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filterPrivacy="1" codeName="ThisWorkbook"/>
  <xr:revisionPtr revIDLastSave="36" documentId="8_{01BA081F-AF10-487C-9B10-A09EF2DF5F34}" xr6:coauthVersionLast="36" xr6:coauthVersionMax="36" xr10:uidLastSave="{0AC371CE-23A2-4D88-A541-322C01024C63}"/>
  <bookViews>
    <workbookView xWindow="0" yWindow="11100" windowWidth="2220" windowHeight="1785" firstSheet="4" activeTab="9" xr2:uid="{00000000-000D-0000-FFFF-FFFF00000000}"/>
  </bookViews>
  <sheets>
    <sheet name="C" sheetId="50" state="hidden" r:id="rId1"/>
    <sheet name="V" sheetId="48" state="hidden" r:id="rId2"/>
    <sheet name="S" sheetId="47" r:id="rId3"/>
    <sheet name="Listas" sheetId="51" r:id="rId4"/>
    <sheet name="Control" sheetId="58" r:id="rId5"/>
    <sheet name="Mercado" sheetId="52" r:id="rId6"/>
    <sheet name="Cálculos auxiliares" sheetId="59" r:id="rId7"/>
    <sheet name="Cálculos principales" sheetId="60" r:id="rId8"/>
    <sheet name="Calculos STAR" sheetId="63" r:id="rId9"/>
    <sheet name="Resultados" sheetId="93" r:id="rId10"/>
    <sheet name="Datos APSM--&gt;" sheetId="53" r:id="rId11"/>
    <sheet name="Base" sheetId="92" r:id="rId12"/>
  </sheets>
  <externalReferences>
    <externalReference r:id="rId13"/>
  </externalReferences>
  <definedNames>
    <definedName name="_Fill" hidden="1">#REF!</definedName>
    <definedName name="_xlnm._FilterDatabase" localSheetId="6" hidden="1">'Cálculos auxiliares'!$A$126:$AY$126</definedName>
    <definedName name="_xlnm._FilterDatabase" localSheetId="8" hidden="1">'Calculos STAR'!$Q$43:$Q$46</definedName>
    <definedName name="_GSRATES_1" hidden="1">"H2005092920050930USDMXN1000001"</definedName>
    <definedName name="_GSRATES_10" hidden="1">"CF3000012003033120030101"</definedName>
    <definedName name="_GSRATES_2" hidden="1">"H2005092920050930USDMXN1000001"</definedName>
    <definedName name="_GSRATES_3" hidden="1">"CF300006Invalid 20010630"</definedName>
    <definedName name="_GSRATES_4" hidden="1">"CF3000012002063020010630"</definedName>
    <definedName name="_GSRATES_5" hidden="1">"CF30000920020930        "</definedName>
    <definedName name="_GSRATES_6" hidden="1">"CF30000920010930        "</definedName>
    <definedName name="_GSRATES_7" hidden="1">"CF50000120020930        "</definedName>
    <definedName name="_GSRATES_8" hidden="1">"CT30000120020930        "</definedName>
    <definedName name="_GSRATES_9" hidden="1">"CF5000012003033120020101"</definedName>
    <definedName name="_GSRATES_COUNT" hidden="1">2</definedName>
    <definedName name="_Key1" hidden="1">#REF!</definedName>
    <definedName name="_Key2" hidden="1">#REF!</definedName>
    <definedName name="_Order1" hidden="1">255</definedName>
    <definedName name="_Order2" hidden="1">255</definedName>
    <definedName name="_p51" hidden="1">{"MG-2002-F1",#N/A,FALSE,"PPU-Telemig";"MG-2002-F2",#N/A,FALSE,"PPU-Telemig";"MG-2002-F3",#N/A,FALSE,"PPU-Telemig";"MG-2002-F4",#N/A,FALSE,"PPU-Telemig";"MG-2003-F1",#N/A,FALSE,"PPU-Telemig";"MG-2004-F1",#N/A,FALSE,"PPU-Telemig"}</definedName>
    <definedName name="_Regression_Int" hidden="1">1</definedName>
    <definedName name="_Sort" hidden="1">'[1]SOPOCTprod-pagos99'!#REF!</definedName>
    <definedName name="_xlcn.WorksheetConnection_ModelodeCostosevitadosMegacablev1.1.xlsxCanasta20231" hidden="1">Canasta2023</definedName>
    <definedName name="_xlcn.WorksheetConnection_ModelodeCostosevitadosMegacablev1.1.xlsxCanasta20241" hidden="1">Canasta2024</definedName>
    <definedName name="_xlcn.WorksheetConnection_ModelodeCostosevitadosMegacablev1.1.xlsxSuscriptoresa1" hidden="1">Suscriptoresa</definedName>
    <definedName name="_xlcn.WorksheetConnection_ModelodeCostosevitadosMegacablev1.1.xlsxSuscriptoresb1" hidden="1">Suscriptoresb</definedName>
    <definedName name="_xlcn.WorksheetConnection_ModelodeCostosevitadosMegacablev1.1.xlsxSuscriptoresc1" hidden="1">Suscriptoresc</definedName>
    <definedName name="_xlcn.WorksheetConnection_ModelodeCostosevitadosMegacablev1.1.xlsxTarifas20231" hidden="1">Tarifas2023</definedName>
    <definedName name="_xlcn.WorksheetConnection_ModelodeCostosevitadosMegacablev1.1.xlsxTarifas20241" hidden="1">Tarifas2024</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"C:\Mis documentos\Plan99_Ad\CALCULOB2.mdb"</definedName>
    <definedName name="Admin.costs">Control!$I$39</definedName>
    <definedName name="Admin.staff.per.customer.care.staff">Control!$I$37</definedName>
    <definedName name="anscount" hidden="1">1</definedName>
    <definedName name="APSM.STAR.distribution.by.plan">Mercado!$C$21:$N$133</definedName>
    <definedName name="APSM.STAR.lines">Mercado!$I$10:$L$10</definedName>
    <definedName name="APSM.STAR.subs.by.plan">Mercado!$C$149:$N$274</definedName>
    <definedName name="APSM.STAR.user.only.residential">Mercado!$I$280:$L$280</definedName>
    <definedName name="APSM.STAR.users.only.noresidential">Mercado!$I$286:$L$286</definedName>
    <definedName name="ARE" hidden="1">{"MG-2002-F1",#N/A,FALSE,"PPU-Telemig";"MG-2002-F2",#N/A,FALSE,"PPU-Telemig";"MG-2002-F3",#N/A,FALSE,"PPU-Telemig";"MG-2002-F4",#N/A,FALSE,"PPU-Telemig";"MG-2003-F1",#N/A,FALSE,"PPU-Telemig";"MG-2004-F1",#N/A,FALSE,"PPU-Telemig"}</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DADADASD" hidden="1">{#N/A,#N/A,FALSE,"DCD-Cs";#N/A,#N/A,FALSE,"LPR";#N/A,#N/A,FALSE,"LPR-LOU";#N/A,#N/A,FALSE,"GPS1100";#N/A,#N/A,FALSE,"Secure7"}</definedName>
    <definedName name="ASFDA" hidden="1">{"MG-2002-F1",#N/A,FALSE,"PPU-Telemig";"MG-2002-F2",#N/A,FALSE,"PPU-Telemig";"MG-2002-F3",#N/A,FALSE,"PPU-Telemig";"MG-2002-F4",#N/A,FALSE,"PPU-Telemig";"MG-2003-F1",#N/A,FALSE,"PPU-Telemig";"MG-2004-F1",#N/A,FALSE,"PPU-Telemig"}</definedName>
    <definedName name="Avantel" hidden="1">{"'Edit'!$A$1:$V$2277"}</definedName>
    <definedName name="Bad.debt.cost">Control!$I$17</definedName>
    <definedName name="BG_Del" hidden="1">15</definedName>
    <definedName name="BG_Ins" hidden="1">4</definedName>
    <definedName name="BG_Mod" hidden="1">6</definedName>
    <definedName name="Billing.cost">Control!$I$14</definedName>
    <definedName name="Customer.care.line.STAR.per.staff">Control!$I$28</definedName>
    <definedName name="CV" hidden="1">{"'Edit'!$A$1:$V$2277"}</definedName>
    <definedName name="Cwvu.Full_Year." hidden="1">#N/A</definedName>
    <definedName name="days.per.month">30.42</definedName>
    <definedName name="days.per.year">365</definedName>
    <definedName name="DME_Dirty" hidden="1">"False"</definedName>
    <definedName name="EE" hidden="1">{"MG-2002-F1",#N/A,FALSE,"PPU-Telemig";"MG-2002-F2",#N/A,FALSE,"PPU-Telemig";"MG-2002-F3",#N/A,FALSE,"PPU-Telemig";"MG-2002-F4",#N/A,FALSE,"PPU-Telemig";"MG-2003-F1",#N/A,FALSE,"PPU-Telemig";"MG-2004-F1",#N/A,FALSE,"PPU-Telemig"}</definedName>
    <definedName name="eee" hidden="1">{"MG-2002-F1",#N/A,FALSE,"PPU-Telemig";"MG-2002-F2",#N/A,FALSE,"PPU-Telemig";"MG-2002-F3",#N/A,FALSE,"PPU-Telemig";"MG-2002-F4",#N/A,FALSE,"PPU-Telemig";"MG-2003-F1",#N/A,FALSE,"PPU-Telemig";"MG-2004-F1",#N/A,FALSE,"PPU-Telemig"}</definedName>
    <definedName name="EFTRT" hidden="1">{"'72'!$A$1:$N$43"}</definedName>
    <definedName name="epsilon">0.000001</definedName>
    <definedName name="equipo.terminal.parameter">Control!$I$50</definedName>
    <definedName name="error" hidden="1">#N/A</definedName>
    <definedName name="error1" hidden="1">#N/A</definedName>
    <definedName name="FF" hidden="1">{"'Edit'!$A$1:$V$2277"}</definedName>
    <definedName name="FG" hidden="1">{"'Edit'!$A$1:$V$2277"}</definedName>
    <definedName name="Floorspace.per.staff">Control!$I$33</definedName>
    <definedName name="FSA" hidden="1">{"MG-2002-F1",#N/A,FALSE,"PPU-Telemig";"MG-2002-F2",#N/A,FALSE,"PPU-Telemig";"MG-2002-F3",#N/A,FALSE,"PPU-Telemig";"MG-2002-F4",#N/A,FALSE,"PPU-Telemig";"MG-2003-F1",#N/A,FALSE,"PPU-Telemig";"MG-2004-F1",#N/A,FALSE,"PPU-Telemig"}</definedName>
    <definedName name="FTGYH"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gary" hidden="1">{"'Edit'!$A$1:$V$2277"}</definedName>
    <definedName name="geral" hidden="1">{"MG-2002-F1",#N/A,FALSE,"PPU-Telemig";"MG-2002-F2",#N/A,FALSE,"PPU-Telemig";"MG-2002-F3",#N/A,FALSE,"PPU-Telemig";"MG-2002-F4",#N/A,FALSE,"PPU-Telemig";"MG-2003-F1",#N/A,FALSE,"PPU-Telemig";"MG-2004-F1",#N/A,FALSE,"PPU-Telemig"}</definedName>
    <definedName name="GF" hidden="1">{"'Edit'!$A$1:$V$2277"}</definedName>
    <definedName name="HB" hidden="1">{"'Edit'!$A$1:$V$2277"}</definedName>
    <definedName name="HJ" hidden="1">{"'Edit'!$A$1:$V$2277"}</definedName>
    <definedName name="hours.per.day">24</definedName>
    <definedName name="HTML" hidden="1">{"'System_Table'!$A$1:$AM$58"}</definedName>
    <definedName name="HTML_CodePage" hidden="1">1252</definedName>
    <definedName name="HTML_Cont" hidden="1">{"'Edit'!$A$1:$V$2277"}</definedName>
    <definedName name="HTML_Control" hidden="1">{"'System_Table'!$A$1:$AM$58"}</definedName>
    <definedName name="HTML_Control_" hidden="1">{"'Edit'!$A$1:$V$2277"}</definedName>
    <definedName name="HTML_Description" hidden="1">"Westpac UNIX Systems"</definedName>
    <definedName name="HTML_Email" hidden="1">""</definedName>
    <definedName name="HTML_Header" hidden="1">"System_Table"</definedName>
    <definedName name="HTML_LastUpdate" hidden="1">"1/28/98"</definedName>
    <definedName name="HTML_LineAfter" hidden="1">FALSE</definedName>
    <definedName name="HTML_LineBefore" hidden="1">FALSE</definedName>
    <definedName name="HTML_Name" hidden="1">"Roger Ottery"</definedName>
    <definedName name="HTML_OBDlg2" hidden="1">TRUE</definedName>
    <definedName name="HTML_OBDlg4" hidden="1">TRUE</definedName>
    <definedName name="HTML_OS" hidden="1">0</definedName>
    <definedName name="HTML_PathFile" hidden="1">"C:\data\HTML\Systems.htm"</definedName>
    <definedName name="HTML_Title" hidden="1">"SYSEXCEL"</definedName>
    <definedName name="HTMLCont" hidden="1">{"'Edit'!$A$1:$V$2277"}</definedName>
    <definedName name="HTMLControl" hidden="1">{"'Edit'!$A$1:$V$2277"}</definedName>
    <definedName name="HTMLControl_" hidden="1">{"'Edit'!$A$1:$V$2277"}</definedName>
    <definedName name="hxw" hidden="1">{"'Edit'!$A$1:$V$2277"}</definedName>
    <definedName name="instalation.charge">Control!$I$52</definedName>
    <definedName name="Internal" hidden="1">#N/A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39221.3754976852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Jan" hidden="1">{"'Edit'!$A$1:$V$2277"}</definedName>
    <definedName name="JKKL" hidden="1">{"'Edit'!$A$1:$V$2277"}</definedName>
    <definedName name="KL" hidden="1">{"'Edit'!$A$1:$V$2277"}</definedName>
    <definedName name="KLÑKLÑK" hidden="1">{#N/A,#N/A,FALSE,"523,Dual2E,SmartSSM";#N/A,#N/A,FALSE,"523,2E,3E,SmartSSM";#N/A,#N/A,FALSE,"523,Dual3E,SmartSSM"}</definedName>
    <definedName name="KO" hidden="1">{"'Edit'!$A$1:$V$2277"}</definedName>
    <definedName name="kyd.Dim.01." hidden="1">"currency"</definedName>
    <definedName name="kyd.Dim.02." hidden="1">"currency"</definedName>
    <definedName name="kyd.ElementType.01." hidden="1">3</definedName>
    <definedName name="kyd.ElementType.02." hidden="1">3</definedName>
    <definedName name="kyd.MemoSortHide." hidden="1">FALSE</definedName>
    <definedName name="kyd.NumLevels.01." hidden="1">999</definedName>
    <definedName name="kyd.NumLevels.02." hidden="1">999</definedName>
    <definedName name="kyd.ParentName.01." hidden="1">"AUD"</definedName>
    <definedName name="kyd.ParentName.02." hidden="1">"AUD"</definedName>
    <definedName name="kyd.PreScreenData." hidden="1">FALSE</definedName>
    <definedName name="kyd.PrintMemo." hidden="1">FALSE</definedName>
    <definedName name="kyd.PrintParent.01." hidden="1">TRUE</definedName>
    <definedName name="kyd.PrintParent.02." hidden="1">TRUE</definedName>
    <definedName name="kyd.PrintStdWhen." hidden="1">3</definedName>
    <definedName name="kyd.SaveAsFile." hidden="1">FALSE</definedName>
    <definedName name="kyd.SaveMemo." hidden="1">FALSE</definedName>
    <definedName name="kyd.SelectString.01." hidden="1">"*"</definedName>
    <definedName name="kyd.SelectString.02." hidden="1">"*"</definedName>
    <definedName name="kyd.StdSortHide." hidden="1">FALSE</definedName>
    <definedName name="kyd.StopRow." hidden="1">16384</definedName>
    <definedName name="kyd.WriteMemWhenOptn." hidden="1">3</definedName>
    <definedName name="Line.rental.churn">Control!$I$11</definedName>
    <definedName name="lx" hidden="1">{"'Edit'!$A$1:$V$2277"}</definedName>
    <definedName name="lz" hidden="1">{"'Edit'!$A$1:$V$2277"}</definedName>
    <definedName name="Marketing.and.sales.minimum.proportion.STAR">Control!$I$24</definedName>
    <definedName name="Marketing.and.sales.per.gross.add.STAR">Control!$I$21</definedName>
    <definedName name="MARTIN" hidden="1">{"'Edit'!$A$1:$V$2277"}</definedName>
    <definedName name="MAT" hidden="1">{"'Edit'!$A$1:$V$2277"}</definedName>
    <definedName name="million">1000000</definedName>
    <definedName name="minutes.per.hour">60</definedName>
    <definedName name="mmm" hidden="1">{"MG-2002-F1",#N/A,FALSE,"PPU-Telemig";"MG-2002-F2",#N/A,FALSE,"PPU-Telemig";"MG-2002-F3",#N/A,FALSE,"PPU-Telemig";"MG-2002-F4",#N/A,FALSE,"PPU-Telemig";"MG-2003-F1",#N/A,FALSE,"PPU-Telemig";"MG-2004-F1",#N/A,FALSE,"PPU-Telemig"}</definedName>
    <definedName name="modalidad">'Cálculos principales'!$I$6:$DN$6</definedName>
    <definedName name="Monthly.cost.per.staff">Control!$I$30</definedName>
    <definedName name="months.per.year">12</definedName>
    <definedName name="N" hidden="1">{"'Edit'!$A$1:$V$2277"}</definedName>
    <definedName name="NORTEL" hidden="1">{"'Edit'!$A$1:$V$2277"}</definedName>
    <definedName name="ÑJÑL" hidden="1">Main.SAPF4Help()</definedName>
    <definedName name="ÑL" hidden="1">{"'Edit'!$A$1:$V$2277"}</definedName>
    <definedName name="PUEBLA" hidden="1">{"'72'!$A$1:$N$43"}</definedName>
    <definedName name="QW" hidden="1">{"'Edit'!$A$1:$V$2277"}</definedName>
    <definedName name="QWWSSW"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Rent.per.sqm">Control!$I$35</definedName>
    <definedName name="res" hidden="1">{"MG-2002-F1",#N/A,FALSE,"PPU-Telemig";"MG-2002-F2",#N/A,FALSE,"PPU-Telemig";"MG-2002-F3",#N/A,FALSE,"PPU-Telemig";"MG-2002-F4",#N/A,FALSE,"PPU-Telemig";"MG-2003-F1",#N/A,FALSE,"PPU-Telemig";"MG-2004-F1",#N/A,FALSE,"PPU-Telemig"}</definedName>
    <definedName name="Retail.profit">Control!$I$42</definedName>
    <definedName name="RF" hidden="1">{"'Edit'!$A$1:$V$2277"}</definedName>
    <definedName name="RR" hidden="1">{"MG-2002-F1",#N/A,FALSE,"PPU-Telemig";"MG-2002-F2",#N/A,FALSE,"PPU-Telemig";"MG-2002-F3",#N/A,FALSE,"PPU-Telemig";"MG-2002-F4",#N/A,FALSE,"PPU-Telemig";"MG-2003-F1",#N/A,FALSE,"PPU-Telemig";"MG-2004-F1",#N/A,FALSE,"PPU-Telemig"}</definedName>
    <definedName name="Rwvu.Full_Year." hidden="1">#N/A</definedName>
    <definedName name="SAP" hidden="1">Main.SAPF4Help()</definedName>
    <definedName name="SAPBEXdnldView" hidden="1">"3UCLXGX5U860E2OHQHIF1OFNZ"</definedName>
    <definedName name="SAPBEXhrIndnt" hidden="1">1</definedName>
    <definedName name="SAPBEXrevision" hidden="1">6</definedName>
    <definedName name="SAPBEXsysID" hidden="1">"BWP"</definedName>
    <definedName name="SAPBEXwbID" hidden="1">"41D4CLBV2R4F1IQN1VK18MLGT"</definedName>
    <definedName name="SAPFuncF4Help" hidden="1">Main.SAPF4Help()</definedName>
    <definedName name="SAPFuncF5Help" hidden="1">Main.SAPF4Help()</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2</definedName>
    <definedName name="solver_nwt" hidden="1">1</definedName>
    <definedName name="solver_pre" hidden="1">0.000001</definedName>
    <definedName name="solver_rel1" hidden="1">3</definedName>
    <definedName name="solver_rel2" hidden="1">3</definedName>
    <definedName name="solver_rhs1" hidden="1">0</definedName>
    <definedName name="solver_rhs2" hidden="1">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suscriptores2020">Mercado!$L$148</definedName>
    <definedName name="suscriptores2021">Mercado!$M$148</definedName>
    <definedName name="suscriptores2022">Mercado!$N$148</definedName>
    <definedName name="TELMEX" hidden="1">{"'Edit'!$A$1:$V$2277"}</definedName>
    <definedName name="TF" hidden="1">{"'Edit'!$A$1:$V$2277"}</definedName>
    <definedName name="UIOPO" hidden="1">{#N/A,#N/A,FALSE,"523,Dual 2E,Smart";#N/A,#N/A,FALSE,"523,ST2,ST3,Smart";#N/A,#N/A,FALSE," 523,Dual3E,Smart"}</definedName>
    <definedName name="vector.distribution.users.STAR">'Cálculos principales'!$I$9:$DQ$9</definedName>
    <definedName name="vector.implicit.prices.otherservices.after.discount">'Cálculos principales'!$I$36:$DQ$36</definedName>
    <definedName name="vector.implicit.prices.otherservices.before.discount">'Cálculos principales'!$I$26:$DQ$26</definedName>
    <definedName name="vector.implicit.prices.STAR.after.discount">'Cálculos principales'!$I$34:$DQ$34</definedName>
    <definedName name="vector.implicit.prices.STAR.before.discount">'Cálculos principales'!$I$16:$DQ$16</definedName>
    <definedName name="vector.periodicity">'Cálculos principales'!$I$12:$DQ$12</definedName>
    <definedName name="vector.plans.available">'Cálculos principales'!#REF!</definedName>
    <definedName name="vector.plans.names">Listas!$E$4:$E$178</definedName>
    <definedName name="vector.star.plans.names">Listas!$H$4:$H$178</definedName>
    <definedName name="vector.star.plans.singleplay.names">Listas!$K$4:$K$178</definedName>
    <definedName name="vector.users.broadband">'Cálculos principales'!$HM$8</definedName>
    <definedName name="vector.users.distribution.telephone">'Cálculos principales'!$I$12:$DN$12</definedName>
    <definedName name="vector.users.STAR">'Cálculos principales'!$I$8:$DQ$8</definedName>
    <definedName name="vtas" hidden="1">Main.SAPF4Help()</definedName>
    <definedName name="we" hidden="1">{"MG-2002-F1",#N/A,FALSE,"PPU-Telemig";"MG-2002-F2",#N/A,FALSE,"PPU-Telemig";"MG-2002-F3",#N/A,FALSE,"PPU-Telemig";"MG-2002-F4",#N/A,FALSE,"PPU-Telemig";"MG-2003-F1",#N/A,FALSE,"PPU-Telemig";"MG-2004-F1",#N/A,FALSE,"PPU-Telemig"}</definedName>
    <definedName name="weighted.average.local.loop.by.plan">'Cálculos auxiliares'!$D$8:$K$121</definedName>
    <definedName name="WERTT" hidden="1">{"'Edit'!$A$1:$V$2277"}</definedName>
    <definedName name="WERTTYU" hidden="1">{"'Edit'!$A$1:$V$2277"}</definedName>
    <definedName name="Workbook.Version">'C'!$B$8</definedName>
    <definedName name="wrn.All."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wrn.BA._.REPORT."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Classic._.Bits." hidden="1">{#N/A,#N/A,FALSE,"523, Dual 2E";#N/A,#N/A,FALSE,"523,2E,3E";#N/A,#N/A,FALSE,"523, Dual 3E";#N/A,#N/A,FALSE,"520";#N/A,#N/A,FALSE,"520,3E"}</definedName>
    <definedName name="wrn.LPU._.MG." hidden="1">{"MG-2002-F1",#N/A,FALSE,"PPU-Telemig";"MG-2002-F2",#N/A,FALSE,"PPU-Telemig";"MG-2002-F3",#N/A,FALSE,"PPU-Telemig";"MG-2002-F4",#N/A,FALSE,"PPU-Telemig";"MG-2003-F1",#N/A,FALSE,"PPU-Telemig";"MG-2004-F1",#N/A,FALSE,"PPU-Telemig"}</definedName>
    <definedName name="wrn.PRS." hidden="1">{#N/A,#N/A,FALSE,"DCD-Cs";#N/A,#N/A,FALSE,"LPR";#N/A,#N/A,FALSE,"LPR-LOU";#N/A,#N/A,FALSE,"GPS1100";#N/A,#N/A,FALSE,"Secure7"}</definedName>
    <definedName name="wrn.Smart._.Bits." hidden="1">{#N/A,#N/A,FALSE,"523,Dual 2E,Smart";#N/A,#N/A,FALSE,"523,ST2,ST3,Smart";#N/A,#N/A,FALSE," 523,Dual3E,Smart"}</definedName>
    <definedName name="wrn.Smart._.Bits._.SSM." hidden="1">{#N/A,#N/A,FALSE,"523,Dual2E,SmartSSM";#N/A,#N/A,FALSE,"523,2E,3E,SmartSSM";#N/A,#N/A,FALSE,"523,Dual3E,SmartSSM"}</definedName>
    <definedName name="WW" hidden="1">{"MG-2002-F1",#N/A,FALSE,"PPU-Telemig";"MG-2002-F2",#N/A,FALSE,"PPU-Telemig";"MG-2002-F3",#N/A,FALSE,"PPU-Telemig";"MG-2002-F4",#N/A,FALSE,"PPU-Telemig";"MG-2003-F1",#N/A,FALSE,"PPU-Telemig";"MG-2004-F1",#N/A,FALSE,"PPU-Telemig"}</definedName>
    <definedName name="Y" hidden="1">Main.SAPF4Help()</definedName>
    <definedName name="Year.selected">Control!$I$6</definedName>
    <definedName name="Years">Listas!$B$4:$B$9</definedName>
    <definedName name="years.client.retention">Control!$I$47</definedName>
    <definedName name="Z_0286AE20_8772_11D5_A132_00C04FB84EEB_.wvu.Cols" hidden="1">#REF!,#REF!,#REF!,#REF!,#REF!,#REF!,#REF!</definedName>
    <definedName name="Z_0C014924_4C6F_11D6_8BB0_00065B16470D_.wvu.Cols" hidden="1">#REF!</definedName>
    <definedName name="Z_2031940B_B6A8_11D7_9377_00065B5FD241_.wvu.FilterData" hidden="1">#REF!</definedName>
    <definedName name="Z_85C65861_B6C5_11D7_8BB0_00065B16470D_.wvu.FilterData" hidden="1">#REF!</definedName>
    <definedName name="Z_85C65861_B6C5_11D7_8BB0_00065B16470D_.wvu.PrintArea" hidden="1">#REF!</definedName>
    <definedName name="Z_85C65861_B6C5_11D7_8BB0_00065B16470D_.wvu.Rows" hidden="1">#REF!</definedName>
    <definedName name="Z_A68681A2_D97A_11D8_B841_00065B5FD048_.wvu.Cols" hidden="1">#REF!</definedName>
    <definedName name="Z_A68681A2_D97A_11D8_B841_00065B5FD048_.wvu.FilterData" hidden="1">#REF!</definedName>
    <definedName name="Z_C272E4E8_D96A_11D8_ADDD_00065B4FBBAF_.wvu.Cols" hidden="1">#REF!</definedName>
    <definedName name="Z_C272E4E8_D96A_11D8_ADDD_00065B4FBBAF_.wvu.FilterData" hidden="1">#REF!</definedName>
    <definedName name="ZSXDCFV" hidden="1">{#N/A,#N/A,FALSE,"523, Dual 2E";#N/A,#N/A,FALSE,"523,2E,3E";#N/A,#N/A,FALSE,"523, Dual 3E";#N/A,#N/A,FALSE,"520";#N/A,#N/A,FALSE,"520,3E"}</definedName>
  </definedNames>
  <calcPr calcId="191029"/>
  <extLst>
    <ext xmlns:x15="http://schemas.microsoft.com/office/spreadsheetml/2010/11/main" uri="{FCE2AD5D-F65C-4FA6-A056-5C36A1767C68}">
      <x15:dataModel>
        <x15:modelTables>
          <x15:modelTable id="Tarifas2024" name="Tarifas2024" connection="WorksheetConnection_Modelo de Costos evitados Megacable v1.1.xlsx!Tarifas2024"/>
          <x15:modelTable id="Tarifas2023" name="Tarifas2023" connection="WorksheetConnection_Modelo de Costos evitados Megacable v1.1.xlsx!Tarifas2023"/>
          <x15:modelTable id="Suscriptoresc" name="Suscriptoresc" connection="WorksheetConnection_Modelo de Costos evitados Megacable v1.1.xlsx!Suscriptoresc"/>
          <x15:modelTable id="Suscriptoresb" name="Suscriptoresb" connection="WorksheetConnection_Modelo de Costos evitados Megacable v1.1.xlsx!Suscriptoresb"/>
          <x15:modelTable id="Suscriptoresa" name="Suscriptoresa" connection="WorksheetConnection_Modelo de Costos evitados Megacable v1.1.xlsx!Suscriptoresa"/>
          <x15:modelTable id="Canasta2024" name="Canasta2024" connection="WorksheetConnection_Modelo de Costos evitados Megacable v1.1.xlsx!Canasta2024"/>
          <x15:modelTable id="Canasta2023" name="Canasta2023" connection="WorksheetConnection_Modelo de Costos evitados Megacable v1.1.xlsx!Canasta2023"/>
        </x15:modelTables>
        <x15:modelRelationships>
          <x15:modelRelationship fromTable="Tarifas2023" fromColumn="Folio RPC" toTable="Canasta2024" toColumn="Folio RPC"/>
          <x15:modelRelationship fromTable="Tarifas2023" fromColumn="Folio RPC" toTable="Tarifas2024" toColumn="Folio RPC"/>
          <x15:modelRelationship fromTable="Canasta2024" fromColumn="Folio RPC" toTable="Canasta2023" toColumn="Folio RPC"/>
        </x15:modelRelationships>
      </x15:dataModel>
    </ext>
  </extLst>
</workbook>
</file>

<file path=xl/calcChain.xml><?xml version="1.0" encoding="utf-8"?>
<calcChain xmlns="http://schemas.openxmlformats.org/spreadsheetml/2006/main">
  <c r="C49" i="58" l="1"/>
  <c r="C253" i="59" l="1"/>
  <c r="J79" i="63" l="1"/>
  <c r="J24" i="60" l="1"/>
  <c r="K24" i="60"/>
  <c r="L24" i="60"/>
  <c r="M24" i="60"/>
  <c r="N24" i="60"/>
  <c r="O24" i="60"/>
  <c r="P24" i="60"/>
  <c r="Q24" i="60"/>
  <c r="R24" i="60"/>
  <c r="S24" i="60"/>
  <c r="T24" i="60"/>
  <c r="U24" i="60"/>
  <c r="V24" i="60"/>
  <c r="W24" i="60"/>
  <c r="X24" i="60"/>
  <c r="Y24" i="60"/>
  <c r="Z24" i="60"/>
  <c r="AA24" i="60"/>
  <c r="AB24" i="60"/>
  <c r="AC24" i="60"/>
  <c r="AD24" i="60"/>
  <c r="AE24" i="60"/>
  <c r="AF24" i="60"/>
  <c r="AG24" i="60"/>
  <c r="AH24" i="60"/>
  <c r="AI24" i="60"/>
  <c r="AJ24" i="60"/>
  <c r="AK24" i="60"/>
  <c r="AL24" i="60"/>
  <c r="AM24" i="60"/>
  <c r="AN24" i="60"/>
  <c r="AO24" i="60"/>
  <c r="AP24" i="60"/>
  <c r="AQ24" i="60"/>
  <c r="AR24" i="60"/>
  <c r="AS24" i="60"/>
  <c r="AT24" i="60"/>
  <c r="AU24" i="60"/>
  <c r="AV24" i="60"/>
  <c r="AW24" i="60"/>
  <c r="AX24" i="60"/>
  <c r="AY24" i="60"/>
  <c r="AZ24" i="60"/>
  <c r="BA24" i="60"/>
  <c r="BB24" i="60"/>
  <c r="BC24" i="60"/>
  <c r="BD24" i="60"/>
  <c r="BE24" i="60"/>
  <c r="BF24" i="60"/>
  <c r="BG24" i="60"/>
  <c r="BH24" i="60"/>
  <c r="BI24" i="60"/>
  <c r="BJ24" i="60"/>
  <c r="BK24" i="60"/>
  <c r="BL24" i="60"/>
  <c r="BM24" i="60"/>
  <c r="BN24" i="60"/>
  <c r="BO24" i="60"/>
  <c r="BP24" i="60"/>
  <c r="BQ24" i="60"/>
  <c r="BR24" i="60"/>
  <c r="BS24" i="60"/>
  <c r="BT24" i="60"/>
  <c r="BU24" i="60"/>
  <c r="BV24" i="60"/>
  <c r="BW24" i="60"/>
  <c r="BX24" i="60"/>
  <c r="BY24" i="60"/>
  <c r="BZ24" i="60"/>
  <c r="CA24" i="60"/>
  <c r="CB24" i="60"/>
  <c r="CC24" i="60"/>
  <c r="CD24" i="60"/>
  <c r="CE24" i="60"/>
  <c r="CF24" i="60"/>
  <c r="CG24" i="60"/>
  <c r="CH24" i="60"/>
  <c r="CI24" i="60"/>
  <c r="CJ24" i="60"/>
  <c r="CK24" i="60"/>
  <c r="CL24" i="60"/>
  <c r="CM24" i="60"/>
  <c r="CN24" i="60"/>
  <c r="CO24" i="60"/>
  <c r="CP24" i="60"/>
  <c r="CQ24" i="60"/>
  <c r="CR24" i="60"/>
  <c r="CS24" i="60"/>
  <c r="CT24" i="60"/>
  <c r="CU24" i="60"/>
  <c r="CV24" i="60"/>
  <c r="CW24" i="60"/>
  <c r="CX24" i="60"/>
  <c r="CY24" i="60"/>
  <c r="CZ24" i="60"/>
  <c r="DA24" i="60"/>
  <c r="DB24" i="60"/>
  <c r="DC24" i="60"/>
  <c r="DD24" i="60"/>
  <c r="DE24" i="60"/>
  <c r="DF24" i="60"/>
  <c r="DG24" i="60"/>
  <c r="DH24" i="60"/>
  <c r="DI24" i="60"/>
  <c r="DJ24" i="60"/>
  <c r="DK24" i="60"/>
  <c r="DL24" i="60"/>
  <c r="DM24" i="60"/>
  <c r="DN24" i="60"/>
  <c r="DO24" i="60"/>
  <c r="DP24" i="60"/>
  <c r="DQ24" i="60"/>
  <c r="I24" i="60"/>
  <c r="G250" i="59" l="1"/>
  <c r="X240" i="59" l="1"/>
  <c r="W240" i="59"/>
  <c r="W241" i="59"/>
  <c r="V240" i="59"/>
  <c r="V241" i="59"/>
  <c r="S240" i="59"/>
  <c r="S241" i="59"/>
  <c r="S242" i="59"/>
  <c r="S243" i="59"/>
  <c r="S244" i="59"/>
  <c r="S245" i="59"/>
  <c r="S246" i="59"/>
  <c r="T240" i="59"/>
  <c r="Q240" i="59"/>
  <c r="Q241" i="59"/>
  <c r="E280" i="59"/>
  <c r="I120" i="92" l="1"/>
  <c r="J60" i="63"/>
  <c r="J59" i="63"/>
  <c r="L8" i="92" l="1"/>
  <c r="L9" i="92"/>
  <c r="L10" i="92"/>
  <c r="L11" i="92"/>
  <c r="L12" i="92"/>
  <c r="L13" i="92"/>
  <c r="L14" i="92"/>
  <c r="L15" i="92"/>
  <c r="L16" i="92"/>
  <c r="L17" i="92"/>
  <c r="L18" i="92"/>
  <c r="L19" i="92"/>
  <c r="L20" i="92"/>
  <c r="L21" i="92"/>
  <c r="L22" i="92"/>
  <c r="L23" i="92"/>
  <c r="L24" i="92"/>
  <c r="L25" i="92"/>
  <c r="L26" i="92"/>
  <c r="L27" i="92"/>
  <c r="L28" i="92"/>
  <c r="L29" i="92"/>
  <c r="L30" i="92"/>
  <c r="L31" i="92"/>
  <c r="L32" i="92"/>
  <c r="L33" i="92"/>
  <c r="L34" i="92"/>
  <c r="L35" i="92"/>
  <c r="L36" i="92"/>
  <c r="L37" i="92"/>
  <c r="L38" i="92"/>
  <c r="L39" i="92"/>
  <c r="L40" i="92"/>
  <c r="L41" i="92"/>
  <c r="L42" i="92"/>
  <c r="L43" i="92"/>
  <c r="L44" i="92"/>
  <c r="L45" i="92"/>
  <c r="L46" i="92"/>
  <c r="L47" i="92"/>
  <c r="L48" i="92"/>
  <c r="L49" i="92"/>
  <c r="L50" i="92"/>
  <c r="L51" i="92"/>
  <c r="L52" i="92"/>
  <c r="L53" i="92"/>
  <c r="L54" i="92"/>
  <c r="L55" i="92"/>
  <c r="L56" i="92"/>
  <c r="L57" i="92"/>
  <c r="L58" i="92"/>
  <c r="L59" i="92"/>
  <c r="L60" i="92"/>
  <c r="L61" i="92"/>
  <c r="L62" i="92"/>
  <c r="L63" i="92"/>
  <c r="L64" i="92"/>
  <c r="L65" i="92"/>
  <c r="L66" i="92"/>
  <c r="L67" i="92"/>
  <c r="L68" i="92"/>
  <c r="L69" i="92"/>
  <c r="L70" i="92"/>
  <c r="L71" i="92"/>
  <c r="L72" i="92"/>
  <c r="L73" i="92"/>
  <c r="L74" i="92"/>
  <c r="L75" i="92"/>
  <c r="L76" i="92"/>
  <c r="L77" i="92"/>
  <c r="L78" i="92"/>
  <c r="L79" i="92"/>
  <c r="L80" i="92"/>
  <c r="L81" i="92"/>
  <c r="L82" i="92"/>
  <c r="L83" i="92"/>
  <c r="L84" i="92"/>
  <c r="L85" i="92"/>
  <c r="L86" i="92"/>
  <c r="L87" i="92"/>
  <c r="L88" i="92"/>
  <c r="L89" i="92"/>
  <c r="L90" i="92"/>
  <c r="L91" i="92"/>
  <c r="L92" i="92"/>
  <c r="L93" i="92"/>
  <c r="L94" i="92"/>
  <c r="L95" i="92"/>
  <c r="L96" i="92"/>
  <c r="L97" i="92"/>
  <c r="L98" i="92"/>
  <c r="L99" i="92"/>
  <c r="L100" i="92"/>
  <c r="L101" i="92"/>
  <c r="L102" i="92"/>
  <c r="L103" i="92"/>
  <c r="L104" i="92"/>
  <c r="L105" i="92"/>
  <c r="L106" i="92"/>
  <c r="L107" i="92"/>
  <c r="L108" i="92"/>
  <c r="L109" i="92"/>
  <c r="L110" i="92"/>
  <c r="L111" i="92"/>
  <c r="L112" i="92"/>
  <c r="L113" i="92"/>
  <c r="L114" i="92"/>
  <c r="L115" i="92"/>
  <c r="L116" i="92"/>
  <c r="L117" i="92"/>
  <c r="L118" i="92"/>
  <c r="L119" i="92"/>
  <c r="L120" i="92"/>
  <c r="I66" i="92"/>
  <c r="I67" i="92"/>
  <c r="I68" i="92"/>
  <c r="I69" i="92"/>
  <c r="I70" i="92"/>
  <c r="I71" i="92"/>
  <c r="I72" i="92"/>
  <c r="I73" i="92"/>
  <c r="I74" i="92"/>
  <c r="I75" i="92"/>
  <c r="I76" i="92"/>
  <c r="I64" i="92"/>
  <c r="I9" i="92"/>
  <c r="I29" i="92"/>
  <c r="I30" i="92"/>
  <c r="I32" i="92"/>
  <c r="I34" i="92"/>
  <c r="I35" i="92"/>
  <c r="I36" i="92"/>
  <c r="I37" i="92"/>
  <c r="I38" i="92"/>
  <c r="I39" i="92"/>
  <c r="I56" i="92"/>
  <c r="I57" i="92"/>
  <c r="I28" i="92"/>
  <c r="I31" i="92"/>
  <c r="I33" i="92"/>
  <c r="I40" i="92"/>
  <c r="I41" i="92"/>
  <c r="I42" i="92"/>
  <c r="I43" i="92"/>
  <c r="I44" i="92"/>
  <c r="I45" i="92"/>
  <c r="I55" i="92"/>
  <c r="I58" i="92"/>
  <c r="I59" i="92"/>
  <c r="I60" i="92"/>
  <c r="I61" i="92"/>
  <c r="I62" i="92"/>
  <c r="I63" i="92"/>
  <c r="I54" i="92" l="1"/>
  <c r="I103" i="92"/>
  <c r="I101" i="92"/>
  <c r="I16" i="92"/>
  <c r="I14" i="92"/>
  <c r="I92" i="92"/>
  <c r="I104" i="92"/>
  <c r="I49" i="92"/>
  <c r="I17" i="92"/>
  <c r="I78" i="92"/>
  <c r="I47" i="92"/>
  <c r="I99" i="92"/>
  <c r="I77" i="92"/>
  <c r="I46" i="92"/>
  <c r="I97" i="92"/>
  <c r="I118" i="92"/>
  <c r="I116" i="92"/>
  <c r="I10" i="92"/>
  <c r="I114" i="92"/>
  <c r="I113" i="92"/>
  <c r="I111" i="92"/>
  <c r="I110" i="92"/>
  <c r="I109" i="92"/>
  <c r="I25" i="92"/>
  <c r="I85" i="92"/>
  <c r="I21" i="92"/>
  <c r="I20" i="92"/>
  <c r="I81" i="92"/>
  <c r="I19" i="92"/>
  <c r="I80" i="92"/>
  <c r="I18" i="92"/>
  <c r="I48" i="92"/>
  <c r="I100" i="92"/>
  <c r="I15" i="92"/>
  <c r="I119" i="92"/>
  <c r="I117" i="92"/>
  <c r="I94" i="92"/>
  <c r="I93" i="92"/>
  <c r="I91" i="92"/>
  <c r="I112" i="92"/>
  <c r="I52" i="92"/>
  <c r="I51" i="92"/>
  <c r="I88" i="92"/>
  <c r="I95" i="92"/>
  <c r="I86" i="92"/>
  <c r="I82" i="92"/>
  <c r="I50" i="92"/>
  <c r="I102" i="92"/>
  <c r="I79" i="92"/>
  <c r="I65" i="92"/>
  <c r="I98" i="92"/>
  <c r="I13" i="92"/>
  <c r="I12" i="92"/>
  <c r="I11" i="92"/>
  <c r="I115" i="92"/>
  <c r="I8" i="92"/>
  <c r="I90" i="92"/>
  <c r="I89" i="92"/>
  <c r="I27" i="92"/>
  <c r="I96" i="92"/>
  <c r="I26" i="92"/>
  <c r="I87" i="92"/>
  <c r="I108" i="92"/>
  <c r="I24" i="92"/>
  <c r="I107" i="92"/>
  <c r="I23" i="92"/>
  <c r="I106" i="92"/>
  <c r="I84" i="92"/>
  <c r="I53" i="92"/>
  <c r="I22" i="92"/>
  <c r="I105" i="92"/>
  <c r="I83" i="92"/>
  <c r="BM16" i="60"/>
  <c r="E7" i="59"/>
  <c r="F7" i="59"/>
  <c r="D7" i="59"/>
  <c r="D8" i="59" a="1"/>
  <c r="D8" i="59" s="1"/>
  <c r="K134" i="52"/>
  <c r="G8" i="59" l="1"/>
  <c r="H8" i="59"/>
  <c r="D127" i="59"/>
  <c r="D111" i="59"/>
  <c r="E111" i="59" s="1"/>
  <c r="D70" i="59"/>
  <c r="F70" i="59" s="1"/>
  <c r="D42" i="59"/>
  <c r="D115" i="59"/>
  <c r="D114" i="59"/>
  <c r="D113" i="59"/>
  <c r="D112" i="59"/>
  <c r="D83" i="59"/>
  <c r="D73" i="59"/>
  <c r="D72" i="59"/>
  <c r="D71" i="59"/>
  <c r="D41" i="59"/>
  <c r="E8" i="59"/>
  <c r="J8" i="59"/>
  <c r="F8" i="59"/>
  <c r="D39" i="59"/>
  <c r="D29" i="59"/>
  <c r="D28" i="59"/>
  <c r="D110" i="59"/>
  <c r="D69" i="59"/>
  <c r="D27" i="59"/>
  <c r="D109" i="59"/>
  <c r="D68" i="59"/>
  <c r="D26" i="59"/>
  <c r="D108" i="59"/>
  <c r="D67" i="59"/>
  <c r="D25" i="59"/>
  <c r="D107" i="59"/>
  <c r="D66" i="59"/>
  <c r="D24" i="59"/>
  <c r="D105" i="59"/>
  <c r="D65" i="59"/>
  <c r="D23" i="59"/>
  <c r="D101" i="59"/>
  <c r="D64" i="59"/>
  <c r="D22" i="59"/>
  <c r="D95" i="59"/>
  <c r="D63" i="59"/>
  <c r="D21" i="59"/>
  <c r="D94" i="59"/>
  <c r="D61" i="59"/>
  <c r="D20" i="59"/>
  <c r="D93" i="59"/>
  <c r="D51" i="59"/>
  <c r="D19" i="59"/>
  <c r="D92" i="59"/>
  <c r="D50" i="59"/>
  <c r="D17" i="59"/>
  <c r="D49" i="59"/>
  <c r="D48" i="59"/>
  <c r="D91" i="59"/>
  <c r="D90" i="59"/>
  <c r="D89" i="59"/>
  <c r="D47" i="59"/>
  <c r="D88" i="59"/>
  <c r="D46" i="59"/>
  <c r="D87" i="59"/>
  <c r="D45" i="59"/>
  <c r="D117" i="59"/>
  <c r="D86" i="59"/>
  <c r="D44" i="59"/>
  <c r="D116" i="59"/>
  <c r="D85" i="59"/>
  <c r="D43" i="59"/>
  <c r="D106" i="59"/>
  <c r="D84" i="59"/>
  <c r="D62" i="59"/>
  <c r="D40" i="59"/>
  <c r="D18" i="59"/>
  <c r="D104" i="59"/>
  <c r="D82" i="59"/>
  <c r="D60" i="59"/>
  <c r="D38" i="59"/>
  <c r="D16" i="59"/>
  <c r="D103" i="59"/>
  <c r="D81" i="59"/>
  <c r="D59" i="59"/>
  <c r="D37" i="59"/>
  <c r="D15" i="59"/>
  <c r="D102" i="59"/>
  <c r="D80" i="59"/>
  <c r="D58" i="59"/>
  <c r="D36" i="59"/>
  <c r="D14" i="59"/>
  <c r="D77" i="59"/>
  <c r="D55" i="59"/>
  <c r="D33" i="59"/>
  <c r="D11" i="59"/>
  <c r="D54" i="59"/>
  <c r="D79" i="59"/>
  <c r="D57" i="59"/>
  <c r="D35" i="59"/>
  <c r="D13" i="59"/>
  <c r="D100" i="59"/>
  <c r="D78" i="59"/>
  <c r="D56" i="59"/>
  <c r="D34" i="59"/>
  <c r="D12" i="59"/>
  <c r="D99" i="59"/>
  <c r="D120" i="59"/>
  <c r="D98" i="59"/>
  <c r="D76" i="59"/>
  <c r="D10" i="59"/>
  <c r="D119" i="59"/>
  <c r="D97" i="59"/>
  <c r="D75" i="59"/>
  <c r="D53" i="59"/>
  <c r="D31" i="59"/>
  <c r="D9" i="59"/>
  <c r="D32" i="59"/>
  <c r="D118" i="59"/>
  <c r="D96" i="59"/>
  <c r="D74" i="59"/>
  <c r="D52" i="59"/>
  <c r="D30" i="59"/>
  <c r="F111" i="59" l="1"/>
  <c r="E70" i="59"/>
  <c r="J70" i="59"/>
  <c r="J111" i="59"/>
  <c r="H87" i="59"/>
  <c r="G87" i="59"/>
  <c r="D206" i="59"/>
  <c r="D165" i="59"/>
  <c r="G46" i="59"/>
  <c r="H46" i="59"/>
  <c r="H99" i="59"/>
  <c r="G99" i="59"/>
  <c r="D218" i="59"/>
  <c r="H37" i="59"/>
  <c r="G37" i="59"/>
  <c r="D156" i="59"/>
  <c r="D142" i="59"/>
  <c r="H23" i="59"/>
  <c r="G23" i="59"/>
  <c r="H12" i="59"/>
  <c r="G12" i="59"/>
  <c r="D131" i="59"/>
  <c r="D143" i="59"/>
  <c r="H24" i="59"/>
  <c r="G24" i="59"/>
  <c r="G72" i="59"/>
  <c r="D191" i="59"/>
  <c r="H72" i="59"/>
  <c r="H98" i="59"/>
  <c r="G98" i="59"/>
  <c r="D217" i="59"/>
  <c r="H15" i="59"/>
  <c r="G15" i="59"/>
  <c r="D134" i="59"/>
  <c r="D160" i="59"/>
  <c r="H41" i="59"/>
  <c r="G41" i="59"/>
  <c r="H59" i="59"/>
  <c r="G59" i="59"/>
  <c r="D178" i="59"/>
  <c r="H65" i="59"/>
  <c r="G65" i="59"/>
  <c r="D184" i="59"/>
  <c r="H34" i="59"/>
  <c r="G34" i="59"/>
  <c r="D153" i="59"/>
  <c r="D208" i="59"/>
  <c r="H89" i="59"/>
  <c r="G89" i="59"/>
  <c r="G16" i="59"/>
  <c r="H16" i="59"/>
  <c r="D135" i="59"/>
  <c r="G38" i="59"/>
  <c r="H38" i="59"/>
  <c r="D157" i="59"/>
  <c r="D185" i="59"/>
  <c r="H66" i="59"/>
  <c r="G66" i="59"/>
  <c r="G60" i="59"/>
  <c r="H60" i="59"/>
  <c r="D179" i="59"/>
  <c r="D226" i="59"/>
  <c r="H107" i="59"/>
  <c r="G107" i="59"/>
  <c r="G30" i="59"/>
  <c r="H30" i="59"/>
  <c r="D149" i="59"/>
  <c r="H54" i="59"/>
  <c r="G54" i="59"/>
  <c r="D173" i="59"/>
  <c r="D138" i="59"/>
  <c r="H19" i="59"/>
  <c r="G19" i="59"/>
  <c r="H11" i="59"/>
  <c r="G11" i="59"/>
  <c r="D130" i="59"/>
  <c r="G113" i="59"/>
  <c r="D232" i="59"/>
  <c r="H113" i="59"/>
  <c r="D225" i="59"/>
  <c r="H106" i="59"/>
  <c r="G106" i="59"/>
  <c r="G75" i="59"/>
  <c r="D194" i="59"/>
  <c r="H75" i="59"/>
  <c r="G96" i="59"/>
  <c r="H96" i="59"/>
  <c r="D215" i="59"/>
  <c r="D159" i="59"/>
  <c r="H40" i="59"/>
  <c r="G40" i="59"/>
  <c r="G92" i="59"/>
  <c r="D211" i="59"/>
  <c r="H92" i="59"/>
  <c r="D181" i="59"/>
  <c r="H62" i="59"/>
  <c r="G62" i="59"/>
  <c r="D231" i="59"/>
  <c r="G112" i="59"/>
  <c r="H112" i="59"/>
  <c r="H32" i="59"/>
  <c r="G32" i="59"/>
  <c r="D151" i="59"/>
  <c r="D203" i="59"/>
  <c r="H84" i="59"/>
  <c r="G84" i="59"/>
  <c r="H51" i="59"/>
  <c r="D170" i="59"/>
  <c r="G51" i="59"/>
  <c r="H33" i="59"/>
  <c r="D152" i="59"/>
  <c r="G33" i="59"/>
  <c r="G114" i="59"/>
  <c r="D233" i="59"/>
  <c r="H114" i="59"/>
  <c r="H55" i="59"/>
  <c r="G55" i="59"/>
  <c r="D174" i="59"/>
  <c r="G43" i="59"/>
  <c r="D162" i="59"/>
  <c r="H43" i="59"/>
  <c r="G20" i="59"/>
  <c r="H20" i="59"/>
  <c r="D139" i="59"/>
  <c r="H69" i="59"/>
  <c r="G69" i="59"/>
  <c r="D188" i="59"/>
  <c r="G53" i="59"/>
  <c r="D172" i="59"/>
  <c r="H53" i="59"/>
  <c r="D204" i="59"/>
  <c r="G85" i="59"/>
  <c r="H85" i="59"/>
  <c r="D180" i="59"/>
  <c r="H61" i="59"/>
  <c r="G61" i="59"/>
  <c r="D229" i="59"/>
  <c r="G110" i="59"/>
  <c r="H110" i="59"/>
  <c r="F42" i="59"/>
  <c r="G42" i="59"/>
  <c r="H42" i="59"/>
  <c r="D161" i="59"/>
  <c r="H14" i="59"/>
  <c r="G14" i="59"/>
  <c r="D133" i="59"/>
  <c r="H116" i="59"/>
  <c r="G116" i="59"/>
  <c r="D235" i="59"/>
  <c r="G94" i="59"/>
  <c r="H94" i="59"/>
  <c r="D213" i="59"/>
  <c r="H70" i="59"/>
  <c r="G70" i="59"/>
  <c r="D189" i="59"/>
  <c r="G97" i="59"/>
  <c r="H97" i="59"/>
  <c r="D216" i="59"/>
  <c r="H36" i="59"/>
  <c r="G36" i="59"/>
  <c r="D155" i="59"/>
  <c r="D163" i="59"/>
  <c r="G44" i="59"/>
  <c r="H44" i="59"/>
  <c r="H21" i="59"/>
  <c r="G21" i="59"/>
  <c r="D140" i="59"/>
  <c r="D148" i="59"/>
  <c r="H29" i="59"/>
  <c r="G29" i="59"/>
  <c r="D230" i="59"/>
  <c r="G111" i="59"/>
  <c r="H111" i="59"/>
  <c r="G74" i="59"/>
  <c r="D193" i="59"/>
  <c r="H74" i="59"/>
  <c r="G57" i="59"/>
  <c r="H57" i="59"/>
  <c r="D176" i="59"/>
  <c r="D137" i="59"/>
  <c r="H18" i="59"/>
  <c r="G18" i="59"/>
  <c r="H50" i="59"/>
  <c r="D169" i="59"/>
  <c r="G50" i="59"/>
  <c r="H108" i="59"/>
  <c r="D227" i="59"/>
  <c r="G108" i="59"/>
  <c r="G79" i="59"/>
  <c r="D198" i="59"/>
  <c r="H79" i="59"/>
  <c r="G26" i="59"/>
  <c r="H26" i="59"/>
  <c r="D145" i="59"/>
  <c r="G118" i="59"/>
  <c r="H118" i="59"/>
  <c r="D237" i="59"/>
  <c r="D187" i="59"/>
  <c r="H68" i="59"/>
  <c r="G68" i="59"/>
  <c r="D228" i="59"/>
  <c r="H109" i="59"/>
  <c r="G109" i="59"/>
  <c r="G9" i="59"/>
  <c r="D128" i="59"/>
  <c r="H9" i="59"/>
  <c r="G93" i="59"/>
  <c r="D212" i="59"/>
  <c r="H93" i="59"/>
  <c r="H27" i="59"/>
  <c r="G27" i="59"/>
  <c r="D146" i="59"/>
  <c r="G31" i="59"/>
  <c r="H31" i="59"/>
  <c r="D150" i="59"/>
  <c r="G115" i="59"/>
  <c r="D234" i="59"/>
  <c r="H115" i="59"/>
  <c r="H77" i="59"/>
  <c r="D196" i="59"/>
  <c r="G77" i="59"/>
  <c r="D147" i="59"/>
  <c r="G28" i="59"/>
  <c r="H28" i="59"/>
  <c r="G119" i="59"/>
  <c r="D238" i="59"/>
  <c r="H119" i="59"/>
  <c r="H58" i="59"/>
  <c r="G58" i="59"/>
  <c r="D177" i="59"/>
  <c r="H86" i="59"/>
  <c r="G86" i="59"/>
  <c r="D205" i="59"/>
  <c r="D182" i="59"/>
  <c r="H63" i="59"/>
  <c r="G63" i="59"/>
  <c r="D158" i="59"/>
  <c r="H39" i="59"/>
  <c r="G39" i="59"/>
  <c r="G127" i="59"/>
  <c r="F127" i="59"/>
  <c r="H64" i="59"/>
  <c r="G64" i="59"/>
  <c r="D183" i="59"/>
  <c r="I183" i="59" s="1"/>
  <c r="H120" i="59"/>
  <c r="G120" i="59"/>
  <c r="D239" i="59"/>
  <c r="G101" i="59"/>
  <c r="D220" i="59"/>
  <c r="H101" i="59"/>
  <c r="D207" i="59"/>
  <c r="G88" i="59"/>
  <c r="H88" i="59"/>
  <c r="H81" i="59"/>
  <c r="G81" i="59"/>
  <c r="D200" i="59"/>
  <c r="D224" i="59"/>
  <c r="H105" i="59"/>
  <c r="G105" i="59"/>
  <c r="H56" i="59"/>
  <c r="G56" i="59"/>
  <c r="D175" i="59"/>
  <c r="D209" i="59"/>
  <c r="H90" i="59"/>
  <c r="G90" i="59"/>
  <c r="D210" i="59"/>
  <c r="H91" i="59"/>
  <c r="G91" i="59"/>
  <c r="H100" i="59"/>
  <c r="G100" i="59"/>
  <c r="D219" i="59"/>
  <c r="H48" i="59"/>
  <c r="D167" i="59"/>
  <c r="G48" i="59"/>
  <c r="H49" i="59"/>
  <c r="D168" i="59"/>
  <c r="G49" i="59"/>
  <c r="D202" i="59"/>
  <c r="H83" i="59"/>
  <c r="G83" i="59"/>
  <c r="G52" i="59"/>
  <c r="H52" i="59"/>
  <c r="D171" i="59"/>
  <c r="G35" i="59"/>
  <c r="H35" i="59"/>
  <c r="D154" i="59"/>
  <c r="G117" i="59"/>
  <c r="H117" i="59"/>
  <c r="D236" i="59"/>
  <c r="D166" i="59"/>
  <c r="G47" i="59"/>
  <c r="H47" i="59"/>
  <c r="H103" i="59"/>
  <c r="G103" i="59"/>
  <c r="D222" i="59"/>
  <c r="D190" i="59"/>
  <c r="H71" i="59"/>
  <c r="G71" i="59"/>
  <c r="H78" i="59"/>
  <c r="G78" i="59"/>
  <c r="D197" i="59"/>
  <c r="G73" i="59"/>
  <c r="D192" i="59"/>
  <c r="H73" i="59"/>
  <c r="G13" i="59"/>
  <c r="H13" i="59"/>
  <c r="D132" i="59"/>
  <c r="G82" i="59"/>
  <c r="H82" i="59"/>
  <c r="D201" i="59"/>
  <c r="D144" i="59"/>
  <c r="G25" i="59"/>
  <c r="H25" i="59"/>
  <c r="G104" i="59"/>
  <c r="H104" i="59"/>
  <c r="D223" i="59"/>
  <c r="D136" i="59"/>
  <c r="H17" i="59"/>
  <c r="G17" i="59"/>
  <c r="D186" i="59"/>
  <c r="H67" i="59"/>
  <c r="G67" i="59"/>
  <c r="H10" i="59"/>
  <c r="G10" i="59"/>
  <c r="D129" i="59"/>
  <c r="H80" i="59"/>
  <c r="G80" i="59"/>
  <c r="D199" i="59"/>
  <c r="G95" i="59"/>
  <c r="H95" i="59"/>
  <c r="D214" i="59"/>
  <c r="H76" i="59"/>
  <c r="G76" i="59"/>
  <c r="D195" i="59"/>
  <c r="H102" i="59"/>
  <c r="G102" i="59"/>
  <c r="D221" i="59"/>
  <c r="D164" i="59"/>
  <c r="G45" i="59"/>
  <c r="H45" i="59"/>
  <c r="D141" i="59"/>
  <c r="G22" i="59"/>
  <c r="H22" i="59"/>
  <c r="E42" i="59"/>
  <c r="J42" i="59"/>
  <c r="I8" i="59"/>
  <c r="J35" i="59"/>
  <c r="E35" i="59"/>
  <c r="F35" i="59"/>
  <c r="J67" i="59"/>
  <c r="F67" i="59"/>
  <c r="E67" i="59"/>
  <c r="F18" i="59"/>
  <c r="J18" i="59"/>
  <c r="E18" i="59"/>
  <c r="F30" i="59"/>
  <c r="J30" i="59"/>
  <c r="E30" i="59"/>
  <c r="J13" i="59"/>
  <c r="E13" i="59"/>
  <c r="F13" i="59"/>
  <c r="F82" i="59"/>
  <c r="J82" i="59"/>
  <c r="E82" i="59"/>
  <c r="F49" i="59"/>
  <c r="J49" i="59"/>
  <c r="E49" i="59"/>
  <c r="E25" i="59"/>
  <c r="F25" i="59"/>
  <c r="J25" i="59"/>
  <c r="F52" i="59"/>
  <c r="J52" i="59"/>
  <c r="E52" i="59"/>
  <c r="J104" i="59"/>
  <c r="F104" i="59"/>
  <c r="E104" i="59"/>
  <c r="F17" i="59"/>
  <c r="E17" i="59"/>
  <c r="J17" i="59"/>
  <c r="F108" i="59"/>
  <c r="J108" i="59"/>
  <c r="E108" i="59"/>
  <c r="J78" i="59"/>
  <c r="E78" i="59"/>
  <c r="F78" i="59"/>
  <c r="F38" i="59"/>
  <c r="J38" i="59"/>
  <c r="E38" i="59"/>
  <c r="E91" i="59"/>
  <c r="F91" i="59"/>
  <c r="J91" i="59"/>
  <c r="E66" i="59"/>
  <c r="F66" i="59"/>
  <c r="J66" i="59"/>
  <c r="E11" i="59"/>
  <c r="F11" i="59"/>
  <c r="J11" i="59"/>
  <c r="F84" i="59"/>
  <c r="J84" i="59"/>
  <c r="E84" i="59"/>
  <c r="F27" i="59"/>
  <c r="J27" i="59"/>
  <c r="E27" i="59"/>
  <c r="E55" i="59"/>
  <c r="F55" i="59"/>
  <c r="J55" i="59"/>
  <c r="J69" i="59"/>
  <c r="F69" i="59"/>
  <c r="E69" i="59"/>
  <c r="J118" i="59"/>
  <c r="F118" i="59"/>
  <c r="E118" i="59"/>
  <c r="F62" i="59"/>
  <c r="J62" i="59"/>
  <c r="E62" i="59"/>
  <c r="E19" i="59"/>
  <c r="F19" i="59"/>
  <c r="J19" i="59"/>
  <c r="F32" i="59"/>
  <c r="J32" i="59"/>
  <c r="E32" i="59"/>
  <c r="J109" i="59"/>
  <c r="F109" i="59"/>
  <c r="E109" i="59"/>
  <c r="E33" i="59"/>
  <c r="F33" i="59"/>
  <c r="J33" i="59"/>
  <c r="J106" i="59"/>
  <c r="F106" i="59"/>
  <c r="E106" i="59"/>
  <c r="F93" i="59"/>
  <c r="J93" i="59"/>
  <c r="E93" i="59"/>
  <c r="F43" i="59"/>
  <c r="J43" i="59"/>
  <c r="E43" i="59"/>
  <c r="F72" i="59"/>
  <c r="J72" i="59"/>
  <c r="E72" i="59"/>
  <c r="E77" i="59"/>
  <c r="J77" i="59"/>
  <c r="F77" i="59"/>
  <c r="F61" i="59"/>
  <c r="E61" i="59"/>
  <c r="J61" i="59"/>
  <c r="F73" i="59"/>
  <c r="J73" i="59"/>
  <c r="E73" i="59"/>
  <c r="F75" i="59"/>
  <c r="J75" i="59"/>
  <c r="E75" i="59"/>
  <c r="F14" i="59"/>
  <c r="J14" i="59"/>
  <c r="E14" i="59"/>
  <c r="F94" i="59"/>
  <c r="J94" i="59"/>
  <c r="E94" i="59"/>
  <c r="F28" i="59"/>
  <c r="J28" i="59"/>
  <c r="E28" i="59"/>
  <c r="F97" i="59"/>
  <c r="J97" i="59"/>
  <c r="E97" i="59"/>
  <c r="F15" i="59"/>
  <c r="J15" i="59"/>
  <c r="E15" i="59"/>
  <c r="F64" i="59"/>
  <c r="J64" i="59"/>
  <c r="E64" i="59"/>
  <c r="E89" i="59"/>
  <c r="J89" i="59"/>
  <c r="F89" i="59"/>
  <c r="F74" i="59"/>
  <c r="J74" i="59"/>
  <c r="E74" i="59"/>
  <c r="J57" i="59"/>
  <c r="E57" i="59"/>
  <c r="F57" i="59"/>
  <c r="F50" i="59"/>
  <c r="J50" i="59"/>
  <c r="E50" i="59"/>
  <c r="J119" i="59"/>
  <c r="E119" i="59"/>
  <c r="F119" i="59"/>
  <c r="F58" i="59"/>
  <c r="J58" i="59"/>
  <c r="E58" i="59"/>
  <c r="F86" i="59"/>
  <c r="J86" i="59"/>
  <c r="E86" i="59"/>
  <c r="F63" i="59"/>
  <c r="J63" i="59"/>
  <c r="E63" i="59"/>
  <c r="F39" i="59"/>
  <c r="E39" i="59"/>
  <c r="J39" i="59"/>
  <c r="J10" i="59"/>
  <c r="E10" i="59"/>
  <c r="F10" i="59"/>
  <c r="F80" i="59"/>
  <c r="J80" i="59"/>
  <c r="E80" i="59"/>
  <c r="J117" i="59"/>
  <c r="F117" i="59"/>
  <c r="E117" i="59"/>
  <c r="F95" i="59"/>
  <c r="J95" i="59"/>
  <c r="E95" i="59"/>
  <c r="E98" i="59"/>
  <c r="F98" i="59"/>
  <c r="J98" i="59"/>
  <c r="F87" i="59"/>
  <c r="J87" i="59"/>
  <c r="E87" i="59"/>
  <c r="J100" i="59"/>
  <c r="E100" i="59"/>
  <c r="F100" i="59"/>
  <c r="F60" i="59"/>
  <c r="J60" i="59"/>
  <c r="E60" i="59"/>
  <c r="F48" i="59"/>
  <c r="J48" i="59"/>
  <c r="E48" i="59"/>
  <c r="E107" i="59"/>
  <c r="J107" i="59"/>
  <c r="F107" i="59"/>
  <c r="E76" i="59"/>
  <c r="F76" i="59"/>
  <c r="J76" i="59"/>
  <c r="J102" i="59"/>
  <c r="F102" i="59"/>
  <c r="E102" i="59"/>
  <c r="J45" i="59"/>
  <c r="F45" i="59"/>
  <c r="E45" i="59"/>
  <c r="E22" i="59"/>
  <c r="F22" i="59"/>
  <c r="J22" i="59"/>
  <c r="E113" i="59"/>
  <c r="F113" i="59"/>
  <c r="J113" i="59"/>
  <c r="J34" i="59"/>
  <c r="E34" i="59"/>
  <c r="F34" i="59"/>
  <c r="J103" i="59"/>
  <c r="F103" i="59"/>
  <c r="E103" i="59"/>
  <c r="J105" i="59"/>
  <c r="F105" i="59"/>
  <c r="E105" i="59"/>
  <c r="J56" i="59"/>
  <c r="E56" i="59"/>
  <c r="F56" i="59"/>
  <c r="F16" i="59"/>
  <c r="J16" i="59"/>
  <c r="E16" i="59"/>
  <c r="J90" i="59"/>
  <c r="E90" i="59"/>
  <c r="F90" i="59"/>
  <c r="E24" i="59"/>
  <c r="J24" i="59"/>
  <c r="F24" i="59"/>
  <c r="F96" i="59"/>
  <c r="J96" i="59"/>
  <c r="E96" i="59"/>
  <c r="J79" i="59"/>
  <c r="E79" i="59"/>
  <c r="F79" i="59"/>
  <c r="J40" i="59"/>
  <c r="F40" i="59"/>
  <c r="E40" i="59"/>
  <c r="F92" i="59"/>
  <c r="J92" i="59"/>
  <c r="E92" i="59"/>
  <c r="J26" i="59"/>
  <c r="F26" i="59"/>
  <c r="E26" i="59"/>
  <c r="J54" i="59"/>
  <c r="E54" i="59"/>
  <c r="F54" i="59"/>
  <c r="E68" i="59"/>
  <c r="F68" i="59"/>
  <c r="J68" i="59"/>
  <c r="F51" i="59"/>
  <c r="J51" i="59"/>
  <c r="E51" i="59"/>
  <c r="F9" i="59"/>
  <c r="J9" i="59"/>
  <c r="E9" i="59"/>
  <c r="F71" i="59"/>
  <c r="J71" i="59"/>
  <c r="E71" i="59"/>
  <c r="J31" i="59"/>
  <c r="E31" i="59"/>
  <c r="F31" i="59"/>
  <c r="F20" i="59"/>
  <c r="J20" i="59"/>
  <c r="E20" i="59"/>
  <c r="F53" i="59"/>
  <c r="E53" i="59"/>
  <c r="J53" i="59"/>
  <c r="E85" i="59"/>
  <c r="F85" i="59"/>
  <c r="J85" i="59"/>
  <c r="F110" i="59"/>
  <c r="E110" i="59"/>
  <c r="J110" i="59"/>
  <c r="J116" i="59"/>
  <c r="F116" i="59"/>
  <c r="E116" i="59"/>
  <c r="F83" i="59"/>
  <c r="E83" i="59"/>
  <c r="J83" i="59"/>
  <c r="F36" i="59"/>
  <c r="J36" i="59"/>
  <c r="E36" i="59"/>
  <c r="F44" i="59"/>
  <c r="J44" i="59"/>
  <c r="E44" i="59"/>
  <c r="F21" i="59"/>
  <c r="J21" i="59"/>
  <c r="E21" i="59"/>
  <c r="F29" i="59"/>
  <c r="J29" i="59"/>
  <c r="E29" i="59"/>
  <c r="J120" i="59"/>
  <c r="E120" i="59"/>
  <c r="F120" i="59"/>
  <c r="F37" i="59"/>
  <c r="J37" i="59"/>
  <c r="E37" i="59"/>
  <c r="J46" i="59"/>
  <c r="E46" i="59"/>
  <c r="F46" i="59"/>
  <c r="J101" i="59"/>
  <c r="E101" i="59"/>
  <c r="F101" i="59"/>
  <c r="E112" i="59"/>
  <c r="F112" i="59"/>
  <c r="J112" i="59"/>
  <c r="E99" i="59"/>
  <c r="F99" i="59"/>
  <c r="J99" i="59"/>
  <c r="F59" i="59"/>
  <c r="J59" i="59"/>
  <c r="E59" i="59"/>
  <c r="E88" i="59"/>
  <c r="F88" i="59"/>
  <c r="J88" i="59"/>
  <c r="E23" i="59"/>
  <c r="F23" i="59"/>
  <c r="J23" i="59"/>
  <c r="J12" i="59"/>
  <c r="E12" i="59"/>
  <c r="F12" i="59"/>
  <c r="F81" i="59"/>
  <c r="J81" i="59"/>
  <c r="E81" i="59"/>
  <c r="F47" i="59"/>
  <c r="J47" i="59"/>
  <c r="E47" i="59"/>
  <c r="F65" i="59"/>
  <c r="J65" i="59"/>
  <c r="E65" i="59"/>
  <c r="E41" i="59"/>
  <c r="F41" i="59"/>
  <c r="J41" i="59"/>
  <c r="F114" i="59"/>
  <c r="J114" i="59"/>
  <c r="E114" i="59"/>
  <c r="J115" i="59"/>
  <c r="F115" i="59"/>
  <c r="E115" i="59"/>
  <c r="I111" i="59" l="1"/>
  <c r="H230" i="59" s="1"/>
  <c r="H127" i="59"/>
  <c r="I42" i="59"/>
  <c r="H161" i="59" s="1"/>
  <c r="I70" i="59"/>
  <c r="H189" i="59" s="1"/>
  <c r="F236" i="59"/>
  <c r="G236" i="59"/>
  <c r="F228" i="59"/>
  <c r="G228" i="59"/>
  <c r="F176" i="59"/>
  <c r="G176" i="59"/>
  <c r="F208" i="59"/>
  <c r="G208" i="59"/>
  <c r="G201" i="59"/>
  <c r="F201" i="59"/>
  <c r="F210" i="59"/>
  <c r="G210" i="59"/>
  <c r="G183" i="59"/>
  <c r="F183" i="59"/>
  <c r="G147" i="59"/>
  <c r="F147" i="59"/>
  <c r="F180" i="59"/>
  <c r="G180" i="59"/>
  <c r="G153" i="59"/>
  <c r="F153" i="59"/>
  <c r="G137" i="59"/>
  <c r="F137" i="59"/>
  <c r="F214" i="59"/>
  <c r="G214" i="59"/>
  <c r="G152" i="59"/>
  <c r="F152" i="59"/>
  <c r="G159" i="59"/>
  <c r="F159" i="59"/>
  <c r="G149" i="59"/>
  <c r="F149" i="59"/>
  <c r="F143" i="59"/>
  <c r="G143" i="59"/>
  <c r="F154" i="59"/>
  <c r="G154" i="59"/>
  <c r="G196" i="59"/>
  <c r="F196" i="59"/>
  <c r="F187" i="59"/>
  <c r="G187" i="59"/>
  <c r="G215" i="59"/>
  <c r="F215" i="59"/>
  <c r="G131" i="59"/>
  <c r="F131" i="59"/>
  <c r="G173" i="59"/>
  <c r="F173" i="59"/>
  <c r="G189" i="59"/>
  <c r="F189" i="59"/>
  <c r="F132" i="59"/>
  <c r="G132" i="59"/>
  <c r="F209" i="59"/>
  <c r="G209" i="59"/>
  <c r="G237" i="59"/>
  <c r="F237" i="59"/>
  <c r="G193" i="59"/>
  <c r="F193" i="59"/>
  <c r="G204" i="59"/>
  <c r="F204" i="59"/>
  <c r="G184" i="59"/>
  <c r="F184" i="59"/>
  <c r="G171" i="59"/>
  <c r="F171" i="59"/>
  <c r="G172" i="59"/>
  <c r="F172" i="59"/>
  <c r="G145" i="59"/>
  <c r="F145" i="59"/>
  <c r="G194" i="59"/>
  <c r="F194" i="59"/>
  <c r="F226" i="59"/>
  <c r="G226" i="59"/>
  <c r="F178" i="59"/>
  <c r="G178" i="59"/>
  <c r="G216" i="59"/>
  <c r="F216" i="59"/>
  <c r="G175" i="59"/>
  <c r="F175" i="59"/>
  <c r="G234" i="59"/>
  <c r="F234" i="59"/>
  <c r="G129" i="59"/>
  <c r="F129" i="59"/>
  <c r="F192" i="59"/>
  <c r="G192" i="59"/>
  <c r="G158" i="59"/>
  <c r="F158" i="59"/>
  <c r="G150" i="59"/>
  <c r="F150" i="59"/>
  <c r="F230" i="59"/>
  <c r="G230" i="59"/>
  <c r="G235" i="59"/>
  <c r="F235" i="59"/>
  <c r="F188" i="59"/>
  <c r="G188" i="59"/>
  <c r="F179" i="59"/>
  <c r="G179" i="59"/>
  <c r="F142" i="59"/>
  <c r="G142" i="59"/>
  <c r="F166" i="59"/>
  <c r="G166" i="59"/>
  <c r="F170" i="59"/>
  <c r="G170" i="59"/>
  <c r="G203" i="59"/>
  <c r="F203" i="59"/>
  <c r="F156" i="59"/>
  <c r="G156" i="59"/>
  <c r="G197" i="59"/>
  <c r="F197" i="59"/>
  <c r="F224" i="59"/>
  <c r="G224" i="59"/>
  <c r="G151" i="59"/>
  <c r="F151" i="59"/>
  <c r="G202" i="59"/>
  <c r="F202" i="59"/>
  <c r="G200" i="59"/>
  <c r="F200" i="59"/>
  <c r="F182" i="59"/>
  <c r="G182" i="59"/>
  <c r="G146" i="59"/>
  <c r="F146" i="59"/>
  <c r="G198" i="59"/>
  <c r="F198" i="59"/>
  <c r="F148" i="59"/>
  <c r="G148" i="59"/>
  <c r="G133" i="59"/>
  <c r="F133" i="59"/>
  <c r="F139" i="59"/>
  <c r="G139" i="59"/>
  <c r="F225" i="59"/>
  <c r="G225" i="59"/>
  <c r="G205" i="59"/>
  <c r="F205" i="59"/>
  <c r="F140" i="59"/>
  <c r="G140" i="59"/>
  <c r="F160" i="59"/>
  <c r="G160" i="59"/>
  <c r="G218" i="59"/>
  <c r="F218" i="59"/>
  <c r="G195" i="59"/>
  <c r="F195" i="59"/>
  <c r="F186" i="59"/>
  <c r="G186" i="59"/>
  <c r="G168" i="59"/>
  <c r="F168" i="59"/>
  <c r="F232" i="59"/>
  <c r="G232" i="59"/>
  <c r="F185" i="59"/>
  <c r="G185" i="59"/>
  <c r="G134" i="59"/>
  <c r="F134" i="59"/>
  <c r="F144" i="59"/>
  <c r="G144" i="59"/>
  <c r="F141" i="59"/>
  <c r="G141" i="59"/>
  <c r="G227" i="59"/>
  <c r="F227" i="59"/>
  <c r="F161" i="59"/>
  <c r="G161" i="59"/>
  <c r="G157" i="59"/>
  <c r="F157" i="59"/>
  <c r="G190" i="59"/>
  <c r="F190" i="59"/>
  <c r="G177" i="59"/>
  <c r="F177" i="59"/>
  <c r="G212" i="59"/>
  <c r="F212" i="59"/>
  <c r="F162" i="59"/>
  <c r="G162" i="59"/>
  <c r="F231" i="59"/>
  <c r="G231" i="59"/>
  <c r="G130" i="59"/>
  <c r="F130" i="59"/>
  <c r="G136" i="59"/>
  <c r="F136" i="59"/>
  <c r="G222" i="59"/>
  <c r="F222" i="59"/>
  <c r="G167" i="59"/>
  <c r="F167" i="59"/>
  <c r="G217" i="59"/>
  <c r="F217" i="59"/>
  <c r="F207" i="59"/>
  <c r="G207" i="59"/>
  <c r="F164" i="59"/>
  <c r="G164" i="59"/>
  <c r="G223" i="59"/>
  <c r="F223" i="59"/>
  <c r="G169" i="59"/>
  <c r="F169" i="59"/>
  <c r="G163" i="59"/>
  <c r="F163" i="59"/>
  <c r="G174" i="59"/>
  <c r="F174" i="59"/>
  <c r="G135" i="59"/>
  <c r="F135" i="59"/>
  <c r="F165" i="59"/>
  <c r="G165" i="59"/>
  <c r="G221" i="59"/>
  <c r="F221" i="59"/>
  <c r="G219" i="59"/>
  <c r="F219" i="59"/>
  <c r="F220" i="59"/>
  <c r="G220" i="59"/>
  <c r="G128" i="59"/>
  <c r="F128" i="59"/>
  <c r="G155" i="59"/>
  <c r="F155" i="59"/>
  <c r="F181" i="59"/>
  <c r="G181" i="59"/>
  <c r="F206" i="59"/>
  <c r="G206" i="59"/>
  <c r="G233" i="59"/>
  <c r="F233" i="59"/>
  <c r="G199" i="59"/>
  <c r="F199" i="59"/>
  <c r="G213" i="59"/>
  <c r="F213" i="59"/>
  <c r="G238" i="59"/>
  <c r="F238" i="59"/>
  <c r="G239" i="59"/>
  <c r="F239" i="59"/>
  <c r="G229" i="59"/>
  <c r="F229" i="59"/>
  <c r="G211" i="59"/>
  <c r="F211" i="59"/>
  <c r="F138" i="59"/>
  <c r="G138" i="59"/>
  <c r="G191" i="59"/>
  <c r="F191" i="59"/>
  <c r="I100" i="59"/>
  <c r="H219" i="59" s="1"/>
  <c r="I117" i="59"/>
  <c r="H236" i="59" s="1"/>
  <c r="I86" i="59"/>
  <c r="H205" i="59" s="1"/>
  <c r="I53" i="59"/>
  <c r="H172" i="59" s="1"/>
  <c r="I44" i="59"/>
  <c r="H163" i="59" s="1"/>
  <c r="I114" i="59"/>
  <c r="H233" i="59" s="1"/>
  <c r="I99" i="59"/>
  <c r="H218" i="59" s="1"/>
  <c r="I36" i="59"/>
  <c r="H155" i="59" s="1"/>
  <c r="I96" i="59"/>
  <c r="H215" i="59" s="1"/>
  <c r="I54" i="59"/>
  <c r="H173" i="59" s="1"/>
  <c r="I60" i="59"/>
  <c r="H179" i="59" s="1"/>
  <c r="I77" i="59"/>
  <c r="H196" i="59" s="1"/>
  <c r="I89" i="59"/>
  <c r="H208" i="59" s="1"/>
  <c r="I19" i="59"/>
  <c r="H138" i="59" s="1"/>
  <c r="I118" i="59"/>
  <c r="H237" i="59" s="1"/>
  <c r="I32" i="59"/>
  <c r="H151" i="59" s="1"/>
  <c r="I102" i="59"/>
  <c r="H221" i="59" s="1"/>
  <c r="I59" i="59"/>
  <c r="H178" i="59" s="1"/>
  <c r="I33" i="59"/>
  <c r="H152" i="59" s="1"/>
  <c r="I83" i="59"/>
  <c r="H202" i="59" s="1"/>
  <c r="I103" i="59"/>
  <c r="H222" i="59" s="1"/>
  <c r="I35" i="59"/>
  <c r="H154" i="59" s="1"/>
  <c r="I115" i="59"/>
  <c r="H234" i="59" s="1"/>
  <c r="I76" i="59"/>
  <c r="H195" i="59" s="1"/>
  <c r="I87" i="59"/>
  <c r="H206" i="59" s="1"/>
  <c r="I97" i="59"/>
  <c r="H216" i="59" s="1"/>
  <c r="I74" i="59"/>
  <c r="H193" i="59" s="1"/>
  <c r="I37" i="59"/>
  <c r="H156" i="59" s="1"/>
  <c r="I107" i="59"/>
  <c r="H226" i="59" s="1"/>
  <c r="I73" i="59"/>
  <c r="H192" i="59" s="1"/>
  <c r="I93" i="59"/>
  <c r="H212" i="59" s="1"/>
  <c r="I85" i="59"/>
  <c r="H204" i="59" s="1"/>
  <c r="I28" i="59"/>
  <c r="H147" i="59" s="1"/>
  <c r="I98" i="59"/>
  <c r="H217" i="59" s="1"/>
  <c r="I106" i="59"/>
  <c r="H225" i="59" s="1"/>
  <c r="I27" i="59"/>
  <c r="H146" i="59" s="1"/>
  <c r="I112" i="59"/>
  <c r="H231" i="59" s="1"/>
  <c r="I105" i="59"/>
  <c r="H224" i="59" s="1"/>
  <c r="I95" i="59"/>
  <c r="H214" i="59" s="1"/>
  <c r="I34" i="59"/>
  <c r="H153" i="59" s="1"/>
  <c r="I72" i="59"/>
  <c r="H191" i="59" s="1"/>
  <c r="I75" i="59"/>
  <c r="H194" i="59" s="1"/>
  <c r="I63" i="59"/>
  <c r="H182" i="59" s="1"/>
  <c r="I20" i="59"/>
  <c r="H139" i="59" s="1"/>
  <c r="I11" i="59"/>
  <c r="H130" i="59" s="1"/>
  <c r="I108" i="59"/>
  <c r="H227" i="59" s="1"/>
  <c r="I9" i="59"/>
  <c r="H128" i="59" s="1"/>
  <c r="I39" i="59"/>
  <c r="H158" i="59" s="1"/>
  <c r="I40" i="59"/>
  <c r="H159" i="59" s="1"/>
  <c r="I69" i="59"/>
  <c r="H188" i="59" s="1"/>
  <c r="I92" i="59"/>
  <c r="H211" i="59" s="1"/>
  <c r="I104" i="59"/>
  <c r="H223" i="59" s="1"/>
  <c r="I52" i="59"/>
  <c r="H171" i="59" s="1"/>
  <c r="I78" i="59"/>
  <c r="H197" i="59" s="1"/>
  <c r="I30" i="59"/>
  <c r="H149" i="59" s="1"/>
  <c r="I43" i="59"/>
  <c r="H162" i="59" s="1"/>
  <c r="I25" i="59"/>
  <c r="H144" i="59" s="1"/>
  <c r="I18" i="59"/>
  <c r="H137" i="59" s="1"/>
  <c r="I68" i="59"/>
  <c r="H187" i="59" s="1"/>
  <c r="I31" i="59"/>
  <c r="H150" i="59" s="1"/>
  <c r="I21" i="59"/>
  <c r="H140" i="59" s="1"/>
  <c r="I66" i="59"/>
  <c r="H185" i="59" s="1"/>
  <c r="I46" i="59"/>
  <c r="H165" i="59" s="1"/>
  <c r="I116" i="59"/>
  <c r="H235" i="59" s="1"/>
  <c r="I56" i="59"/>
  <c r="H175" i="59" s="1"/>
  <c r="I45" i="59"/>
  <c r="H164" i="59" s="1"/>
  <c r="I119" i="59"/>
  <c r="H238" i="59" s="1"/>
  <c r="I64" i="59"/>
  <c r="H183" i="59" s="1"/>
  <c r="I61" i="59"/>
  <c r="H180" i="59" s="1"/>
  <c r="I81" i="59"/>
  <c r="H200" i="59" s="1"/>
  <c r="I57" i="59"/>
  <c r="H176" i="59" s="1"/>
  <c r="I47" i="59"/>
  <c r="H166" i="59" s="1"/>
  <c r="I109" i="59"/>
  <c r="H228" i="59" s="1"/>
  <c r="I58" i="59"/>
  <c r="H177" i="59" s="1"/>
  <c r="I71" i="59"/>
  <c r="H190" i="59" s="1"/>
  <c r="I17" i="59"/>
  <c r="H136" i="59" s="1"/>
  <c r="I110" i="59"/>
  <c r="H229" i="59" s="1"/>
  <c r="I49" i="59"/>
  <c r="H168" i="59" s="1"/>
  <c r="I10" i="59"/>
  <c r="H129" i="59" s="1"/>
  <c r="I41" i="59"/>
  <c r="H160" i="59" s="1"/>
  <c r="I38" i="59"/>
  <c r="H157" i="59" s="1"/>
  <c r="I80" i="59"/>
  <c r="H199" i="59" s="1"/>
  <c r="I79" i="59"/>
  <c r="H198" i="59" s="1"/>
  <c r="I113" i="59"/>
  <c r="H232" i="59" s="1"/>
  <c r="I12" i="59"/>
  <c r="H131" i="59" s="1"/>
  <c r="I67" i="59"/>
  <c r="H186" i="59" s="1"/>
  <c r="I24" i="59"/>
  <c r="H143" i="59" s="1"/>
  <c r="I48" i="59"/>
  <c r="H167" i="59" s="1"/>
  <c r="I84" i="59"/>
  <c r="H203" i="59" s="1"/>
  <c r="I26" i="59"/>
  <c r="H145" i="59" s="1"/>
  <c r="I22" i="59"/>
  <c r="H141" i="59" s="1"/>
  <c r="I82" i="59"/>
  <c r="H201" i="59" s="1"/>
  <c r="I23" i="59"/>
  <c r="H142" i="59" s="1"/>
  <c r="I101" i="59"/>
  <c r="H220" i="59" s="1"/>
  <c r="I50" i="59"/>
  <c r="H169" i="59" s="1"/>
  <c r="I15" i="59"/>
  <c r="H134" i="59" s="1"/>
  <c r="I62" i="59"/>
  <c r="H181" i="59" s="1"/>
  <c r="I13" i="59"/>
  <c r="H132" i="59" s="1"/>
  <c r="I16" i="59"/>
  <c r="H135" i="59" s="1"/>
  <c r="I55" i="59"/>
  <c r="H174" i="59" s="1"/>
  <c r="I91" i="59"/>
  <c r="H210" i="59" s="1"/>
  <c r="I120" i="59"/>
  <c r="H239" i="59" s="1"/>
  <c r="I94" i="59"/>
  <c r="H213" i="59" s="1"/>
  <c r="I14" i="59"/>
  <c r="H133" i="59" s="1"/>
  <c r="I90" i="59"/>
  <c r="H209" i="59" s="1"/>
  <c r="I65" i="59"/>
  <c r="H184" i="59" s="1"/>
  <c r="I88" i="59"/>
  <c r="H207" i="59" s="1"/>
  <c r="I29" i="59"/>
  <c r="H148" i="59" s="1"/>
  <c r="I51" i="59"/>
  <c r="H170" i="59" s="1"/>
  <c r="E149" i="52" a="1"/>
  <c r="E149" i="52" s="1"/>
  <c r="E21" i="52" a="1"/>
  <c r="E21" i="52" s="1"/>
  <c r="J21" i="52" s="1"/>
  <c r="J149" i="52" s="1"/>
  <c r="X127" i="59" l="1"/>
  <c r="T127" i="59"/>
  <c r="U127" i="59"/>
  <c r="R127" i="59"/>
  <c r="V127" i="59"/>
  <c r="Q127" i="59"/>
  <c r="W127" i="59"/>
  <c r="S127" i="59"/>
  <c r="V130" i="59"/>
  <c r="R130" i="59"/>
  <c r="S130" i="59"/>
  <c r="X130" i="59"/>
  <c r="Q130" i="59"/>
  <c r="T130" i="59"/>
  <c r="W130" i="59"/>
  <c r="U130" i="59"/>
  <c r="X143" i="59"/>
  <c r="R143" i="59"/>
  <c r="T143" i="59"/>
  <c r="W143" i="59"/>
  <c r="S143" i="59"/>
  <c r="U143" i="59"/>
  <c r="Q143" i="59"/>
  <c r="V143" i="59"/>
  <c r="V175" i="59"/>
  <c r="U175" i="59"/>
  <c r="Q175" i="59"/>
  <c r="R175" i="59"/>
  <c r="X175" i="59"/>
  <c r="T175" i="59"/>
  <c r="S175" i="59"/>
  <c r="W175" i="59"/>
  <c r="X182" i="59"/>
  <c r="V182" i="59"/>
  <c r="U182" i="59"/>
  <c r="S182" i="59"/>
  <c r="R182" i="59"/>
  <c r="Q182" i="59"/>
  <c r="T182" i="59"/>
  <c r="W182" i="59"/>
  <c r="W222" i="59"/>
  <c r="R222" i="59"/>
  <c r="X222" i="59"/>
  <c r="Q222" i="59"/>
  <c r="V222" i="59"/>
  <c r="U222" i="59"/>
  <c r="S222" i="59"/>
  <c r="T222" i="59"/>
  <c r="U235" i="59"/>
  <c r="Q235" i="59"/>
  <c r="T235" i="59"/>
  <c r="V235" i="59"/>
  <c r="W235" i="59"/>
  <c r="S235" i="59"/>
  <c r="X235" i="59"/>
  <c r="R235" i="59"/>
  <c r="R194" i="59"/>
  <c r="U194" i="59"/>
  <c r="S194" i="59"/>
  <c r="Q194" i="59"/>
  <c r="T194" i="59"/>
  <c r="W194" i="59"/>
  <c r="X194" i="59"/>
  <c r="V194" i="59"/>
  <c r="X202" i="59"/>
  <c r="W202" i="59"/>
  <c r="U202" i="59"/>
  <c r="S202" i="59"/>
  <c r="T202" i="59"/>
  <c r="V202" i="59"/>
  <c r="R202" i="59"/>
  <c r="Q202" i="59"/>
  <c r="W164" i="59"/>
  <c r="S164" i="59"/>
  <c r="U164" i="59"/>
  <c r="Q164" i="59"/>
  <c r="T164" i="59"/>
  <c r="X164" i="59"/>
  <c r="V164" i="59"/>
  <c r="R164" i="59"/>
  <c r="V131" i="59"/>
  <c r="W131" i="59"/>
  <c r="Q131" i="59"/>
  <c r="R131" i="59"/>
  <c r="T131" i="59"/>
  <c r="S131" i="59"/>
  <c r="X131" i="59"/>
  <c r="U131" i="59"/>
  <c r="W165" i="59"/>
  <c r="S165" i="59"/>
  <c r="U165" i="59"/>
  <c r="Q165" i="59"/>
  <c r="V165" i="59"/>
  <c r="T165" i="59"/>
  <c r="X165" i="59"/>
  <c r="R165" i="59"/>
  <c r="U191" i="59"/>
  <c r="Q191" i="59"/>
  <c r="T191" i="59"/>
  <c r="S191" i="59"/>
  <c r="W191" i="59"/>
  <c r="X191" i="59"/>
  <c r="R191" i="59"/>
  <c r="V191" i="59"/>
  <c r="V152" i="59"/>
  <c r="R152" i="59"/>
  <c r="X152" i="59"/>
  <c r="W152" i="59"/>
  <c r="U152" i="59"/>
  <c r="S152" i="59"/>
  <c r="T152" i="59"/>
  <c r="Q152" i="59"/>
  <c r="V186" i="59"/>
  <c r="R186" i="59"/>
  <c r="T186" i="59"/>
  <c r="X186" i="59"/>
  <c r="U186" i="59"/>
  <c r="S186" i="59"/>
  <c r="Q186" i="59"/>
  <c r="W186" i="59"/>
  <c r="S232" i="59"/>
  <c r="U232" i="59"/>
  <c r="W232" i="59"/>
  <c r="X232" i="59"/>
  <c r="V232" i="59"/>
  <c r="R232" i="59"/>
  <c r="T232" i="59"/>
  <c r="Q232" i="59"/>
  <c r="V185" i="59"/>
  <c r="R185" i="59"/>
  <c r="X185" i="59"/>
  <c r="T185" i="59"/>
  <c r="U185" i="59"/>
  <c r="S185" i="59"/>
  <c r="Q185" i="59"/>
  <c r="W185" i="59"/>
  <c r="V153" i="59"/>
  <c r="X153" i="59"/>
  <c r="U153" i="59"/>
  <c r="S153" i="59"/>
  <c r="W153" i="59"/>
  <c r="T153" i="59"/>
  <c r="Q153" i="59"/>
  <c r="R153" i="59"/>
  <c r="W178" i="59"/>
  <c r="S178" i="59"/>
  <c r="R178" i="59"/>
  <c r="V178" i="59"/>
  <c r="T178" i="59"/>
  <c r="Q178" i="59"/>
  <c r="X178" i="59"/>
  <c r="U178" i="59"/>
  <c r="U214" i="59"/>
  <c r="Q214" i="59"/>
  <c r="T214" i="59"/>
  <c r="V214" i="59"/>
  <c r="X214" i="59"/>
  <c r="R214" i="59"/>
  <c r="S214" i="59"/>
  <c r="W214" i="59"/>
  <c r="W221" i="59"/>
  <c r="X221" i="59"/>
  <c r="R221" i="59"/>
  <c r="Q221" i="59"/>
  <c r="V221" i="59"/>
  <c r="S221" i="59"/>
  <c r="T221" i="59"/>
  <c r="U221" i="59"/>
  <c r="W199" i="59"/>
  <c r="T199" i="59"/>
  <c r="S199" i="59"/>
  <c r="U199" i="59"/>
  <c r="V199" i="59"/>
  <c r="R199" i="59"/>
  <c r="Q199" i="59"/>
  <c r="X199" i="59"/>
  <c r="R150" i="59"/>
  <c r="U150" i="59"/>
  <c r="X150" i="59"/>
  <c r="V150" i="59"/>
  <c r="W150" i="59"/>
  <c r="Q150" i="59"/>
  <c r="S150" i="59"/>
  <c r="T150" i="59"/>
  <c r="X224" i="59"/>
  <c r="W224" i="59"/>
  <c r="T224" i="59"/>
  <c r="S224" i="59"/>
  <c r="Q224" i="59"/>
  <c r="V224" i="59"/>
  <c r="U224" i="59"/>
  <c r="R224" i="59"/>
  <c r="V151" i="59"/>
  <c r="R151" i="59"/>
  <c r="U151" i="59"/>
  <c r="T151" i="59"/>
  <c r="X151" i="59"/>
  <c r="W151" i="59"/>
  <c r="S151" i="59"/>
  <c r="Q151" i="59"/>
  <c r="T234" i="59"/>
  <c r="S234" i="59"/>
  <c r="Q234" i="59"/>
  <c r="W234" i="59"/>
  <c r="U234" i="59"/>
  <c r="X234" i="59"/>
  <c r="V234" i="59"/>
  <c r="R234" i="59"/>
  <c r="U148" i="59"/>
  <c r="Q148" i="59"/>
  <c r="T148" i="59"/>
  <c r="X148" i="59"/>
  <c r="R148" i="59"/>
  <c r="W148" i="59"/>
  <c r="S148" i="59"/>
  <c r="V148" i="59"/>
  <c r="U213" i="59"/>
  <c r="Q213" i="59"/>
  <c r="T213" i="59"/>
  <c r="R213" i="59"/>
  <c r="X213" i="59"/>
  <c r="V213" i="59"/>
  <c r="S213" i="59"/>
  <c r="W213" i="59"/>
  <c r="W157" i="59"/>
  <c r="V157" i="59"/>
  <c r="R157" i="59"/>
  <c r="T157" i="59"/>
  <c r="X157" i="59"/>
  <c r="U157" i="59"/>
  <c r="Q157" i="59"/>
  <c r="S157" i="59"/>
  <c r="V187" i="59"/>
  <c r="R187" i="59"/>
  <c r="X187" i="59"/>
  <c r="T187" i="59"/>
  <c r="W187" i="59"/>
  <c r="U187" i="59"/>
  <c r="S187" i="59"/>
  <c r="Q187" i="59"/>
  <c r="U231" i="59"/>
  <c r="W231" i="59"/>
  <c r="S231" i="59"/>
  <c r="X231" i="59"/>
  <c r="V231" i="59"/>
  <c r="R231" i="59"/>
  <c r="T231" i="59"/>
  <c r="Q231" i="59"/>
  <c r="U237" i="59"/>
  <c r="Q237" i="59"/>
  <c r="T237" i="59"/>
  <c r="V237" i="59"/>
  <c r="W237" i="59"/>
  <c r="S237" i="59"/>
  <c r="X237" i="59"/>
  <c r="R237" i="59"/>
  <c r="U170" i="59"/>
  <c r="Q170" i="59"/>
  <c r="T170" i="59"/>
  <c r="X170" i="59"/>
  <c r="W170" i="59"/>
  <c r="S170" i="59"/>
  <c r="R170" i="59"/>
  <c r="V170" i="59"/>
  <c r="V239" i="59"/>
  <c r="R239" i="59"/>
  <c r="W239" i="59"/>
  <c r="S239" i="59"/>
  <c r="Q239" i="59"/>
  <c r="T239" i="59"/>
  <c r="X239" i="59"/>
  <c r="X160" i="59"/>
  <c r="R160" i="59"/>
  <c r="T160" i="59"/>
  <c r="W160" i="59"/>
  <c r="Q160" i="59"/>
  <c r="U160" i="59"/>
  <c r="S160" i="59"/>
  <c r="V160" i="59"/>
  <c r="X137" i="59"/>
  <c r="V137" i="59"/>
  <c r="W137" i="59"/>
  <c r="U137" i="59"/>
  <c r="S137" i="59"/>
  <c r="Q137" i="59"/>
  <c r="R137" i="59"/>
  <c r="T137" i="59"/>
  <c r="T146" i="59"/>
  <c r="S146" i="59"/>
  <c r="U146" i="59"/>
  <c r="W146" i="59"/>
  <c r="R146" i="59"/>
  <c r="Q146" i="59"/>
  <c r="X146" i="59"/>
  <c r="V146" i="59"/>
  <c r="X138" i="59"/>
  <c r="W138" i="59"/>
  <c r="S138" i="59"/>
  <c r="Q138" i="59"/>
  <c r="U138" i="59"/>
  <c r="R138" i="59"/>
  <c r="V138" i="59"/>
  <c r="T138" i="59"/>
  <c r="Q184" i="59"/>
  <c r="V184" i="59"/>
  <c r="X184" i="59"/>
  <c r="T184" i="59"/>
  <c r="U184" i="59"/>
  <c r="S184" i="59"/>
  <c r="R184" i="59"/>
  <c r="W184" i="59"/>
  <c r="W133" i="59"/>
  <c r="Q133" i="59"/>
  <c r="V133" i="59"/>
  <c r="U133" i="59"/>
  <c r="S133" i="59"/>
  <c r="R133" i="59"/>
  <c r="T133" i="59"/>
  <c r="X133" i="59"/>
  <c r="V129" i="59"/>
  <c r="R129" i="59"/>
  <c r="X129" i="59"/>
  <c r="Q129" i="59"/>
  <c r="T129" i="59"/>
  <c r="S129" i="59"/>
  <c r="W129" i="59"/>
  <c r="U129" i="59"/>
  <c r="S144" i="59"/>
  <c r="R144" i="59"/>
  <c r="T144" i="59"/>
  <c r="X144" i="59"/>
  <c r="U144" i="59"/>
  <c r="Q144" i="59"/>
  <c r="W144" i="59"/>
  <c r="V144" i="59"/>
  <c r="X225" i="59"/>
  <c r="T225" i="59"/>
  <c r="W225" i="59"/>
  <c r="Q225" i="59"/>
  <c r="U225" i="59"/>
  <c r="S225" i="59"/>
  <c r="V225" i="59"/>
  <c r="R225" i="59"/>
  <c r="Q208" i="59"/>
  <c r="U208" i="59"/>
  <c r="V208" i="59"/>
  <c r="W208" i="59"/>
  <c r="T208" i="59"/>
  <c r="R208" i="59"/>
  <c r="X208" i="59"/>
  <c r="S208" i="59"/>
  <c r="W207" i="59"/>
  <c r="V207" i="59"/>
  <c r="R207" i="59"/>
  <c r="Q207" i="59"/>
  <c r="T207" i="59"/>
  <c r="X207" i="59"/>
  <c r="U207" i="59"/>
  <c r="S207" i="59"/>
  <c r="V174" i="59"/>
  <c r="R174" i="59"/>
  <c r="X174" i="59"/>
  <c r="U174" i="59"/>
  <c r="Q174" i="59"/>
  <c r="T174" i="59"/>
  <c r="S174" i="59"/>
  <c r="W174" i="59"/>
  <c r="V217" i="59"/>
  <c r="R217" i="59"/>
  <c r="W217" i="59"/>
  <c r="T217" i="59"/>
  <c r="X217" i="59"/>
  <c r="S217" i="59"/>
  <c r="Q217" i="59"/>
  <c r="U217" i="59"/>
  <c r="V196" i="59"/>
  <c r="R196" i="59"/>
  <c r="X196" i="59"/>
  <c r="Q196" i="59"/>
  <c r="U196" i="59"/>
  <c r="W196" i="59"/>
  <c r="T196" i="59"/>
  <c r="S196" i="59"/>
  <c r="S210" i="59"/>
  <c r="V210" i="59"/>
  <c r="W210" i="59"/>
  <c r="X210" i="59"/>
  <c r="Q210" i="59"/>
  <c r="R210" i="59"/>
  <c r="T210" i="59"/>
  <c r="U210" i="59"/>
  <c r="W135" i="59"/>
  <c r="U135" i="59"/>
  <c r="S135" i="59"/>
  <c r="Q135" i="59"/>
  <c r="R135" i="59"/>
  <c r="V135" i="59"/>
  <c r="X135" i="59"/>
  <c r="T135" i="59"/>
  <c r="U229" i="59"/>
  <c r="T229" i="59"/>
  <c r="S229" i="59"/>
  <c r="X229" i="59"/>
  <c r="V229" i="59"/>
  <c r="R229" i="59"/>
  <c r="W229" i="59"/>
  <c r="Q229" i="59"/>
  <c r="U149" i="59"/>
  <c r="Q149" i="59"/>
  <c r="T149" i="59"/>
  <c r="V149" i="59"/>
  <c r="W149" i="59"/>
  <c r="S149" i="59"/>
  <c r="R149" i="59"/>
  <c r="X149" i="59"/>
  <c r="U147" i="59"/>
  <c r="Q147" i="59"/>
  <c r="T147" i="59"/>
  <c r="S147" i="59"/>
  <c r="W147" i="59"/>
  <c r="X147" i="59"/>
  <c r="R147" i="59"/>
  <c r="V147" i="59"/>
  <c r="W179" i="59"/>
  <c r="S179" i="59"/>
  <c r="Q179" i="59"/>
  <c r="X179" i="59"/>
  <c r="V179" i="59"/>
  <c r="T179" i="59"/>
  <c r="R179" i="59"/>
  <c r="U179" i="59"/>
  <c r="W139" i="59"/>
  <c r="S139" i="59"/>
  <c r="U139" i="59"/>
  <c r="Q139" i="59"/>
  <c r="X139" i="59"/>
  <c r="V139" i="59"/>
  <c r="R139" i="59"/>
  <c r="T139" i="59"/>
  <c r="V162" i="59"/>
  <c r="S162" i="59"/>
  <c r="Q162" i="59"/>
  <c r="T162" i="59"/>
  <c r="W162" i="59"/>
  <c r="X162" i="59"/>
  <c r="R162" i="59"/>
  <c r="U162" i="59"/>
  <c r="V132" i="59"/>
  <c r="W132" i="59"/>
  <c r="Q132" i="59"/>
  <c r="R132" i="59"/>
  <c r="U132" i="59"/>
  <c r="S132" i="59"/>
  <c r="X132" i="59"/>
  <c r="T132" i="59"/>
  <c r="X136" i="59"/>
  <c r="W136" i="59"/>
  <c r="U136" i="59"/>
  <c r="Q136" i="59"/>
  <c r="S136" i="59"/>
  <c r="R136" i="59"/>
  <c r="V136" i="59"/>
  <c r="T136" i="59"/>
  <c r="V197" i="59"/>
  <c r="R197" i="59"/>
  <c r="X197" i="59"/>
  <c r="U197" i="59"/>
  <c r="S197" i="59"/>
  <c r="Q197" i="59"/>
  <c r="W197" i="59"/>
  <c r="T197" i="59"/>
  <c r="X204" i="59"/>
  <c r="W204" i="59"/>
  <c r="U204" i="59"/>
  <c r="T204" i="59"/>
  <c r="V204" i="59"/>
  <c r="R204" i="59"/>
  <c r="Q204" i="59"/>
  <c r="S204" i="59"/>
  <c r="V173" i="59"/>
  <c r="R173" i="59"/>
  <c r="T173" i="59"/>
  <c r="S173" i="59"/>
  <c r="W173" i="59"/>
  <c r="Q173" i="59"/>
  <c r="X173" i="59"/>
  <c r="U173" i="59"/>
  <c r="U154" i="59"/>
  <c r="T154" i="59"/>
  <c r="V154" i="59"/>
  <c r="X154" i="59"/>
  <c r="W154" i="59"/>
  <c r="S154" i="59"/>
  <c r="R154" i="59"/>
  <c r="Q154" i="59"/>
  <c r="V198" i="59"/>
  <c r="T198" i="59"/>
  <c r="U198" i="59"/>
  <c r="S198" i="59"/>
  <c r="W198" i="59"/>
  <c r="X198" i="59"/>
  <c r="R198" i="59"/>
  <c r="Q198" i="59"/>
  <c r="W223" i="59"/>
  <c r="X223" i="59"/>
  <c r="Q223" i="59"/>
  <c r="V223" i="59"/>
  <c r="T223" i="59"/>
  <c r="U223" i="59"/>
  <c r="S223" i="59"/>
  <c r="R223" i="59"/>
  <c r="U192" i="59"/>
  <c r="Q192" i="59"/>
  <c r="T192" i="59"/>
  <c r="W192" i="59"/>
  <c r="S192" i="59"/>
  <c r="X192" i="59"/>
  <c r="V192" i="59"/>
  <c r="R192" i="59"/>
  <c r="W155" i="59"/>
  <c r="T155" i="59"/>
  <c r="V155" i="59"/>
  <c r="U155" i="59"/>
  <c r="Q155" i="59"/>
  <c r="R155" i="59"/>
  <c r="S155" i="59"/>
  <c r="X155" i="59"/>
  <c r="T168" i="59"/>
  <c r="S168" i="59"/>
  <c r="R168" i="59"/>
  <c r="W168" i="59"/>
  <c r="X168" i="59"/>
  <c r="V168" i="59"/>
  <c r="Q168" i="59"/>
  <c r="U168" i="59"/>
  <c r="X226" i="59"/>
  <c r="R226" i="59"/>
  <c r="S226" i="59"/>
  <c r="U226" i="59"/>
  <c r="Q226" i="59"/>
  <c r="V226" i="59"/>
  <c r="W226" i="59"/>
  <c r="T226" i="59"/>
  <c r="V218" i="59"/>
  <c r="R218" i="59"/>
  <c r="W218" i="59"/>
  <c r="T218" i="59"/>
  <c r="X218" i="59"/>
  <c r="S218" i="59"/>
  <c r="Q218" i="59"/>
  <c r="U218" i="59"/>
  <c r="T212" i="59"/>
  <c r="S212" i="59"/>
  <c r="X212" i="59"/>
  <c r="V212" i="59"/>
  <c r="Q212" i="59"/>
  <c r="R212" i="59"/>
  <c r="W212" i="59"/>
  <c r="U212" i="59"/>
  <c r="W134" i="59"/>
  <c r="Q134" i="59"/>
  <c r="V134" i="59"/>
  <c r="U134" i="59"/>
  <c r="S134" i="59"/>
  <c r="R134" i="59"/>
  <c r="X134" i="59"/>
  <c r="T134" i="59"/>
  <c r="S211" i="59"/>
  <c r="V211" i="59"/>
  <c r="X211" i="59"/>
  <c r="Q211" i="59"/>
  <c r="T211" i="59"/>
  <c r="R211" i="59"/>
  <c r="W211" i="59"/>
  <c r="U211" i="59"/>
  <c r="S166" i="59"/>
  <c r="W166" i="59"/>
  <c r="Q166" i="59"/>
  <c r="U166" i="59"/>
  <c r="X166" i="59"/>
  <c r="R166" i="59"/>
  <c r="V166" i="59"/>
  <c r="T166" i="59"/>
  <c r="S188" i="59"/>
  <c r="V188" i="59"/>
  <c r="Q188" i="59"/>
  <c r="R188" i="59"/>
  <c r="X188" i="59"/>
  <c r="W188" i="59"/>
  <c r="U188" i="59"/>
  <c r="T188" i="59"/>
  <c r="W156" i="59"/>
  <c r="T156" i="59"/>
  <c r="V156" i="59"/>
  <c r="U156" i="59"/>
  <c r="Q156" i="59"/>
  <c r="S156" i="59"/>
  <c r="X156" i="59"/>
  <c r="R156" i="59"/>
  <c r="S233" i="59"/>
  <c r="Q233" i="59"/>
  <c r="W233" i="59"/>
  <c r="U233" i="59"/>
  <c r="X233" i="59"/>
  <c r="R233" i="59"/>
  <c r="T233" i="59"/>
  <c r="V233" i="59"/>
  <c r="V209" i="59"/>
  <c r="Q209" i="59"/>
  <c r="R209" i="59"/>
  <c r="W209" i="59"/>
  <c r="T209" i="59"/>
  <c r="U209" i="59"/>
  <c r="S209" i="59"/>
  <c r="X209" i="59"/>
  <c r="U171" i="59"/>
  <c r="Q171" i="59"/>
  <c r="T171" i="59"/>
  <c r="X171" i="59"/>
  <c r="S171" i="59"/>
  <c r="W171" i="59"/>
  <c r="R171" i="59"/>
  <c r="V171" i="59"/>
  <c r="V176" i="59"/>
  <c r="U176" i="59"/>
  <c r="R176" i="59"/>
  <c r="W176" i="59"/>
  <c r="S176" i="59"/>
  <c r="Q176" i="59"/>
  <c r="T176" i="59"/>
  <c r="X176" i="59"/>
  <c r="U193" i="59"/>
  <c r="Q193" i="59"/>
  <c r="T193" i="59"/>
  <c r="R193" i="59"/>
  <c r="V193" i="59"/>
  <c r="W193" i="59"/>
  <c r="S193" i="59"/>
  <c r="X193" i="59"/>
  <c r="Q163" i="59"/>
  <c r="U163" i="59"/>
  <c r="S163" i="59"/>
  <c r="V163" i="59"/>
  <c r="T163" i="59"/>
  <c r="X163" i="59"/>
  <c r="W163" i="59"/>
  <c r="R163" i="59"/>
  <c r="X181" i="59"/>
  <c r="S181" i="59"/>
  <c r="Q181" i="59"/>
  <c r="R181" i="59"/>
  <c r="U181" i="59"/>
  <c r="T181" i="59"/>
  <c r="W181" i="59"/>
  <c r="V181" i="59"/>
  <c r="W177" i="59"/>
  <c r="U177" i="59"/>
  <c r="T177" i="59"/>
  <c r="R177" i="59"/>
  <c r="Q177" i="59"/>
  <c r="X177" i="59"/>
  <c r="V177" i="59"/>
  <c r="S177" i="59"/>
  <c r="W201" i="59"/>
  <c r="U201" i="59"/>
  <c r="R201" i="59"/>
  <c r="S201" i="59"/>
  <c r="T201" i="59"/>
  <c r="Q201" i="59"/>
  <c r="X201" i="59"/>
  <c r="V201" i="59"/>
  <c r="X158" i="59"/>
  <c r="W158" i="59"/>
  <c r="Q158" i="59"/>
  <c r="V158" i="59"/>
  <c r="R158" i="59"/>
  <c r="T158" i="59"/>
  <c r="S158" i="59"/>
  <c r="U158" i="59"/>
  <c r="R216" i="59"/>
  <c r="U216" i="59"/>
  <c r="W216" i="59"/>
  <c r="Q216" i="59"/>
  <c r="V216" i="59"/>
  <c r="T216" i="59"/>
  <c r="X216" i="59"/>
  <c r="S216" i="59"/>
  <c r="R172" i="59"/>
  <c r="U172" i="59"/>
  <c r="T172" i="59"/>
  <c r="W172" i="59"/>
  <c r="S172" i="59"/>
  <c r="Q172" i="59"/>
  <c r="X172" i="59"/>
  <c r="V172" i="59"/>
  <c r="X203" i="59"/>
  <c r="U203" i="59"/>
  <c r="T203" i="59"/>
  <c r="W203" i="59"/>
  <c r="R203" i="59"/>
  <c r="S203" i="59"/>
  <c r="V203" i="59"/>
  <c r="Q203" i="59"/>
  <c r="T190" i="59"/>
  <c r="S190" i="59"/>
  <c r="W190" i="59"/>
  <c r="Q190" i="59"/>
  <c r="V190" i="59"/>
  <c r="U190" i="59"/>
  <c r="X190" i="59"/>
  <c r="R190" i="59"/>
  <c r="U169" i="59"/>
  <c r="Q169" i="59"/>
  <c r="T169" i="59"/>
  <c r="S169" i="59"/>
  <c r="X169" i="59"/>
  <c r="R169" i="59"/>
  <c r="W169" i="59"/>
  <c r="V169" i="59"/>
  <c r="X159" i="59"/>
  <c r="Q159" i="59"/>
  <c r="V159" i="59"/>
  <c r="R159" i="59"/>
  <c r="W159" i="59"/>
  <c r="S159" i="59"/>
  <c r="T159" i="59"/>
  <c r="U159" i="59"/>
  <c r="W200" i="59"/>
  <c r="X200" i="59"/>
  <c r="S200" i="59"/>
  <c r="U200" i="59"/>
  <c r="R200" i="59"/>
  <c r="Q200" i="59"/>
  <c r="V200" i="59"/>
  <c r="T200" i="59"/>
  <c r="W141" i="59"/>
  <c r="U141" i="59"/>
  <c r="S141" i="59"/>
  <c r="Q141" i="59"/>
  <c r="R141" i="59"/>
  <c r="X141" i="59"/>
  <c r="V141" i="59"/>
  <c r="T141" i="59"/>
  <c r="X180" i="59"/>
  <c r="W180" i="59"/>
  <c r="U180" i="59"/>
  <c r="S180" i="59"/>
  <c r="Q180" i="59"/>
  <c r="V180" i="59"/>
  <c r="R180" i="59"/>
  <c r="T180" i="59"/>
  <c r="R128" i="59"/>
  <c r="U128" i="59"/>
  <c r="V128" i="59"/>
  <c r="T128" i="59"/>
  <c r="Q128" i="59"/>
  <c r="X128" i="59"/>
  <c r="W128" i="59"/>
  <c r="S128" i="59"/>
  <c r="U206" i="59"/>
  <c r="W206" i="59"/>
  <c r="V206" i="59"/>
  <c r="R206" i="59"/>
  <c r="Q206" i="59"/>
  <c r="T206" i="59"/>
  <c r="S206" i="59"/>
  <c r="X206" i="59"/>
  <c r="X205" i="59"/>
  <c r="W205" i="59"/>
  <c r="S205" i="59"/>
  <c r="V205" i="59"/>
  <c r="R205" i="59"/>
  <c r="Q205" i="59"/>
  <c r="T205" i="59"/>
  <c r="U205" i="59"/>
  <c r="R238" i="59"/>
  <c r="U238" i="59"/>
  <c r="W238" i="59"/>
  <c r="S238" i="59"/>
  <c r="X238" i="59"/>
  <c r="V238" i="59"/>
  <c r="Q238" i="59"/>
  <c r="T238" i="59"/>
  <c r="U215" i="59"/>
  <c r="Q215" i="59"/>
  <c r="T215" i="59"/>
  <c r="X215" i="59"/>
  <c r="R215" i="59"/>
  <c r="V215" i="59"/>
  <c r="W215" i="59"/>
  <c r="S215" i="59"/>
  <c r="T142" i="59"/>
  <c r="W142" i="59"/>
  <c r="S142" i="59"/>
  <c r="U142" i="59"/>
  <c r="X142" i="59"/>
  <c r="R142" i="59"/>
  <c r="Q142" i="59"/>
  <c r="V142" i="59"/>
  <c r="S145" i="59"/>
  <c r="U145" i="59"/>
  <c r="Q145" i="59"/>
  <c r="R145" i="59"/>
  <c r="X145" i="59"/>
  <c r="W145" i="59"/>
  <c r="V145" i="59"/>
  <c r="T145" i="59"/>
  <c r="X183" i="59"/>
  <c r="V183" i="59"/>
  <c r="Q183" i="59"/>
  <c r="T183" i="59"/>
  <c r="U183" i="59"/>
  <c r="S183" i="59"/>
  <c r="R183" i="59"/>
  <c r="W183" i="59"/>
  <c r="X227" i="59"/>
  <c r="U227" i="59"/>
  <c r="S227" i="59"/>
  <c r="V227" i="59"/>
  <c r="Q227" i="59"/>
  <c r="R227" i="59"/>
  <c r="T227" i="59"/>
  <c r="W227" i="59"/>
  <c r="V195" i="59"/>
  <c r="R195" i="59"/>
  <c r="X195" i="59"/>
  <c r="S195" i="59"/>
  <c r="W195" i="59"/>
  <c r="Q195" i="59"/>
  <c r="U195" i="59"/>
  <c r="T195" i="59"/>
  <c r="U236" i="59"/>
  <c r="Q236" i="59"/>
  <c r="T236" i="59"/>
  <c r="V236" i="59"/>
  <c r="W236" i="59"/>
  <c r="S236" i="59"/>
  <c r="R236" i="59"/>
  <c r="X236" i="59"/>
  <c r="V219" i="59"/>
  <c r="S219" i="59"/>
  <c r="T219" i="59"/>
  <c r="R219" i="59"/>
  <c r="X219" i="59"/>
  <c r="Q219" i="59"/>
  <c r="U219" i="59"/>
  <c r="W219" i="59"/>
  <c r="U228" i="59"/>
  <c r="S228" i="59"/>
  <c r="X228" i="59"/>
  <c r="V228" i="59"/>
  <c r="W228" i="59"/>
  <c r="T228" i="59"/>
  <c r="R228" i="59"/>
  <c r="Q228" i="59"/>
  <c r="S189" i="59"/>
  <c r="V189" i="59"/>
  <c r="R189" i="59"/>
  <c r="W189" i="59"/>
  <c r="X189" i="59"/>
  <c r="U189" i="59"/>
  <c r="T189" i="59"/>
  <c r="Q189" i="59"/>
  <c r="W140" i="59"/>
  <c r="U140" i="59"/>
  <c r="S140" i="59"/>
  <c r="Q140" i="59"/>
  <c r="R140" i="59"/>
  <c r="X140" i="59"/>
  <c r="V140" i="59"/>
  <c r="T140" i="59"/>
  <c r="S167" i="59"/>
  <c r="U167" i="59"/>
  <c r="X167" i="59"/>
  <c r="R167" i="59"/>
  <c r="V167" i="59"/>
  <c r="T167" i="59"/>
  <c r="W167" i="59"/>
  <c r="Q167" i="59"/>
  <c r="X161" i="59"/>
  <c r="Q161" i="59"/>
  <c r="R161" i="59"/>
  <c r="T161" i="59"/>
  <c r="W161" i="59"/>
  <c r="S161" i="59"/>
  <c r="V161" i="59"/>
  <c r="U161" i="59"/>
  <c r="V220" i="59"/>
  <c r="S220" i="59"/>
  <c r="R220" i="59"/>
  <c r="T220" i="59"/>
  <c r="Q220" i="59"/>
  <c r="X220" i="59"/>
  <c r="W220" i="59"/>
  <c r="U220" i="59"/>
  <c r="X230" i="59"/>
  <c r="U230" i="59"/>
  <c r="S230" i="59"/>
  <c r="V230" i="59"/>
  <c r="W230" i="59"/>
  <c r="T230" i="59"/>
  <c r="Q230" i="59"/>
  <c r="R230" i="59"/>
  <c r="K21" i="52"/>
  <c r="G21" i="52"/>
  <c r="F21" i="52"/>
  <c r="E192" i="52"/>
  <c r="E191" i="52"/>
  <c r="E233" i="52"/>
  <c r="E232" i="52"/>
  <c r="E231" i="52"/>
  <c r="E214" i="52"/>
  <c r="E213" i="52"/>
  <c r="E212" i="52"/>
  <c r="E211" i="52"/>
  <c r="E210" i="52"/>
  <c r="E209" i="52"/>
  <c r="E190" i="52"/>
  <c r="E189" i="52"/>
  <c r="E258" i="52"/>
  <c r="E188" i="52"/>
  <c r="E257" i="52"/>
  <c r="E170" i="52"/>
  <c r="E256" i="52"/>
  <c r="E169" i="52"/>
  <c r="E255" i="52"/>
  <c r="E168" i="52"/>
  <c r="E254" i="52"/>
  <c r="E167" i="52"/>
  <c r="E253" i="52"/>
  <c r="E166" i="52"/>
  <c r="E236" i="52"/>
  <c r="E235" i="52"/>
  <c r="E234" i="52"/>
  <c r="E187" i="52"/>
  <c r="E165" i="52"/>
  <c r="E252" i="52"/>
  <c r="E230" i="52"/>
  <c r="E208" i="52"/>
  <c r="E186" i="52"/>
  <c r="E164" i="52"/>
  <c r="E251" i="52"/>
  <c r="E229" i="52"/>
  <c r="E207" i="52"/>
  <c r="E185" i="52"/>
  <c r="E163" i="52"/>
  <c r="E250" i="52"/>
  <c r="E228" i="52"/>
  <c r="E206" i="52"/>
  <c r="E184" i="52"/>
  <c r="E162" i="52"/>
  <c r="E249" i="52"/>
  <c r="E227" i="52"/>
  <c r="E205" i="52"/>
  <c r="E183" i="52"/>
  <c r="E161" i="52"/>
  <c r="E248" i="52"/>
  <c r="E226" i="52"/>
  <c r="E204" i="52"/>
  <c r="E182" i="52"/>
  <c r="E160" i="52"/>
  <c r="E247" i="52"/>
  <c r="E225" i="52"/>
  <c r="E203" i="52"/>
  <c r="E181" i="52"/>
  <c r="E159" i="52"/>
  <c r="E246" i="52"/>
  <c r="E224" i="52"/>
  <c r="E202" i="52"/>
  <c r="E180" i="52"/>
  <c r="E158" i="52"/>
  <c r="E245" i="52"/>
  <c r="E223" i="52"/>
  <c r="E201" i="52"/>
  <c r="E179" i="52"/>
  <c r="E157" i="52"/>
  <c r="E244" i="52"/>
  <c r="E222" i="52"/>
  <c r="E200" i="52"/>
  <c r="E178" i="52"/>
  <c r="E156" i="52"/>
  <c r="E243" i="52"/>
  <c r="E221" i="52"/>
  <c r="E199" i="52"/>
  <c r="E177" i="52"/>
  <c r="E155" i="52"/>
  <c r="E242" i="52"/>
  <c r="E220" i="52"/>
  <c r="E198" i="52"/>
  <c r="E176" i="52"/>
  <c r="E154" i="52"/>
  <c r="E241" i="52"/>
  <c r="E219" i="52"/>
  <c r="E197" i="52"/>
  <c r="E175" i="52"/>
  <c r="E153" i="52"/>
  <c r="E240" i="52"/>
  <c r="E218" i="52"/>
  <c r="E196" i="52"/>
  <c r="E174" i="52"/>
  <c r="E152" i="52"/>
  <c r="E261" i="52"/>
  <c r="E239" i="52"/>
  <c r="E217" i="52"/>
  <c r="E195" i="52"/>
  <c r="E173" i="52"/>
  <c r="E151" i="52"/>
  <c r="E260" i="52"/>
  <c r="E238" i="52"/>
  <c r="E216" i="52"/>
  <c r="E194" i="52"/>
  <c r="E172" i="52"/>
  <c r="E150" i="52"/>
  <c r="E259" i="52"/>
  <c r="E237" i="52"/>
  <c r="E215" i="52"/>
  <c r="E193" i="52"/>
  <c r="E171" i="52"/>
  <c r="E130" i="52"/>
  <c r="J130" i="52" s="1"/>
  <c r="J258" i="52" s="1"/>
  <c r="E64" i="52"/>
  <c r="J64" i="52" s="1"/>
  <c r="J192" i="52" s="1"/>
  <c r="E129" i="52"/>
  <c r="J129" i="52" s="1"/>
  <c r="J257" i="52" s="1"/>
  <c r="E85" i="52"/>
  <c r="J85" i="52" s="1"/>
  <c r="J213" i="52" s="1"/>
  <c r="E128" i="52"/>
  <c r="J128" i="52" s="1"/>
  <c r="J256" i="52" s="1"/>
  <c r="E62" i="52"/>
  <c r="J62" i="52" s="1"/>
  <c r="J190" i="52" s="1"/>
  <c r="E127" i="52"/>
  <c r="J127" i="52" s="1"/>
  <c r="J255" i="52" s="1"/>
  <c r="E61" i="52"/>
  <c r="J61" i="52" s="1"/>
  <c r="J189" i="52" s="1"/>
  <c r="E82" i="52"/>
  <c r="J82" i="52" s="1"/>
  <c r="J210" i="52" s="1"/>
  <c r="E81" i="52"/>
  <c r="J81" i="52" s="1"/>
  <c r="J209" i="52" s="1"/>
  <c r="E58" i="52"/>
  <c r="J58" i="52" s="1"/>
  <c r="J186" i="52" s="1"/>
  <c r="E101" i="52"/>
  <c r="J101" i="52" s="1"/>
  <c r="J229" i="52" s="1"/>
  <c r="E56" i="52"/>
  <c r="J56" i="52" s="1"/>
  <c r="J184" i="52" s="1"/>
  <c r="E99" i="52"/>
  <c r="J99" i="52" s="1"/>
  <c r="J227" i="52" s="1"/>
  <c r="E54" i="52"/>
  <c r="J54" i="52" s="1"/>
  <c r="J182" i="52" s="1"/>
  <c r="E75" i="52"/>
  <c r="J75" i="52" s="1"/>
  <c r="J203" i="52" s="1"/>
  <c r="E118" i="52"/>
  <c r="J118" i="52" s="1"/>
  <c r="J246" i="52" s="1"/>
  <c r="E52" i="52"/>
  <c r="J52" i="52" s="1"/>
  <c r="J180" i="52" s="1"/>
  <c r="E70" i="52"/>
  <c r="J70" i="52" s="1"/>
  <c r="J198" i="52" s="1"/>
  <c r="E108" i="52"/>
  <c r="J108" i="52" s="1"/>
  <c r="J236" i="52" s="1"/>
  <c r="E42" i="52"/>
  <c r="J42" i="52" s="1"/>
  <c r="J170" i="52" s="1"/>
  <c r="E107" i="52"/>
  <c r="J107" i="52" s="1"/>
  <c r="J235" i="52" s="1"/>
  <c r="E41" i="52"/>
  <c r="J41" i="52" s="1"/>
  <c r="J169" i="52" s="1"/>
  <c r="E84" i="52"/>
  <c r="J84" i="52" s="1"/>
  <c r="J212" i="52" s="1"/>
  <c r="E40" i="52"/>
  <c r="J40" i="52" s="1"/>
  <c r="J168" i="52" s="1"/>
  <c r="E105" i="52"/>
  <c r="J105" i="52" s="1"/>
  <c r="J233" i="52" s="1"/>
  <c r="E39" i="52"/>
  <c r="J39" i="52" s="1"/>
  <c r="J167" i="52" s="1"/>
  <c r="E104" i="52"/>
  <c r="J104" i="52" s="1"/>
  <c r="J232" i="52" s="1"/>
  <c r="E38" i="52"/>
  <c r="J38" i="52" s="1"/>
  <c r="J166" i="52" s="1"/>
  <c r="E103" i="52"/>
  <c r="J103" i="52" s="1"/>
  <c r="J231" i="52" s="1"/>
  <c r="E37" i="52"/>
  <c r="J37" i="52" s="1"/>
  <c r="J165" i="52" s="1"/>
  <c r="E124" i="52"/>
  <c r="J124" i="52" s="1"/>
  <c r="J252" i="52" s="1"/>
  <c r="E102" i="52"/>
  <c r="J102" i="52" s="1"/>
  <c r="J230" i="52" s="1"/>
  <c r="E36" i="52"/>
  <c r="J36" i="52" s="1"/>
  <c r="J164" i="52" s="1"/>
  <c r="E123" i="52"/>
  <c r="J123" i="52" s="1"/>
  <c r="J251" i="52" s="1"/>
  <c r="E79" i="52"/>
  <c r="J79" i="52" s="1"/>
  <c r="J207" i="52" s="1"/>
  <c r="E35" i="52"/>
  <c r="J35" i="52" s="1"/>
  <c r="J163" i="52" s="1"/>
  <c r="E100" i="52"/>
  <c r="J100" i="52" s="1"/>
  <c r="J228" i="52" s="1"/>
  <c r="E34" i="52"/>
  <c r="J34" i="52" s="1"/>
  <c r="J162" i="52" s="1"/>
  <c r="E77" i="52"/>
  <c r="J77" i="52" s="1"/>
  <c r="J205" i="52" s="1"/>
  <c r="E33" i="52"/>
  <c r="J33" i="52" s="1"/>
  <c r="J161" i="52" s="1"/>
  <c r="E120" i="52"/>
  <c r="J120" i="52" s="1"/>
  <c r="J248" i="52" s="1"/>
  <c r="E98" i="52"/>
  <c r="J98" i="52" s="1"/>
  <c r="J226" i="52" s="1"/>
  <c r="E76" i="52"/>
  <c r="J76" i="52" s="1"/>
  <c r="J204" i="52" s="1"/>
  <c r="E32" i="52"/>
  <c r="J32" i="52" s="1"/>
  <c r="J160" i="52" s="1"/>
  <c r="E119" i="52"/>
  <c r="J119" i="52" s="1"/>
  <c r="J247" i="52" s="1"/>
  <c r="E97" i="52"/>
  <c r="J97" i="52" s="1"/>
  <c r="J225" i="52" s="1"/>
  <c r="E53" i="52"/>
  <c r="J53" i="52" s="1"/>
  <c r="J181" i="52" s="1"/>
  <c r="E96" i="52"/>
  <c r="J96" i="52" s="1"/>
  <c r="J224" i="52" s="1"/>
  <c r="E30" i="52"/>
  <c r="J30" i="52" s="1"/>
  <c r="J158" i="52" s="1"/>
  <c r="E95" i="52"/>
  <c r="J95" i="52" s="1"/>
  <c r="J223" i="52" s="1"/>
  <c r="E51" i="52"/>
  <c r="J51" i="52" s="1"/>
  <c r="J179" i="52" s="1"/>
  <c r="E29" i="52"/>
  <c r="J29" i="52" s="1"/>
  <c r="J157" i="52" s="1"/>
  <c r="E116" i="52"/>
  <c r="J116" i="52" s="1"/>
  <c r="J244" i="52" s="1"/>
  <c r="E94" i="52"/>
  <c r="J94" i="52" s="1"/>
  <c r="J222" i="52" s="1"/>
  <c r="E72" i="52"/>
  <c r="J72" i="52" s="1"/>
  <c r="J200" i="52" s="1"/>
  <c r="E28" i="52"/>
  <c r="J28" i="52" s="1"/>
  <c r="J156" i="52" s="1"/>
  <c r="E115" i="52"/>
  <c r="J115" i="52" s="1"/>
  <c r="J243" i="52" s="1"/>
  <c r="E93" i="52"/>
  <c r="J93" i="52" s="1"/>
  <c r="J221" i="52" s="1"/>
  <c r="E71" i="52"/>
  <c r="J71" i="52" s="1"/>
  <c r="J199" i="52" s="1"/>
  <c r="E27" i="52"/>
  <c r="J27" i="52" s="1"/>
  <c r="J155" i="52" s="1"/>
  <c r="E92" i="52"/>
  <c r="J92" i="52" s="1"/>
  <c r="J220" i="52" s="1"/>
  <c r="E26" i="52"/>
  <c r="J26" i="52" s="1"/>
  <c r="J154" i="52" s="1"/>
  <c r="E113" i="52"/>
  <c r="J113" i="52" s="1"/>
  <c r="J241" i="52" s="1"/>
  <c r="E91" i="52"/>
  <c r="J91" i="52" s="1"/>
  <c r="J219" i="52" s="1"/>
  <c r="E47" i="52"/>
  <c r="J47" i="52" s="1"/>
  <c r="J175" i="52" s="1"/>
  <c r="E25" i="52"/>
  <c r="J25" i="52" s="1"/>
  <c r="J153" i="52" s="1"/>
  <c r="E112" i="52"/>
  <c r="J112" i="52" s="1"/>
  <c r="J240" i="52" s="1"/>
  <c r="E90" i="52"/>
  <c r="J90" i="52" s="1"/>
  <c r="J218" i="52" s="1"/>
  <c r="E68" i="52"/>
  <c r="J68" i="52" s="1"/>
  <c r="J196" i="52" s="1"/>
  <c r="E24" i="52"/>
  <c r="J24" i="52" s="1"/>
  <c r="J152" i="52" s="1"/>
  <c r="E111" i="52"/>
  <c r="J111" i="52" s="1"/>
  <c r="J239" i="52" s="1"/>
  <c r="E23" i="52"/>
  <c r="J23" i="52" s="1"/>
  <c r="J151" i="52" s="1"/>
  <c r="E132" i="52"/>
  <c r="J132" i="52" s="1"/>
  <c r="J260" i="52" s="1"/>
  <c r="E110" i="52"/>
  <c r="J110" i="52" s="1"/>
  <c r="J238" i="52" s="1"/>
  <c r="E88" i="52"/>
  <c r="J88" i="52" s="1"/>
  <c r="J216" i="52" s="1"/>
  <c r="E66" i="52"/>
  <c r="J66" i="52" s="1"/>
  <c r="J194" i="52" s="1"/>
  <c r="E44" i="52"/>
  <c r="J44" i="52" s="1"/>
  <c r="J172" i="52" s="1"/>
  <c r="E22" i="52"/>
  <c r="J22" i="52" s="1"/>
  <c r="J150" i="52" s="1"/>
  <c r="E86" i="52"/>
  <c r="J86" i="52" s="1"/>
  <c r="J214" i="52" s="1"/>
  <c r="E63" i="52"/>
  <c r="J63" i="52" s="1"/>
  <c r="J191" i="52" s="1"/>
  <c r="E106" i="52"/>
  <c r="J106" i="52" s="1"/>
  <c r="J234" i="52" s="1"/>
  <c r="E83" i="52"/>
  <c r="J83" i="52" s="1"/>
  <c r="J211" i="52" s="1"/>
  <c r="E126" i="52"/>
  <c r="J126" i="52" s="1"/>
  <c r="J254" i="52" s="1"/>
  <c r="E60" i="52"/>
  <c r="J60" i="52" s="1"/>
  <c r="J188" i="52" s="1"/>
  <c r="E125" i="52"/>
  <c r="J125" i="52" s="1"/>
  <c r="J253" i="52" s="1"/>
  <c r="E59" i="52"/>
  <c r="J59" i="52" s="1"/>
  <c r="J187" i="52" s="1"/>
  <c r="E80" i="52"/>
  <c r="J80" i="52" s="1"/>
  <c r="J208" i="52" s="1"/>
  <c r="E57" i="52"/>
  <c r="J57" i="52" s="1"/>
  <c r="J185" i="52" s="1"/>
  <c r="E122" i="52"/>
  <c r="J122" i="52" s="1"/>
  <c r="J250" i="52" s="1"/>
  <c r="E78" i="52"/>
  <c r="J78" i="52" s="1"/>
  <c r="J206" i="52" s="1"/>
  <c r="E121" i="52"/>
  <c r="J121" i="52" s="1"/>
  <c r="J249" i="52" s="1"/>
  <c r="E55" i="52"/>
  <c r="J55" i="52" s="1"/>
  <c r="J183" i="52" s="1"/>
  <c r="E31" i="52"/>
  <c r="J31" i="52" s="1"/>
  <c r="J159" i="52" s="1"/>
  <c r="E74" i="52"/>
  <c r="J74" i="52" s="1"/>
  <c r="J202" i="52" s="1"/>
  <c r="E117" i="52"/>
  <c r="J117" i="52" s="1"/>
  <c r="J245" i="52" s="1"/>
  <c r="E73" i="52"/>
  <c r="J73" i="52" s="1"/>
  <c r="J201" i="52" s="1"/>
  <c r="E50" i="52"/>
  <c r="J50" i="52" s="1"/>
  <c r="J178" i="52" s="1"/>
  <c r="E49" i="52"/>
  <c r="J49" i="52" s="1"/>
  <c r="J177" i="52" s="1"/>
  <c r="E114" i="52"/>
  <c r="J114" i="52" s="1"/>
  <c r="J242" i="52" s="1"/>
  <c r="E48" i="52"/>
  <c r="J48" i="52" s="1"/>
  <c r="J176" i="52" s="1"/>
  <c r="E69" i="52"/>
  <c r="J69" i="52" s="1"/>
  <c r="J197" i="52" s="1"/>
  <c r="E46" i="52"/>
  <c r="J46" i="52" s="1"/>
  <c r="J174" i="52" s="1"/>
  <c r="E133" i="52"/>
  <c r="J133" i="52" s="1"/>
  <c r="J261" i="52" s="1"/>
  <c r="E89" i="52"/>
  <c r="J89" i="52" s="1"/>
  <c r="J217" i="52" s="1"/>
  <c r="E67" i="52"/>
  <c r="J67" i="52" s="1"/>
  <c r="J195" i="52" s="1"/>
  <c r="E45" i="52"/>
  <c r="J45" i="52" s="1"/>
  <c r="J173" i="52" s="1"/>
  <c r="E131" i="52"/>
  <c r="J131" i="52" s="1"/>
  <c r="J259" i="52" s="1"/>
  <c r="E109" i="52"/>
  <c r="J109" i="52" s="1"/>
  <c r="J237" i="52" s="1"/>
  <c r="E87" i="52"/>
  <c r="J87" i="52" s="1"/>
  <c r="J215" i="52" s="1"/>
  <c r="E65" i="52"/>
  <c r="J65" i="52" s="1"/>
  <c r="J193" i="52" s="1"/>
  <c r="E43" i="52"/>
  <c r="J43" i="52" s="1"/>
  <c r="J171" i="52" s="1"/>
  <c r="J148" i="52" l="1"/>
  <c r="K149" i="52"/>
  <c r="K8" i="59" s="1"/>
  <c r="K127" i="59" s="1"/>
  <c r="K48" i="52"/>
  <c r="G48" i="52"/>
  <c r="F48" i="52"/>
  <c r="K56" i="52"/>
  <c r="G56" i="52"/>
  <c r="F56" i="52"/>
  <c r="K102" i="52"/>
  <c r="G102" i="52"/>
  <c r="F102" i="52"/>
  <c r="K79" i="52"/>
  <c r="G79" i="52"/>
  <c r="F79" i="52"/>
  <c r="G22" i="52"/>
  <c r="F22" i="52"/>
  <c r="K22" i="52"/>
  <c r="K36" i="52"/>
  <c r="G36" i="52"/>
  <c r="F36" i="52"/>
  <c r="K123" i="52"/>
  <c r="G123" i="52"/>
  <c r="F123" i="52"/>
  <c r="K58" i="52"/>
  <c r="K186" i="52" s="1"/>
  <c r="K45" i="59" s="1"/>
  <c r="K164" i="59" s="1"/>
  <c r="G58" i="52"/>
  <c r="F58" i="52"/>
  <c r="K124" i="52"/>
  <c r="G124" i="52"/>
  <c r="F124" i="52"/>
  <c r="F252" i="52" s="1"/>
  <c r="K29" i="52"/>
  <c r="G29" i="52"/>
  <c r="F29" i="52"/>
  <c r="K28" i="52"/>
  <c r="G28" i="52"/>
  <c r="F28" i="52"/>
  <c r="G66" i="52"/>
  <c r="F66" i="52"/>
  <c r="K66" i="52"/>
  <c r="K116" i="52"/>
  <c r="G116" i="52"/>
  <c r="F116" i="52"/>
  <c r="G110" i="52"/>
  <c r="F110" i="52"/>
  <c r="K110" i="52"/>
  <c r="K117" i="52"/>
  <c r="G117" i="52"/>
  <c r="F117" i="52"/>
  <c r="F61" i="52"/>
  <c r="K61" i="52"/>
  <c r="G61" i="52"/>
  <c r="K69" i="52"/>
  <c r="G69" i="52"/>
  <c r="F69" i="52"/>
  <c r="K114" i="52"/>
  <c r="G114" i="52"/>
  <c r="F114" i="52"/>
  <c r="K72" i="52"/>
  <c r="K200" i="52" s="1"/>
  <c r="K59" i="59" s="1"/>
  <c r="K178" i="59" s="1"/>
  <c r="G72" i="52"/>
  <c r="F72" i="52"/>
  <c r="G88" i="52"/>
  <c r="F88" i="52"/>
  <c r="K88" i="52"/>
  <c r="K23" i="52"/>
  <c r="G23" i="52"/>
  <c r="F23" i="52"/>
  <c r="F62" i="52"/>
  <c r="K62" i="52"/>
  <c r="G62" i="52"/>
  <c r="K115" i="52"/>
  <c r="G115" i="52"/>
  <c r="F115" i="52"/>
  <c r="K50" i="52"/>
  <c r="G50" i="52"/>
  <c r="F50" i="52"/>
  <c r="K81" i="52"/>
  <c r="G81" i="52"/>
  <c r="F81" i="52"/>
  <c r="K73" i="52"/>
  <c r="G73" i="52"/>
  <c r="F73" i="52"/>
  <c r="K37" i="52"/>
  <c r="G37" i="52"/>
  <c r="F37" i="52"/>
  <c r="K51" i="52"/>
  <c r="G51" i="52"/>
  <c r="F51" i="52"/>
  <c r="K38" i="52"/>
  <c r="G38" i="52"/>
  <c r="F38" i="52"/>
  <c r="K55" i="52"/>
  <c r="G55" i="52"/>
  <c r="F55" i="52"/>
  <c r="K96" i="52"/>
  <c r="G96" i="52"/>
  <c r="F96" i="52"/>
  <c r="F128" i="52"/>
  <c r="F256" i="52" s="1"/>
  <c r="K128" i="52"/>
  <c r="G128" i="52"/>
  <c r="K90" i="52"/>
  <c r="G90" i="52"/>
  <c r="F90" i="52"/>
  <c r="F40" i="52"/>
  <c r="K40" i="52"/>
  <c r="K168" i="52" s="1"/>
  <c r="K27" i="59" s="1"/>
  <c r="K146" i="59" s="1"/>
  <c r="G40" i="52"/>
  <c r="K112" i="52"/>
  <c r="G112" i="52"/>
  <c r="F112" i="52"/>
  <c r="G86" i="52"/>
  <c r="F86" i="52"/>
  <c r="K86" i="52"/>
  <c r="G44" i="52"/>
  <c r="F44" i="52"/>
  <c r="K44" i="52"/>
  <c r="K101" i="52"/>
  <c r="G101" i="52"/>
  <c r="F101" i="52"/>
  <c r="K82" i="52"/>
  <c r="G82" i="52"/>
  <c r="F82" i="52"/>
  <c r="G132" i="52"/>
  <c r="G260" i="52" s="1"/>
  <c r="F132" i="52"/>
  <c r="F260" i="52" s="1"/>
  <c r="C260" i="52" s="1"/>
  <c r="K132" i="52"/>
  <c r="K103" i="52"/>
  <c r="G103" i="52"/>
  <c r="F103" i="52"/>
  <c r="F127" i="52"/>
  <c r="F255" i="52" s="1"/>
  <c r="K127" i="52"/>
  <c r="G127" i="52"/>
  <c r="K31" i="52"/>
  <c r="G31" i="52"/>
  <c r="F31" i="52"/>
  <c r="F39" i="52"/>
  <c r="K39" i="52"/>
  <c r="G39" i="52"/>
  <c r="K53" i="52"/>
  <c r="K181" i="52" s="1"/>
  <c r="K40" i="59" s="1"/>
  <c r="K159" i="59" s="1"/>
  <c r="G53" i="52"/>
  <c r="F53" i="52"/>
  <c r="K99" i="52"/>
  <c r="G99" i="52"/>
  <c r="F99" i="52"/>
  <c r="K49" i="52"/>
  <c r="G49" i="52"/>
  <c r="F49" i="52"/>
  <c r="K94" i="52"/>
  <c r="G94" i="52"/>
  <c r="F94" i="52"/>
  <c r="K74" i="52"/>
  <c r="G74" i="52"/>
  <c r="F74" i="52"/>
  <c r="K95" i="52"/>
  <c r="G95" i="52"/>
  <c r="F95" i="52"/>
  <c r="K111" i="52"/>
  <c r="G111" i="52"/>
  <c r="F111" i="52"/>
  <c r="K30" i="52"/>
  <c r="G30" i="52"/>
  <c r="F30" i="52"/>
  <c r="K104" i="52"/>
  <c r="G104" i="52"/>
  <c r="F104" i="52"/>
  <c r="K24" i="52"/>
  <c r="G24" i="52"/>
  <c r="F24" i="52"/>
  <c r="K121" i="52"/>
  <c r="G121" i="52"/>
  <c r="F121" i="52"/>
  <c r="F105" i="52"/>
  <c r="K105" i="52"/>
  <c r="G105" i="52"/>
  <c r="F85" i="52"/>
  <c r="K85" i="52"/>
  <c r="G85" i="52"/>
  <c r="K78" i="52"/>
  <c r="G78" i="52"/>
  <c r="F78" i="52"/>
  <c r="F129" i="52"/>
  <c r="F257" i="52" s="1"/>
  <c r="C257" i="52" s="1"/>
  <c r="K129" i="52"/>
  <c r="G129" i="52"/>
  <c r="G257" i="52" s="1"/>
  <c r="K122" i="52"/>
  <c r="G122" i="52"/>
  <c r="F122" i="52"/>
  <c r="F84" i="52"/>
  <c r="K84" i="52"/>
  <c r="G84" i="52"/>
  <c r="G64" i="52"/>
  <c r="F64" i="52"/>
  <c r="K64" i="52"/>
  <c r="K68" i="52"/>
  <c r="G68" i="52"/>
  <c r="F68" i="52"/>
  <c r="K97" i="52"/>
  <c r="G97" i="52"/>
  <c r="F97" i="52"/>
  <c r="K119" i="52"/>
  <c r="G119" i="52"/>
  <c r="F119" i="52"/>
  <c r="F107" i="52"/>
  <c r="K107" i="52"/>
  <c r="G107" i="52"/>
  <c r="K45" i="52"/>
  <c r="G45" i="52"/>
  <c r="F45" i="52"/>
  <c r="K60" i="52"/>
  <c r="G60" i="52"/>
  <c r="F60" i="52"/>
  <c r="K33" i="52"/>
  <c r="G33" i="52"/>
  <c r="F33" i="52"/>
  <c r="K70" i="52"/>
  <c r="G70" i="52"/>
  <c r="F70" i="52"/>
  <c r="K67" i="52"/>
  <c r="G67" i="52"/>
  <c r="F67" i="52"/>
  <c r="K126" i="52"/>
  <c r="G126" i="52"/>
  <c r="F126" i="52"/>
  <c r="F254" i="52" s="1"/>
  <c r="K92" i="52"/>
  <c r="G92" i="52"/>
  <c r="F92" i="52"/>
  <c r="K77" i="52"/>
  <c r="G77" i="52"/>
  <c r="F77" i="52"/>
  <c r="K52" i="52"/>
  <c r="G52" i="52"/>
  <c r="F52" i="52"/>
  <c r="K89" i="52"/>
  <c r="G89" i="52"/>
  <c r="F89" i="52"/>
  <c r="K27" i="52"/>
  <c r="G27" i="52"/>
  <c r="F27" i="52"/>
  <c r="K118" i="52"/>
  <c r="G118" i="52"/>
  <c r="F118" i="52"/>
  <c r="K133" i="52"/>
  <c r="G133" i="52"/>
  <c r="G261" i="52" s="1"/>
  <c r="F133" i="52"/>
  <c r="F261" i="52" s="1"/>
  <c r="C261" i="52" s="1"/>
  <c r="F106" i="52"/>
  <c r="K106" i="52"/>
  <c r="G106" i="52"/>
  <c r="K71" i="52"/>
  <c r="G71" i="52"/>
  <c r="F71" i="52"/>
  <c r="K100" i="52"/>
  <c r="G100" i="52"/>
  <c r="F100" i="52"/>
  <c r="K75" i="52"/>
  <c r="G75" i="52"/>
  <c r="F75" i="52"/>
  <c r="G43" i="52"/>
  <c r="F43" i="52"/>
  <c r="K43" i="52"/>
  <c r="G65" i="52"/>
  <c r="F65" i="52"/>
  <c r="K65" i="52"/>
  <c r="K57" i="52"/>
  <c r="G57" i="52"/>
  <c r="F57" i="52"/>
  <c r="K25" i="52"/>
  <c r="G25" i="52"/>
  <c r="F25" i="52"/>
  <c r="K32" i="52"/>
  <c r="G32" i="52"/>
  <c r="F32" i="52"/>
  <c r="F41" i="52"/>
  <c r="K41" i="52"/>
  <c r="G41" i="52"/>
  <c r="G130" i="52"/>
  <c r="G258" i="52" s="1"/>
  <c r="F130" i="52"/>
  <c r="F258" i="52" s="1"/>
  <c r="C258" i="52" s="1"/>
  <c r="K130" i="52"/>
  <c r="G87" i="52"/>
  <c r="F87" i="52"/>
  <c r="K87" i="52"/>
  <c r="K80" i="52"/>
  <c r="G80" i="52"/>
  <c r="F80" i="52"/>
  <c r="K47" i="52"/>
  <c r="G47" i="52"/>
  <c r="F47" i="52"/>
  <c r="K76" i="52"/>
  <c r="G76" i="52"/>
  <c r="F76" i="52"/>
  <c r="G109" i="52"/>
  <c r="F109" i="52"/>
  <c r="K109" i="52"/>
  <c r="K59" i="52"/>
  <c r="G59" i="52"/>
  <c r="F59" i="52"/>
  <c r="K91" i="52"/>
  <c r="G91" i="52"/>
  <c r="F91" i="52"/>
  <c r="K98" i="52"/>
  <c r="G98" i="52"/>
  <c r="F98" i="52"/>
  <c r="G42" i="52"/>
  <c r="F42" i="52"/>
  <c r="K42" i="52"/>
  <c r="G131" i="52"/>
  <c r="G259" i="52" s="1"/>
  <c r="F131" i="52"/>
  <c r="F259" i="52" s="1"/>
  <c r="C259" i="52" s="1"/>
  <c r="K131" i="52"/>
  <c r="K125" i="52"/>
  <c r="G125" i="52"/>
  <c r="F125" i="52"/>
  <c r="F253" i="52" s="1"/>
  <c r="K113" i="52"/>
  <c r="G113" i="52"/>
  <c r="F113" i="52"/>
  <c r="K120" i="52"/>
  <c r="G120" i="52"/>
  <c r="F120" i="52"/>
  <c r="G108" i="52"/>
  <c r="F108" i="52"/>
  <c r="K108" i="52"/>
  <c r="K26" i="52"/>
  <c r="G26" i="52"/>
  <c r="F26" i="52"/>
  <c r="F83" i="52"/>
  <c r="K83" i="52"/>
  <c r="G83" i="52"/>
  <c r="K34" i="52"/>
  <c r="G34" i="52"/>
  <c r="F34" i="52"/>
  <c r="K46" i="52"/>
  <c r="G46" i="52"/>
  <c r="F46" i="52"/>
  <c r="F63" i="52"/>
  <c r="K63" i="52"/>
  <c r="G63" i="52"/>
  <c r="K93" i="52"/>
  <c r="G93" i="52"/>
  <c r="F93" i="52"/>
  <c r="K35" i="52"/>
  <c r="G35" i="52"/>
  <c r="F35" i="52"/>
  <c r="K54" i="52"/>
  <c r="G54" i="52"/>
  <c r="F54" i="52"/>
  <c r="K176" i="52"/>
  <c r="K35" i="59" s="1"/>
  <c r="K154" i="59" s="1"/>
  <c r="K184" i="52" l="1"/>
  <c r="K43" i="59" s="1"/>
  <c r="K162" i="59" s="1"/>
  <c r="K231" i="52"/>
  <c r="K90" i="59" s="1"/>
  <c r="K209" i="59" s="1"/>
  <c r="K194" i="52"/>
  <c r="K53" i="59" s="1"/>
  <c r="K172" i="59" s="1"/>
  <c r="K251" i="52"/>
  <c r="K110" i="59" s="1"/>
  <c r="K229" i="59" s="1"/>
  <c r="K225" i="52"/>
  <c r="K84" i="59" s="1"/>
  <c r="K203" i="59" s="1"/>
  <c r="K232" i="52"/>
  <c r="K91" i="59" s="1"/>
  <c r="K210" i="59" s="1"/>
  <c r="K214" i="52"/>
  <c r="K73" i="59" s="1"/>
  <c r="K192" i="59" s="1"/>
  <c r="K224" i="52"/>
  <c r="K83" i="59" s="1"/>
  <c r="K202" i="59" s="1"/>
  <c r="K238" i="52"/>
  <c r="K97" i="59" s="1"/>
  <c r="K216" i="59" s="1"/>
  <c r="K252" i="52"/>
  <c r="K111" i="59" s="1"/>
  <c r="K230" i="59" s="1"/>
  <c r="K174" i="52"/>
  <c r="K33" i="59" s="1"/>
  <c r="K152" i="59" s="1"/>
  <c r="K206" i="52"/>
  <c r="K65" i="59" s="1"/>
  <c r="K184" i="59" s="1"/>
  <c r="K177" i="52"/>
  <c r="K36" i="59" s="1"/>
  <c r="K155" i="59" s="1"/>
  <c r="K209" i="52"/>
  <c r="K68" i="59" s="1"/>
  <c r="K187" i="59" s="1"/>
  <c r="K230" i="52"/>
  <c r="K89" i="59" s="1"/>
  <c r="K208" i="59" s="1"/>
  <c r="K248" i="52"/>
  <c r="K107" i="59" s="1"/>
  <c r="K226" i="59" s="1"/>
  <c r="K201" i="52"/>
  <c r="K60" i="59" s="1"/>
  <c r="K179" i="59" s="1"/>
  <c r="K185" i="52"/>
  <c r="K44" i="59" s="1"/>
  <c r="K163" i="59" s="1"/>
  <c r="K219" i="52"/>
  <c r="K78" i="59" s="1"/>
  <c r="K197" i="59" s="1"/>
  <c r="K241" i="52"/>
  <c r="K100" i="59" s="1"/>
  <c r="K219" i="59" s="1"/>
  <c r="K162" i="52"/>
  <c r="K21" i="59" s="1"/>
  <c r="K140" i="59" s="1"/>
  <c r="K187" i="52"/>
  <c r="K46" i="59" s="1"/>
  <c r="K165" i="59" s="1"/>
  <c r="H264" i="59" s="1"/>
  <c r="K258" i="52"/>
  <c r="K117" i="59" s="1"/>
  <c r="K236" i="59" s="1"/>
  <c r="K205" i="52"/>
  <c r="K64" i="59" s="1"/>
  <c r="K183" i="59" s="1"/>
  <c r="K158" i="52"/>
  <c r="K17" i="59" s="1"/>
  <c r="K136" i="59" s="1"/>
  <c r="K183" i="52"/>
  <c r="K42" i="59" s="1"/>
  <c r="K161" i="59" s="1"/>
  <c r="K234" i="52"/>
  <c r="K93" i="59" s="1"/>
  <c r="K212" i="59" s="1"/>
  <c r="K193" i="52"/>
  <c r="K52" i="59" s="1"/>
  <c r="K171" i="59" s="1"/>
  <c r="K196" i="52"/>
  <c r="K55" i="59" s="1"/>
  <c r="K174" i="59" s="1"/>
  <c r="K213" i="52"/>
  <c r="K72" i="59" s="1"/>
  <c r="K191" i="59" s="1"/>
  <c r="K182" i="52"/>
  <c r="K41" i="59" s="1"/>
  <c r="K160" i="59" s="1"/>
  <c r="K253" i="52"/>
  <c r="K112" i="59" s="1"/>
  <c r="K231" i="59" s="1"/>
  <c r="K237" i="52"/>
  <c r="K96" i="59" s="1"/>
  <c r="K215" i="59" s="1"/>
  <c r="K171" i="52"/>
  <c r="K30" i="59" s="1"/>
  <c r="K149" i="59" s="1"/>
  <c r="K188" i="52"/>
  <c r="K47" i="59" s="1"/>
  <c r="K166" i="59" s="1"/>
  <c r="K192" i="52"/>
  <c r="K51" i="59" s="1"/>
  <c r="K170" i="59" s="1"/>
  <c r="K227" i="52"/>
  <c r="K86" i="59" s="1"/>
  <c r="K205" i="59" s="1"/>
  <c r="K260" i="52"/>
  <c r="K119" i="59" s="1"/>
  <c r="K238" i="59" s="1"/>
  <c r="K178" i="52"/>
  <c r="K37" i="59" s="1"/>
  <c r="K156" i="59" s="1"/>
  <c r="K244" i="52"/>
  <c r="K103" i="59" s="1"/>
  <c r="K222" i="59" s="1"/>
  <c r="K222" i="52"/>
  <c r="K81" i="59" s="1"/>
  <c r="K200" i="59" s="1"/>
  <c r="K211" i="52"/>
  <c r="K70" i="59" s="1"/>
  <c r="K189" i="59" s="1"/>
  <c r="K261" i="52"/>
  <c r="K120" i="59" s="1"/>
  <c r="K240" i="52"/>
  <c r="K99" i="59" s="1"/>
  <c r="K218" i="59" s="1"/>
  <c r="K216" i="52"/>
  <c r="K75" i="59" s="1"/>
  <c r="K194" i="59" s="1"/>
  <c r="K198" i="52"/>
  <c r="K57" i="59" s="1"/>
  <c r="K176" i="59" s="1"/>
  <c r="K161" i="52"/>
  <c r="K20" i="59" s="1"/>
  <c r="K139" i="59" s="1"/>
  <c r="K259" i="52"/>
  <c r="K118" i="59" s="1"/>
  <c r="K237" i="59" s="1"/>
  <c r="K166" i="52"/>
  <c r="K25" i="59" s="1"/>
  <c r="K144" i="59" s="1"/>
  <c r="K180" i="52"/>
  <c r="K39" i="59" s="1"/>
  <c r="K158" i="59" s="1"/>
  <c r="K173" i="52"/>
  <c r="K32" i="59" s="1"/>
  <c r="K151" i="59" s="1"/>
  <c r="K169" i="52"/>
  <c r="K28" i="59" s="1"/>
  <c r="K147" i="59" s="1"/>
  <c r="K220" i="52"/>
  <c r="K79" i="59" s="1"/>
  <c r="K198" i="59" s="1"/>
  <c r="K233" i="52"/>
  <c r="K92" i="59" s="1"/>
  <c r="K211" i="59" s="1"/>
  <c r="K239" i="52"/>
  <c r="K98" i="59" s="1"/>
  <c r="K217" i="59" s="1"/>
  <c r="K242" i="52"/>
  <c r="K101" i="59" s="1"/>
  <c r="K220" i="59" s="1"/>
  <c r="K163" i="52"/>
  <c r="K22" i="59" s="1"/>
  <c r="K141" i="59" s="1"/>
  <c r="K246" i="52"/>
  <c r="K105" i="59" s="1"/>
  <c r="K224" i="59" s="1"/>
  <c r="K243" i="52"/>
  <c r="K102" i="59" s="1"/>
  <c r="K221" i="59" s="1"/>
  <c r="K212" i="52"/>
  <c r="K71" i="59" s="1"/>
  <c r="K190" i="59" s="1"/>
  <c r="K204" i="52"/>
  <c r="K63" i="59" s="1"/>
  <c r="K182" i="59" s="1"/>
  <c r="K203" i="52"/>
  <c r="K62" i="59" s="1"/>
  <c r="K181" i="59" s="1"/>
  <c r="K254" i="52"/>
  <c r="K113" i="59" s="1"/>
  <c r="K232" i="59" s="1"/>
  <c r="K223" i="52"/>
  <c r="K82" i="59" s="1"/>
  <c r="K201" i="59" s="1"/>
  <c r="K210" i="52"/>
  <c r="K69" i="59" s="1"/>
  <c r="K188" i="59" s="1"/>
  <c r="K179" i="52"/>
  <c r="K38" i="59" s="1"/>
  <c r="K157" i="59" s="1"/>
  <c r="K164" i="52"/>
  <c r="K23" i="59" s="1"/>
  <c r="K142" i="59" s="1"/>
  <c r="K199" i="52"/>
  <c r="K58" i="59" s="1"/>
  <c r="K177" i="59" s="1"/>
  <c r="K167" i="52"/>
  <c r="K26" i="59" s="1"/>
  <c r="K145" i="59" s="1"/>
  <c r="K190" i="52"/>
  <c r="K49" i="59" s="1"/>
  <c r="K168" i="59" s="1"/>
  <c r="K197" i="52"/>
  <c r="K56" i="59" s="1"/>
  <c r="K175" i="59" s="1"/>
  <c r="K170" i="52"/>
  <c r="K29" i="59" s="1"/>
  <c r="K148" i="59" s="1"/>
  <c r="K154" i="52"/>
  <c r="K13" i="59" s="1"/>
  <c r="K132" i="59" s="1"/>
  <c r="K235" i="52"/>
  <c r="K94" i="59" s="1"/>
  <c r="K213" i="59" s="1"/>
  <c r="K221" i="52"/>
  <c r="K80" i="59" s="1"/>
  <c r="K199" i="59" s="1"/>
  <c r="K236" i="52"/>
  <c r="K95" i="59" s="1"/>
  <c r="K214" i="59" s="1"/>
  <c r="K160" i="52"/>
  <c r="K19" i="59" s="1"/>
  <c r="K155" i="52"/>
  <c r="K14" i="59" s="1"/>
  <c r="K133" i="59" s="1"/>
  <c r="K249" i="52"/>
  <c r="K108" i="59" s="1"/>
  <c r="K227" i="59" s="1"/>
  <c r="K156" i="52"/>
  <c r="K15" i="59" s="1"/>
  <c r="K134" i="59" s="1"/>
  <c r="K150" i="52"/>
  <c r="K9" i="59" s="1"/>
  <c r="K215" i="52"/>
  <c r="K74" i="59" s="1"/>
  <c r="K193" i="59" s="1"/>
  <c r="K218" i="52"/>
  <c r="K77" i="59" s="1"/>
  <c r="K196" i="59" s="1"/>
  <c r="K189" i="52"/>
  <c r="K48" i="59" s="1"/>
  <c r="K167" i="59" s="1"/>
  <c r="K207" i="52"/>
  <c r="K66" i="59" s="1"/>
  <c r="K185" i="59" s="1"/>
  <c r="K228" i="52"/>
  <c r="K87" i="59" s="1"/>
  <c r="K206" i="59" s="1"/>
  <c r="K250" i="52"/>
  <c r="K109" i="59" s="1"/>
  <c r="K228" i="59" s="1"/>
  <c r="K202" i="52"/>
  <c r="K61" i="59" s="1"/>
  <c r="K180" i="59" s="1"/>
  <c r="K229" i="52"/>
  <c r="K88" i="59" s="1"/>
  <c r="K207" i="59" s="1"/>
  <c r="K165" i="52"/>
  <c r="K24" i="59" s="1"/>
  <c r="K143" i="59" s="1"/>
  <c r="K245" i="52"/>
  <c r="K104" i="59" s="1"/>
  <c r="K223" i="59" s="1"/>
  <c r="K175" i="52"/>
  <c r="K34" i="59" s="1"/>
  <c r="K153" i="59" s="1"/>
  <c r="K195" i="52"/>
  <c r="K54" i="59" s="1"/>
  <c r="K173" i="59" s="1"/>
  <c r="K256" i="52"/>
  <c r="K115" i="59" s="1"/>
  <c r="K234" i="59" s="1"/>
  <c r="K208" i="52"/>
  <c r="K67" i="59" s="1"/>
  <c r="K186" i="59" s="1"/>
  <c r="K255" i="52"/>
  <c r="K114" i="59" s="1"/>
  <c r="K233" i="59" s="1"/>
  <c r="K191" i="52"/>
  <c r="K50" i="59" s="1"/>
  <c r="K169" i="59" s="1"/>
  <c r="K159" i="52"/>
  <c r="K18" i="59" s="1"/>
  <c r="K137" i="59" s="1"/>
  <c r="K172" i="52"/>
  <c r="K31" i="59" s="1"/>
  <c r="K150" i="59" s="1"/>
  <c r="K157" i="52"/>
  <c r="K16" i="59" s="1"/>
  <c r="K135" i="59" s="1"/>
  <c r="K226" i="52"/>
  <c r="K85" i="59" s="1"/>
  <c r="K204" i="59" s="1"/>
  <c r="K247" i="52"/>
  <c r="K106" i="59" s="1"/>
  <c r="K225" i="59" s="1"/>
  <c r="K153" i="52"/>
  <c r="K12" i="59" s="1"/>
  <c r="K131" i="59" s="1"/>
  <c r="K217" i="52"/>
  <c r="K76" i="59" s="1"/>
  <c r="K195" i="59" s="1"/>
  <c r="K257" i="52"/>
  <c r="K116" i="59" s="1"/>
  <c r="K235" i="59" s="1"/>
  <c r="K152" i="52"/>
  <c r="K11" i="59" s="1"/>
  <c r="K130" i="59" s="1"/>
  <c r="K151" i="52"/>
  <c r="K10" i="59" s="1"/>
  <c r="K129" i="59" s="1"/>
  <c r="C132" i="52"/>
  <c r="L148" i="52"/>
  <c r="C133" i="52"/>
  <c r="C129" i="52"/>
  <c r="C131" i="52"/>
  <c r="C130" i="52"/>
  <c r="H262" i="59" l="1"/>
  <c r="H261" i="59"/>
  <c r="H259" i="59"/>
  <c r="H258" i="59"/>
  <c r="H260" i="59"/>
  <c r="E252" i="59"/>
  <c r="K239" i="59"/>
  <c r="H265" i="59" s="1"/>
  <c r="K138" i="59"/>
  <c r="H263" i="59" s="1"/>
  <c r="K128" i="59"/>
  <c r="E253" i="59" s="1"/>
  <c r="K148" i="52"/>
  <c r="C259" i="59" l="1"/>
  <c r="I2" i="60" l="1" a="1"/>
  <c r="I2" i="60" s="1"/>
  <c r="I20" i="60" l="1"/>
  <c r="I19" i="60"/>
  <c r="I26" i="60"/>
  <c r="I36" i="60" s="1"/>
  <c r="I6" i="60"/>
  <c r="I7" i="60" s="1"/>
  <c r="I4" i="60"/>
  <c r="I17" i="60"/>
  <c r="I30" i="60" s="1"/>
  <c r="HH2" i="60"/>
  <c r="HH6" i="60" s="1"/>
  <c r="FL2" i="60"/>
  <c r="FL6" i="60" s="1"/>
  <c r="EF2" i="60"/>
  <c r="EF6" i="60" s="1"/>
  <c r="CB2" i="60"/>
  <c r="AF2" i="60"/>
  <c r="FS2" i="60"/>
  <c r="FS6" i="60" s="1"/>
  <c r="EE2" i="60"/>
  <c r="EE6" i="60" s="1"/>
  <c r="CI2" i="60"/>
  <c r="CA2" i="60"/>
  <c r="BS2" i="60"/>
  <c r="AE2" i="60"/>
  <c r="W2" i="60"/>
  <c r="O2" i="60"/>
  <c r="HF2" i="60"/>
  <c r="HF6" i="60" s="1"/>
  <c r="GX2" i="60"/>
  <c r="GX6" i="60" s="1"/>
  <c r="GP2" i="60"/>
  <c r="GP6" i="60" s="1"/>
  <c r="GH2" i="60"/>
  <c r="GH6" i="60" s="1"/>
  <c r="FZ2" i="60"/>
  <c r="FZ6" i="60" s="1"/>
  <c r="FR2" i="60"/>
  <c r="FR6" i="60" s="1"/>
  <c r="FJ2" i="60"/>
  <c r="FJ6" i="60" s="1"/>
  <c r="FB2" i="60"/>
  <c r="FB6" i="60" s="1"/>
  <c r="ET2" i="60"/>
  <c r="ET6" i="60" s="1"/>
  <c r="EL2" i="60"/>
  <c r="EL6" i="60" s="1"/>
  <c r="ED2" i="60"/>
  <c r="ED6" i="60" s="1"/>
  <c r="DV2" i="60"/>
  <c r="DV6" i="60" s="1"/>
  <c r="DN2" i="60"/>
  <c r="DF2" i="60"/>
  <c r="CX2" i="60"/>
  <c r="CP2" i="60"/>
  <c r="CH2" i="60"/>
  <c r="BZ2" i="60"/>
  <c r="BR2" i="60"/>
  <c r="BJ2" i="60"/>
  <c r="BB2" i="60"/>
  <c r="AT2" i="60"/>
  <c r="AL2" i="60"/>
  <c r="AD2" i="60"/>
  <c r="V2" i="60"/>
  <c r="N2" i="60"/>
  <c r="GJ2" i="60"/>
  <c r="GJ6" i="60" s="1"/>
  <c r="EV2" i="60"/>
  <c r="EV6" i="60" s="1"/>
  <c r="CZ2" i="60"/>
  <c r="BL2" i="60"/>
  <c r="AV2" i="60"/>
  <c r="EM2" i="60"/>
  <c r="EM6" i="60" s="1"/>
  <c r="FY2" i="60"/>
  <c r="FY6" i="60" s="1"/>
  <c r="CW2" i="60"/>
  <c r="BI2" i="60"/>
  <c r="AK2" i="60"/>
  <c r="M2" i="60"/>
  <c r="GR2" i="60"/>
  <c r="GR6" i="60" s="1"/>
  <c r="FD2" i="60"/>
  <c r="FD6" i="60" s="1"/>
  <c r="DP2" i="60"/>
  <c r="BT2" i="60"/>
  <c r="X2" i="60"/>
  <c r="GY2" i="60"/>
  <c r="GY6" i="60" s="1"/>
  <c r="FK2" i="60"/>
  <c r="FK6" i="60" s="1"/>
  <c r="DW2" i="60"/>
  <c r="DW6" i="60" s="1"/>
  <c r="CQ2" i="60"/>
  <c r="BK2" i="60"/>
  <c r="HE2" i="60"/>
  <c r="HE6" i="60" s="1"/>
  <c r="FQ2" i="60"/>
  <c r="FQ6" i="60" s="1"/>
  <c r="EK2" i="60"/>
  <c r="EK6" i="60" s="1"/>
  <c r="DE2" i="60"/>
  <c r="BQ2" i="60"/>
  <c r="U2" i="60"/>
  <c r="HL2" i="60"/>
  <c r="HL6" i="60" s="1"/>
  <c r="HD2" i="60"/>
  <c r="HD6" i="60" s="1"/>
  <c r="GV2" i="60"/>
  <c r="GV6" i="60" s="1"/>
  <c r="GN2" i="60"/>
  <c r="GN6" i="60" s="1"/>
  <c r="GF2" i="60"/>
  <c r="GF6" i="60" s="1"/>
  <c r="FX2" i="60"/>
  <c r="FX6" i="60" s="1"/>
  <c r="FP2" i="60"/>
  <c r="FP6" i="60" s="1"/>
  <c r="FH2" i="60"/>
  <c r="FH6" i="60" s="1"/>
  <c r="EZ2" i="60"/>
  <c r="EZ6" i="60" s="1"/>
  <c r="ER2" i="60"/>
  <c r="ER6" i="60" s="1"/>
  <c r="EJ2" i="60"/>
  <c r="EJ6" i="60" s="1"/>
  <c r="EB2" i="60"/>
  <c r="EB6" i="60" s="1"/>
  <c r="DT2" i="60"/>
  <c r="DT6" i="60" s="1"/>
  <c r="DL2" i="60"/>
  <c r="DD2" i="60"/>
  <c r="CV2" i="60"/>
  <c r="CN2" i="60"/>
  <c r="CF2" i="60"/>
  <c r="BX2" i="60"/>
  <c r="BP2" i="60"/>
  <c r="BH2" i="60"/>
  <c r="AZ2" i="60"/>
  <c r="AR2" i="60"/>
  <c r="AJ2" i="60"/>
  <c r="AB2" i="60"/>
  <c r="T2" i="60"/>
  <c r="L2" i="60"/>
  <c r="GZ2" i="60"/>
  <c r="GZ6" i="60" s="1"/>
  <c r="EN2" i="60"/>
  <c r="EN6" i="60" s="1"/>
  <c r="CR2" i="60"/>
  <c r="BD2" i="60"/>
  <c r="GI2" i="60"/>
  <c r="GI6" i="60" s="1"/>
  <c r="EU2" i="60"/>
  <c r="EU6" i="60" s="1"/>
  <c r="DO2" i="60"/>
  <c r="BC2" i="60"/>
  <c r="GW2" i="60"/>
  <c r="GW6" i="60" s="1"/>
  <c r="FI2" i="60"/>
  <c r="FI6" i="60" s="1"/>
  <c r="DM2" i="60"/>
  <c r="BY2" i="60"/>
  <c r="AC2" i="60"/>
  <c r="HK2" i="60"/>
  <c r="HK6" i="60" s="1"/>
  <c r="HC2" i="60"/>
  <c r="HC6" i="60" s="1"/>
  <c r="GU2" i="60"/>
  <c r="GU6" i="60" s="1"/>
  <c r="GM2" i="60"/>
  <c r="GM6" i="60" s="1"/>
  <c r="GE2" i="60"/>
  <c r="GE6" i="60" s="1"/>
  <c r="FW2" i="60"/>
  <c r="FW6" i="60" s="1"/>
  <c r="FO2" i="60"/>
  <c r="FO6" i="60" s="1"/>
  <c r="FG2" i="60"/>
  <c r="FG6" i="60" s="1"/>
  <c r="EY2" i="60"/>
  <c r="EY6" i="60" s="1"/>
  <c r="EQ2" i="60"/>
  <c r="EQ6" i="60" s="1"/>
  <c r="EI2" i="60"/>
  <c r="EI6" i="60" s="1"/>
  <c r="EA2" i="60"/>
  <c r="EA6" i="60" s="1"/>
  <c r="DS2" i="60"/>
  <c r="DS6" i="60" s="1"/>
  <c r="DK2" i="60"/>
  <c r="DC2" i="60"/>
  <c r="CU2" i="60"/>
  <c r="CM2" i="60"/>
  <c r="CE2" i="60"/>
  <c r="BW2" i="60"/>
  <c r="BO2" i="60"/>
  <c r="BG2" i="60"/>
  <c r="AY2" i="60"/>
  <c r="AQ2" i="60"/>
  <c r="AI2" i="60"/>
  <c r="AA2" i="60"/>
  <c r="S2" i="60"/>
  <c r="K2" i="60"/>
  <c r="FT2" i="60"/>
  <c r="FT6" i="60" s="1"/>
  <c r="DX2" i="60"/>
  <c r="DX6" i="60" s="1"/>
  <c r="CJ2" i="60"/>
  <c r="AN2" i="60"/>
  <c r="HG2" i="60"/>
  <c r="HG6" i="60" s="1"/>
  <c r="GA2" i="60"/>
  <c r="GA6" i="60" s="1"/>
  <c r="DG2" i="60"/>
  <c r="AM2" i="60"/>
  <c r="GO2" i="60"/>
  <c r="GO6" i="60" s="1"/>
  <c r="FA2" i="60"/>
  <c r="FA6" i="60" s="1"/>
  <c r="EC2" i="60"/>
  <c r="EC6" i="60" s="1"/>
  <c r="CO2" i="60"/>
  <c r="AS2" i="60"/>
  <c r="HJ2" i="60"/>
  <c r="HJ6" i="60" s="1"/>
  <c r="HB2" i="60"/>
  <c r="HB6" i="60" s="1"/>
  <c r="GT2" i="60"/>
  <c r="GT6" i="60" s="1"/>
  <c r="GL2" i="60"/>
  <c r="GL6" i="60" s="1"/>
  <c r="GD2" i="60"/>
  <c r="GD6" i="60" s="1"/>
  <c r="FV2" i="60"/>
  <c r="FV6" i="60" s="1"/>
  <c r="FN2" i="60"/>
  <c r="FN6" i="60" s="1"/>
  <c r="FF2" i="60"/>
  <c r="FF6" i="60" s="1"/>
  <c r="EX2" i="60"/>
  <c r="EX6" i="60" s="1"/>
  <c r="EP2" i="60"/>
  <c r="EP6" i="60" s="1"/>
  <c r="EH2" i="60"/>
  <c r="EH6" i="60" s="1"/>
  <c r="DZ2" i="60"/>
  <c r="DZ6" i="60" s="1"/>
  <c r="DR2" i="60"/>
  <c r="DR6" i="60" s="1"/>
  <c r="DJ2" i="60"/>
  <c r="DB2" i="60"/>
  <c r="CT2" i="60"/>
  <c r="CL2" i="60"/>
  <c r="CD2" i="60"/>
  <c r="BV2" i="60"/>
  <c r="BN2" i="60"/>
  <c r="BF2" i="60"/>
  <c r="AX2" i="60"/>
  <c r="AP2" i="60"/>
  <c r="AH2" i="60"/>
  <c r="Z2" i="60"/>
  <c r="R2" i="60"/>
  <c r="J2" i="60"/>
  <c r="GB2" i="60"/>
  <c r="GB6" i="60" s="1"/>
  <c r="DH2" i="60"/>
  <c r="P2" i="60"/>
  <c r="GQ2" i="60"/>
  <c r="GQ6" i="60" s="1"/>
  <c r="FC2" i="60"/>
  <c r="FC6" i="60" s="1"/>
  <c r="CY2" i="60"/>
  <c r="AU2" i="60"/>
  <c r="GG2" i="60"/>
  <c r="GG6" i="60" s="1"/>
  <c r="ES2" i="60"/>
  <c r="ES6" i="60" s="1"/>
  <c r="DU2" i="60"/>
  <c r="DU6" i="60" s="1"/>
  <c r="CG2" i="60"/>
  <c r="BA2" i="60"/>
  <c r="HI2" i="60"/>
  <c r="HI6" i="60" s="1"/>
  <c r="HA2" i="60"/>
  <c r="HA6" i="60" s="1"/>
  <c r="GS2" i="60"/>
  <c r="GS6" i="60" s="1"/>
  <c r="GK2" i="60"/>
  <c r="GK6" i="60" s="1"/>
  <c r="GC2" i="60"/>
  <c r="GC6" i="60" s="1"/>
  <c r="FU2" i="60"/>
  <c r="FU6" i="60" s="1"/>
  <c r="FM2" i="60"/>
  <c r="FM6" i="60" s="1"/>
  <c r="FE2" i="60"/>
  <c r="FE6" i="60" s="1"/>
  <c r="EW2" i="60"/>
  <c r="EW6" i="60" s="1"/>
  <c r="EO2" i="60"/>
  <c r="EO6" i="60" s="1"/>
  <c r="EG2" i="60"/>
  <c r="EG6" i="60" s="1"/>
  <c r="DY2" i="60"/>
  <c r="DY6" i="60" s="1"/>
  <c r="DQ2" i="60"/>
  <c r="DI2" i="60"/>
  <c r="DA2" i="60"/>
  <c r="CS2" i="60"/>
  <c r="CK2" i="60"/>
  <c r="CC2" i="60"/>
  <c r="BU2" i="60"/>
  <c r="BM2" i="60"/>
  <c r="BE2" i="60"/>
  <c r="AW2" i="60"/>
  <c r="AO2" i="60"/>
  <c r="AG2" i="60"/>
  <c r="Y2" i="60"/>
  <c r="Q2" i="60"/>
  <c r="DM20" i="60" l="1"/>
  <c r="DM19" i="60"/>
  <c r="BK19" i="60"/>
  <c r="BK20" i="60"/>
  <c r="AD20" i="60"/>
  <c r="AD19" i="60"/>
  <c r="AX20" i="60"/>
  <c r="AX19" i="60"/>
  <c r="CE19" i="60"/>
  <c r="CE20" i="60"/>
  <c r="CO19" i="60"/>
  <c r="CO20" i="60"/>
  <c r="BC19" i="60"/>
  <c r="BC20" i="60"/>
  <c r="O19" i="60"/>
  <c r="O20" i="60"/>
  <c r="Y19" i="60"/>
  <c r="Y20" i="60"/>
  <c r="BN20" i="60"/>
  <c r="BN19" i="60"/>
  <c r="BN21" i="60" s="1"/>
  <c r="CU20" i="60"/>
  <c r="CU19" i="60"/>
  <c r="DO19" i="60"/>
  <c r="DO20" i="60"/>
  <c r="BB19" i="60"/>
  <c r="BB20" i="60"/>
  <c r="W19" i="60"/>
  <c r="W20" i="60"/>
  <c r="BO19" i="60"/>
  <c r="BO20" i="60"/>
  <c r="X20" i="60"/>
  <c r="X19" i="60"/>
  <c r="BJ19" i="60"/>
  <c r="BJ20" i="60"/>
  <c r="AE19" i="60"/>
  <c r="AE20" i="60"/>
  <c r="AS19" i="60"/>
  <c r="AS20" i="60"/>
  <c r="DL20" i="60"/>
  <c r="DL19" i="60"/>
  <c r="AL20" i="60"/>
  <c r="AL19" i="60"/>
  <c r="AL21" i="60" s="1"/>
  <c r="BF20" i="60"/>
  <c r="BF19" i="60"/>
  <c r="CM20" i="60"/>
  <c r="CM19" i="60"/>
  <c r="AT19" i="60"/>
  <c r="AT20" i="60"/>
  <c r="AG19" i="60"/>
  <c r="AG20" i="60"/>
  <c r="AO19" i="60"/>
  <c r="AO20" i="60"/>
  <c r="CD20" i="60"/>
  <c r="CD19" i="60"/>
  <c r="AH20" i="60"/>
  <c r="AH19" i="60"/>
  <c r="Q20" i="60"/>
  <c r="Q19" i="60"/>
  <c r="BV19" i="60"/>
  <c r="BV20" i="60"/>
  <c r="BS19" i="60"/>
  <c r="BS20" i="60"/>
  <c r="AW19" i="60"/>
  <c r="AW20" i="60"/>
  <c r="BA20" i="60"/>
  <c r="BA19" i="60"/>
  <c r="BA21" i="60" s="1"/>
  <c r="CL19" i="60"/>
  <c r="CL20" i="60"/>
  <c r="AM19" i="60"/>
  <c r="AM20" i="60"/>
  <c r="CH20" i="60"/>
  <c r="CH19" i="60"/>
  <c r="CI19" i="60"/>
  <c r="CI20" i="60"/>
  <c r="DC19" i="60"/>
  <c r="DC20" i="60"/>
  <c r="DK19" i="60"/>
  <c r="DK20" i="60"/>
  <c r="BT19" i="60"/>
  <c r="BT20" i="60"/>
  <c r="BR20" i="60"/>
  <c r="BR19" i="60"/>
  <c r="BD20" i="60"/>
  <c r="BD19" i="60"/>
  <c r="DP19" i="60"/>
  <c r="DP20" i="60"/>
  <c r="BZ19" i="60"/>
  <c r="BZ20" i="60"/>
  <c r="CA20" i="60"/>
  <c r="CA19" i="60"/>
  <c r="BE20" i="60"/>
  <c r="BE19" i="60"/>
  <c r="CG20" i="60"/>
  <c r="CG19" i="60"/>
  <c r="CT20" i="60"/>
  <c r="CT19" i="60"/>
  <c r="DG19" i="60"/>
  <c r="DG20" i="60"/>
  <c r="CR20" i="60"/>
  <c r="CR19" i="60"/>
  <c r="BM19" i="60"/>
  <c r="BM20" i="60"/>
  <c r="DB20" i="60"/>
  <c r="DB19" i="60"/>
  <c r="CP20" i="60"/>
  <c r="CP19" i="60"/>
  <c r="M20" i="60"/>
  <c r="M19" i="60"/>
  <c r="CX19" i="60"/>
  <c r="CX20" i="60"/>
  <c r="AN20" i="60"/>
  <c r="AN19" i="60"/>
  <c r="L20" i="60"/>
  <c r="L19" i="60"/>
  <c r="AK20" i="60"/>
  <c r="AK19" i="60"/>
  <c r="DF20" i="60"/>
  <c r="DF19" i="60"/>
  <c r="AF20" i="60"/>
  <c r="AF19" i="60"/>
  <c r="DN20" i="60"/>
  <c r="DN19" i="60"/>
  <c r="AR20" i="60"/>
  <c r="AR19" i="60"/>
  <c r="BU19" i="60"/>
  <c r="BU20" i="60"/>
  <c r="DJ20" i="60"/>
  <c r="DJ19" i="60"/>
  <c r="CC19" i="60"/>
  <c r="CC20" i="60"/>
  <c r="AU19" i="60"/>
  <c r="AU20" i="60"/>
  <c r="T20" i="60"/>
  <c r="T19" i="60"/>
  <c r="CW20" i="60"/>
  <c r="CW19" i="60"/>
  <c r="DQ20" i="60"/>
  <c r="DQ19" i="60"/>
  <c r="P20" i="60"/>
  <c r="P19" i="60"/>
  <c r="AZ20" i="60"/>
  <c r="AZ19" i="60"/>
  <c r="U20" i="60"/>
  <c r="U19" i="60"/>
  <c r="AV20" i="60"/>
  <c r="AV19" i="60"/>
  <c r="CQ19" i="60"/>
  <c r="CQ20" i="60"/>
  <c r="BI20" i="60"/>
  <c r="BI19" i="60"/>
  <c r="S20" i="60"/>
  <c r="S19" i="60"/>
  <c r="S21" i="60" s="1"/>
  <c r="DH20" i="60"/>
  <c r="DH19" i="60"/>
  <c r="AA19" i="60"/>
  <c r="AA20" i="60"/>
  <c r="BH20" i="60"/>
  <c r="BH19" i="60"/>
  <c r="BQ19" i="60"/>
  <c r="BQ20" i="60"/>
  <c r="BL20" i="60"/>
  <c r="BL19" i="60"/>
  <c r="CV20" i="60"/>
  <c r="CV19" i="60"/>
  <c r="BW19" i="60"/>
  <c r="BW20" i="60"/>
  <c r="CK19" i="60"/>
  <c r="CK20" i="60"/>
  <c r="CJ19" i="60"/>
  <c r="CJ20" i="60"/>
  <c r="DA20" i="60"/>
  <c r="DA19" i="60"/>
  <c r="AJ20" i="60"/>
  <c r="AJ19" i="60"/>
  <c r="AI19" i="60"/>
  <c r="AI20" i="60"/>
  <c r="BP19" i="60"/>
  <c r="BP20" i="60"/>
  <c r="DE20" i="60"/>
  <c r="DE19" i="60"/>
  <c r="CZ19" i="60"/>
  <c r="CZ20" i="60"/>
  <c r="V20" i="60"/>
  <c r="V19" i="60"/>
  <c r="AP20" i="60"/>
  <c r="AP19" i="60"/>
  <c r="CB20" i="60"/>
  <c r="CB19" i="60"/>
  <c r="CS20" i="60"/>
  <c r="CS19" i="60"/>
  <c r="CY19" i="60"/>
  <c r="CY20" i="60"/>
  <c r="AB19" i="60"/>
  <c r="AB20" i="60"/>
  <c r="DI19" i="60"/>
  <c r="DI20" i="60"/>
  <c r="AQ20" i="60"/>
  <c r="AQ19" i="60"/>
  <c r="BX20" i="60"/>
  <c r="BX19" i="60"/>
  <c r="DD20" i="60"/>
  <c r="DD19" i="60"/>
  <c r="K20" i="60"/>
  <c r="K19" i="60"/>
  <c r="J20" i="60"/>
  <c r="J19" i="60"/>
  <c r="R20" i="60"/>
  <c r="R19" i="60"/>
  <c r="AY19" i="60"/>
  <c r="AY20" i="60"/>
  <c r="AC19" i="60"/>
  <c r="AC20" i="60"/>
  <c r="CF20" i="60"/>
  <c r="CF19" i="60"/>
  <c r="Z20" i="60"/>
  <c r="Z19" i="60"/>
  <c r="BG20" i="60"/>
  <c r="BG19" i="60"/>
  <c r="BG21" i="60" s="1"/>
  <c r="BY20" i="60"/>
  <c r="BY19" i="60"/>
  <c r="CN20" i="60"/>
  <c r="CN19" i="60"/>
  <c r="N20" i="60"/>
  <c r="N19" i="60"/>
  <c r="I35" i="60"/>
  <c r="I21" i="60"/>
  <c r="BK26" i="60"/>
  <c r="BK36" i="60" s="1"/>
  <c r="CQ26" i="60"/>
  <c r="CQ36" i="60" s="1"/>
  <c r="AS26" i="60"/>
  <c r="AS36" i="60" s="1"/>
  <c r="AL26" i="60"/>
  <c r="AL36" i="60" s="1"/>
  <c r="BF26" i="60"/>
  <c r="BF36" i="60" s="1"/>
  <c r="AT26" i="60"/>
  <c r="AT36" i="60" s="1"/>
  <c r="CU26" i="60"/>
  <c r="CU36" i="60" s="1"/>
  <c r="BA26" i="60"/>
  <c r="BA36" i="60" s="1"/>
  <c r="CA26" i="60"/>
  <c r="CA36" i="60" s="1"/>
  <c r="CT26" i="60"/>
  <c r="CT36" i="60" s="1"/>
  <c r="CR26" i="60"/>
  <c r="CR36" i="60" s="1"/>
  <c r="BU26" i="60"/>
  <c r="BU36" i="60" s="1"/>
  <c r="L26" i="60"/>
  <c r="L36" i="60" s="1"/>
  <c r="CK26" i="60"/>
  <c r="CK36" i="60" s="1"/>
  <c r="CJ26" i="60"/>
  <c r="CJ36" i="60" s="1"/>
  <c r="T26" i="60"/>
  <c r="T36" i="60" s="1"/>
  <c r="BI26" i="60"/>
  <c r="BI36" i="60" s="1"/>
  <c r="DN26" i="60"/>
  <c r="DN36" i="60" s="1"/>
  <c r="CB26" i="60"/>
  <c r="CB36" i="60" s="1"/>
  <c r="CS26" i="60"/>
  <c r="CS36" i="60" s="1"/>
  <c r="CY26" i="60"/>
  <c r="CY36" i="60" s="1"/>
  <c r="AB26" i="60"/>
  <c r="AB36" i="60" s="1"/>
  <c r="CW26" i="60"/>
  <c r="CW36" i="60" s="1"/>
  <c r="DA26" i="60"/>
  <c r="DA36" i="60" s="1"/>
  <c r="AJ26" i="60"/>
  <c r="AJ36" i="60" s="1"/>
  <c r="BW26" i="60"/>
  <c r="BW36" i="60" s="1"/>
  <c r="CM26" i="60"/>
  <c r="CM36" i="60" s="1"/>
  <c r="AG26" i="60"/>
  <c r="AG36" i="60" s="1"/>
  <c r="BR26" i="60"/>
  <c r="BR36" i="60" s="1"/>
  <c r="AW26" i="60"/>
  <c r="AW36" i="60" s="1"/>
  <c r="BM26" i="60"/>
  <c r="BM36" i="60" s="1"/>
  <c r="CP26" i="60"/>
  <c r="CP36" i="60" s="1"/>
  <c r="CX26" i="60"/>
  <c r="CX36" i="60" s="1"/>
  <c r="AN26" i="60"/>
  <c r="AN36" i="60" s="1"/>
  <c r="AF26" i="60"/>
  <c r="AF36" i="60" s="1"/>
  <c r="DI26" i="60"/>
  <c r="DI36" i="60" s="1"/>
  <c r="DH26" i="60"/>
  <c r="DH36" i="60" s="1"/>
  <c r="V26" i="60"/>
  <c r="V36" i="60" s="1"/>
  <c r="AP26" i="60"/>
  <c r="AP36" i="60" s="1"/>
  <c r="AD26" i="60"/>
  <c r="AD36" i="60" s="1"/>
  <c r="W26" i="60"/>
  <c r="W36" i="60" s="1"/>
  <c r="BS26" i="60"/>
  <c r="BS36" i="60" s="1"/>
  <c r="AM26" i="60"/>
  <c r="AM36" i="60" s="1"/>
  <c r="CH26" i="60"/>
  <c r="CH36" i="60" s="1"/>
  <c r="M26" i="60"/>
  <c r="M36" i="60" s="1"/>
  <c r="DF26" i="60"/>
  <c r="DF36" i="60" s="1"/>
  <c r="AU26" i="60"/>
  <c r="AU36" i="60" s="1"/>
  <c r="S26" i="60"/>
  <c r="S36" i="60" s="1"/>
  <c r="AZ26" i="60"/>
  <c r="AZ36" i="60" s="1"/>
  <c r="AV26" i="60"/>
  <c r="AV36" i="60" s="1"/>
  <c r="BH26" i="60"/>
  <c r="BH36" i="60" s="1"/>
  <c r="AI26" i="60"/>
  <c r="AI36" i="60" s="1"/>
  <c r="BP26" i="60"/>
  <c r="BP36" i="60" s="1"/>
  <c r="DE26" i="60"/>
  <c r="DE36" i="60" s="1"/>
  <c r="CZ26" i="60"/>
  <c r="CZ36" i="60" s="1"/>
  <c r="AH26" i="60"/>
  <c r="AH36" i="60" s="1"/>
  <c r="BO26" i="60"/>
  <c r="BO36" i="60" s="1"/>
  <c r="BO21" i="60"/>
  <c r="DM26" i="60"/>
  <c r="DM36" i="60" s="1"/>
  <c r="AX26" i="60"/>
  <c r="AX36" i="60" s="1"/>
  <c r="DL26" i="60"/>
  <c r="DL36" i="60" s="1"/>
  <c r="Q26" i="60"/>
  <c r="Q36" i="60" s="1"/>
  <c r="BC26" i="60"/>
  <c r="BC36" i="60" s="1"/>
  <c r="O26" i="60"/>
  <c r="O36" i="60" s="1"/>
  <c r="BN26" i="60"/>
  <c r="BN36" i="60" s="1"/>
  <c r="DO26" i="60"/>
  <c r="DO36" i="60" s="1"/>
  <c r="DO21" i="60"/>
  <c r="AE26" i="60"/>
  <c r="AE36" i="60" s="1"/>
  <c r="DP26" i="60"/>
  <c r="DP36" i="60" s="1"/>
  <c r="CG26" i="60"/>
  <c r="CG36" i="60" s="1"/>
  <c r="DJ26" i="60"/>
  <c r="DJ36" i="60" s="1"/>
  <c r="AK26" i="60"/>
  <c r="AK36" i="60" s="1"/>
  <c r="DQ26" i="60"/>
  <c r="DQ36" i="60" s="1"/>
  <c r="AA26" i="60"/>
  <c r="AA36" i="60" s="1"/>
  <c r="BQ26" i="60"/>
  <c r="BQ36" i="60" s="1"/>
  <c r="J26" i="60"/>
  <c r="J36" i="60" s="1"/>
  <c r="AQ26" i="60"/>
  <c r="AQ36" i="60" s="1"/>
  <c r="BX26" i="60"/>
  <c r="BX36" i="60" s="1"/>
  <c r="CV26" i="60"/>
  <c r="CV36" i="60" s="1"/>
  <c r="Y26" i="60"/>
  <c r="Y36" i="60" s="1"/>
  <c r="BB26" i="60"/>
  <c r="BB36" i="60" s="1"/>
  <c r="BV26" i="60"/>
  <c r="BV36" i="60" s="1"/>
  <c r="DC26" i="60"/>
  <c r="DC36" i="60" s="1"/>
  <c r="X26" i="60"/>
  <c r="X36" i="60" s="1"/>
  <c r="DK26" i="60"/>
  <c r="DK36" i="60" s="1"/>
  <c r="BT26" i="60"/>
  <c r="BT36" i="60" s="1"/>
  <c r="CL26" i="60"/>
  <c r="CL36" i="60" s="1"/>
  <c r="BZ26" i="60"/>
  <c r="BZ36" i="60" s="1"/>
  <c r="BE26" i="60"/>
  <c r="BE36" i="60" s="1"/>
  <c r="CI26" i="60"/>
  <c r="CI36" i="60" s="1"/>
  <c r="DB26" i="60"/>
  <c r="DB36" i="60" s="1"/>
  <c r="CC26" i="60"/>
  <c r="CC36" i="60" s="1"/>
  <c r="K26" i="60"/>
  <c r="K36" i="60" s="1"/>
  <c r="AR26" i="60"/>
  <c r="AR36" i="60" s="1"/>
  <c r="P26" i="60"/>
  <c r="P36" i="60" s="1"/>
  <c r="U26" i="60"/>
  <c r="U36" i="60" s="1"/>
  <c r="BL26" i="60"/>
  <c r="BL36" i="60" s="1"/>
  <c r="R26" i="60"/>
  <c r="R36" i="60" s="1"/>
  <c r="AY26" i="60"/>
  <c r="AY36" i="60" s="1"/>
  <c r="AC26" i="60"/>
  <c r="AC36" i="60" s="1"/>
  <c r="CF26" i="60"/>
  <c r="CF36" i="60" s="1"/>
  <c r="DD26" i="60"/>
  <c r="DD36" i="60" s="1"/>
  <c r="CE26" i="60"/>
  <c r="CE36" i="60" s="1"/>
  <c r="CO26" i="60"/>
  <c r="CO36" i="60" s="1"/>
  <c r="BJ26" i="60"/>
  <c r="BJ36" i="60" s="1"/>
  <c r="AO26" i="60"/>
  <c r="AO36" i="60" s="1"/>
  <c r="CD26" i="60"/>
  <c r="CD36" i="60" s="1"/>
  <c r="BD26" i="60"/>
  <c r="BD36" i="60" s="1"/>
  <c r="DG26" i="60"/>
  <c r="DG36" i="60" s="1"/>
  <c r="Z26" i="60"/>
  <c r="Z36" i="60" s="1"/>
  <c r="BG26" i="60"/>
  <c r="BG36" i="60" s="1"/>
  <c r="BY26" i="60"/>
  <c r="BY36" i="60" s="1"/>
  <c r="CN26" i="60"/>
  <c r="CN36" i="60" s="1"/>
  <c r="N26" i="60"/>
  <c r="N36" i="60" s="1"/>
  <c r="DQ6" i="60"/>
  <c r="DQ7" i="60" s="1"/>
  <c r="DQ4" i="60"/>
  <c r="DQ17" i="60"/>
  <c r="DQ30" i="60" s="1"/>
  <c r="P17" i="60"/>
  <c r="P30" i="60" s="1"/>
  <c r="P6" i="60"/>
  <c r="P7" i="60" s="1"/>
  <c r="P4" i="60"/>
  <c r="U17" i="60"/>
  <c r="U30" i="60" s="1"/>
  <c r="U4" i="60"/>
  <c r="U6" i="60"/>
  <c r="U7" i="60" s="1"/>
  <c r="AA4" i="60"/>
  <c r="AA6" i="60"/>
  <c r="AA7" i="60" s="1"/>
  <c r="AA17" i="60"/>
  <c r="AA30" i="60" s="1"/>
  <c r="BH17" i="60"/>
  <c r="BH30" i="60" s="1"/>
  <c r="BH6" i="60"/>
  <c r="BH7" i="60" s="1"/>
  <c r="BH4" i="60"/>
  <c r="BQ4" i="60"/>
  <c r="BQ6" i="60"/>
  <c r="BQ7" i="60" s="1"/>
  <c r="BQ17" i="60"/>
  <c r="BQ30" i="60" s="1"/>
  <c r="BL17" i="60"/>
  <c r="BL30" i="60" s="1"/>
  <c r="BL4" i="60"/>
  <c r="BL6" i="60"/>
  <c r="BL7" i="60" s="1"/>
  <c r="AI17" i="60"/>
  <c r="AI30" i="60" s="1"/>
  <c r="AI6" i="60"/>
  <c r="AI7" i="60" s="1"/>
  <c r="AI4" i="60"/>
  <c r="BP6" i="60"/>
  <c r="BP7" i="60" s="1"/>
  <c r="BP4" i="60"/>
  <c r="BP17" i="60"/>
  <c r="BP30" i="60" s="1"/>
  <c r="DE17" i="60"/>
  <c r="DE30" i="60" s="1"/>
  <c r="DE4" i="60"/>
  <c r="DE6" i="60"/>
  <c r="DE7" i="60" s="1"/>
  <c r="CZ17" i="60"/>
  <c r="CZ30" i="60" s="1"/>
  <c r="CZ6" i="60"/>
  <c r="CZ7" i="60" s="1"/>
  <c r="CZ4" i="60"/>
  <c r="S17" i="60"/>
  <c r="S30" i="60" s="1"/>
  <c r="S6" i="60"/>
  <c r="S7" i="60" s="1"/>
  <c r="S4" i="60"/>
  <c r="AZ4" i="60"/>
  <c r="AZ6" i="60"/>
  <c r="AZ7" i="60" s="1"/>
  <c r="AZ17" i="60"/>
  <c r="AZ30" i="60" s="1"/>
  <c r="AV4" i="60"/>
  <c r="AV17" i="60"/>
  <c r="AV30" i="60" s="1"/>
  <c r="AV6" i="60"/>
  <c r="AV7" i="60" s="1"/>
  <c r="DH6" i="60"/>
  <c r="DH7" i="60" s="1"/>
  <c r="DH4" i="60"/>
  <c r="DH17" i="60"/>
  <c r="DH30" i="60" s="1"/>
  <c r="J6" i="60"/>
  <c r="J7" i="60" s="1"/>
  <c r="J4" i="60"/>
  <c r="J17" i="60"/>
  <c r="J30" i="60" s="1"/>
  <c r="AQ17" i="60"/>
  <c r="AQ30" i="60" s="1"/>
  <c r="AQ4" i="60"/>
  <c r="AQ6" i="60"/>
  <c r="AQ7" i="60" s="1"/>
  <c r="BX6" i="60"/>
  <c r="BX7" i="60" s="1"/>
  <c r="BX4" i="60"/>
  <c r="BX17" i="60"/>
  <c r="BX30" i="60" s="1"/>
  <c r="R17" i="60"/>
  <c r="R30" i="60" s="1"/>
  <c r="R6" i="60"/>
  <c r="R7" i="60" s="1"/>
  <c r="R4" i="60"/>
  <c r="AY4" i="60"/>
  <c r="AY6" i="60"/>
  <c r="AY7" i="60" s="1"/>
  <c r="AY17" i="60"/>
  <c r="AY30" i="60" s="1"/>
  <c r="AC4" i="60"/>
  <c r="AC6" i="60"/>
  <c r="AC7" i="60" s="1"/>
  <c r="AC17" i="60"/>
  <c r="AC30" i="60" s="1"/>
  <c r="CF17" i="60"/>
  <c r="CF30" i="60" s="1"/>
  <c r="CF4" i="60"/>
  <c r="CF6" i="60"/>
  <c r="CF7" i="60" s="1"/>
  <c r="AD6" i="60"/>
  <c r="AD7" i="60" s="1"/>
  <c r="AD4" i="60"/>
  <c r="AD17" i="60"/>
  <c r="AD30" i="60" s="1"/>
  <c r="AX6" i="60"/>
  <c r="AX7" i="60" s="1"/>
  <c r="AX4" i="60"/>
  <c r="AX17" i="60"/>
  <c r="AX30" i="60" s="1"/>
  <c r="DL6" i="60"/>
  <c r="DL7" i="60" s="1"/>
  <c r="DL4" i="60"/>
  <c r="DL17" i="60"/>
  <c r="DL30" i="60" s="1"/>
  <c r="CV6" i="60"/>
  <c r="CV7" i="60" s="1"/>
  <c r="CV17" i="60"/>
  <c r="CV30" i="60" s="1"/>
  <c r="CV4" i="60"/>
  <c r="V4" i="60"/>
  <c r="V6" i="60"/>
  <c r="V7" i="60" s="1"/>
  <c r="V17" i="60"/>
  <c r="V30" i="60" s="1"/>
  <c r="Q17" i="60"/>
  <c r="Q30" i="60" s="1"/>
  <c r="Q6" i="60"/>
  <c r="Q7" i="60" s="1"/>
  <c r="Q4" i="60"/>
  <c r="BF17" i="60"/>
  <c r="BF30" i="60" s="1"/>
  <c r="BF6" i="60"/>
  <c r="BF7" i="60" s="1"/>
  <c r="BF4" i="60"/>
  <c r="CO4" i="60"/>
  <c r="CO17" i="60"/>
  <c r="CO30" i="60" s="1"/>
  <c r="CO6" i="60"/>
  <c r="CO7" i="60" s="1"/>
  <c r="CM4" i="60"/>
  <c r="CM6" i="60"/>
  <c r="CM7" i="60" s="1"/>
  <c r="CM17" i="60"/>
  <c r="CM30" i="60" s="1"/>
  <c r="BC6" i="60"/>
  <c r="BC7" i="60" s="1"/>
  <c r="BC4" i="60"/>
  <c r="BC17" i="60"/>
  <c r="BC30" i="60" s="1"/>
  <c r="AT6" i="60"/>
  <c r="AT7" i="60" s="1"/>
  <c r="AT17" i="60"/>
  <c r="AT30" i="60" s="1"/>
  <c r="AT4" i="60"/>
  <c r="O17" i="60"/>
  <c r="O30" i="60" s="1"/>
  <c r="O6" i="60"/>
  <c r="O7" i="60" s="1"/>
  <c r="O4" i="60"/>
  <c r="Y4" i="60"/>
  <c r="Y6" i="60"/>
  <c r="Y7" i="60" s="1"/>
  <c r="Y17" i="60"/>
  <c r="Y30" i="60" s="1"/>
  <c r="BN4" i="60"/>
  <c r="BN6" i="60"/>
  <c r="BN7" i="60" s="1"/>
  <c r="BN17" i="60"/>
  <c r="BN30" i="60" s="1"/>
  <c r="CU6" i="60"/>
  <c r="CU7" i="60" s="1"/>
  <c r="CU17" i="60"/>
  <c r="CU30" i="60" s="1"/>
  <c r="CU4" i="60"/>
  <c r="DO4" i="60"/>
  <c r="DO6" i="60"/>
  <c r="DO7" i="60" s="1"/>
  <c r="DO17" i="60"/>
  <c r="DO30" i="60" s="1"/>
  <c r="BB6" i="60"/>
  <c r="BB7" i="60" s="1"/>
  <c r="BB4" i="60"/>
  <c r="BB17" i="60"/>
  <c r="BB30" i="60" s="1"/>
  <c r="W6" i="60"/>
  <c r="W7" i="60" s="1"/>
  <c r="W4" i="60"/>
  <c r="W17" i="60"/>
  <c r="W30" i="60" s="1"/>
  <c r="DC17" i="60"/>
  <c r="DC30" i="60" s="1"/>
  <c r="DC4" i="60"/>
  <c r="DC6" i="60"/>
  <c r="DC7" i="60" s="1"/>
  <c r="X6" i="60"/>
  <c r="X7" i="60" s="1"/>
  <c r="X4" i="60"/>
  <c r="X17" i="60"/>
  <c r="X30" i="60" s="1"/>
  <c r="BJ17" i="60"/>
  <c r="BJ30" i="60" s="1"/>
  <c r="BJ6" i="60"/>
  <c r="BJ7" i="60" s="1"/>
  <c r="BJ4" i="60"/>
  <c r="AE4" i="60"/>
  <c r="AE6" i="60"/>
  <c r="AE7" i="60" s="1"/>
  <c r="AE17" i="60"/>
  <c r="AE30" i="60" s="1"/>
  <c r="AP17" i="60"/>
  <c r="AP30" i="60" s="1"/>
  <c r="AP4" i="60"/>
  <c r="AP6" i="60"/>
  <c r="AP7" i="60" s="1"/>
  <c r="BW4" i="60"/>
  <c r="BW6" i="60"/>
  <c r="BW7" i="60" s="1"/>
  <c r="BW17" i="60"/>
  <c r="BW30" i="60" s="1"/>
  <c r="DD17" i="60"/>
  <c r="DD30" i="60" s="1"/>
  <c r="DD4" i="60"/>
  <c r="DD6" i="60"/>
  <c r="DD7" i="60" s="1"/>
  <c r="AG6" i="60"/>
  <c r="AG7" i="60" s="1"/>
  <c r="AG4" i="60"/>
  <c r="AG17" i="60"/>
  <c r="AG30" i="60" s="1"/>
  <c r="BV4" i="60"/>
  <c r="BV6" i="60"/>
  <c r="BV7" i="60" s="1"/>
  <c r="BV17" i="60"/>
  <c r="BV30" i="60" s="1"/>
  <c r="AO17" i="60"/>
  <c r="AO30" i="60" s="1"/>
  <c r="AO4" i="60"/>
  <c r="AO6" i="60"/>
  <c r="AO7" i="60" s="1"/>
  <c r="CD17" i="60"/>
  <c r="CD30" i="60" s="1"/>
  <c r="CD4" i="60"/>
  <c r="CD6" i="60"/>
  <c r="CD7" i="60" s="1"/>
  <c r="DK4" i="60"/>
  <c r="DK6" i="60"/>
  <c r="DK7" i="60" s="1"/>
  <c r="DK17" i="60"/>
  <c r="DK30" i="60" s="1"/>
  <c r="BT6" i="60"/>
  <c r="BT7" i="60" s="1"/>
  <c r="BT4" i="60"/>
  <c r="BT17" i="60"/>
  <c r="BT30" i="60" s="1"/>
  <c r="BR4" i="60"/>
  <c r="BR17" i="60"/>
  <c r="BR30" i="60" s="1"/>
  <c r="BR6" i="60"/>
  <c r="BR7" i="60" s="1"/>
  <c r="BS4" i="60"/>
  <c r="BS6" i="60"/>
  <c r="BS7" i="60" s="1"/>
  <c r="BS17" i="60"/>
  <c r="BS30" i="60" s="1"/>
  <c r="AB6" i="60"/>
  <c r="AB7" i="60" s="1"/>
  <c r="AB4" i="60"/>
  <c r="AB17" i="60"/>
  <c r="AB30" i="60" s="1"/>
  <c r="CW17" i="60"/>
  <c r="CW30" i="60" s="1"/>
  <c r="CW6" i="60"/>
  <c r="CW7" i="60" s="1"/>
  <c r="CW4" i="60"/>
  <c r="Z4" i="60"/>
  <c r="Z17" i="60"/>
  <c r="Z30" i="60" s="1"/>
  <c r="Z6" i="60"/>
  <c r="Z7" i="60" s="1"/>
  <c r="CQ4" i="60"/>
  <c r="CQ6" i="60"/>
  <c r="CQ7" i="60" s="1"/>
  <c r="CQ17" i="60"/>
  <c r="CQ30" i="60" s="1"/>
  <c r="AW4" i="60"/>
  <c r="AW6" i="60"/>
  <c r="AW7" i="60" s="1"/>
  <c r="AW17" i="60"/>
  <c r="AW30" i="60" s="1"/>
  <c r="BA6" i="60"/>
  <c r="BA7" i="60" s="1"/>
  <c r="BA4" i="60"/>
  <c r="BA17" i="60"/>
  <c r="BA30" i="60" s="1"/>
  <c r="CL6" i="60"/>
  <c r="CL7" i="60" s="1"/>
  <c r="CL17" i="60"/>
  <c r="CL30" i="60" s="1"/>
  <c r="CL4" i="60"/>
  <c r="AM17" i="60"/>
  <c r="AM30" i="60" s="1"/>
  <c r="AM4" i="60"/>
  <c r="AM6" i="60"/>
  <c r="AM7" i="60" s="1"/>
  <c r="BD6" i="60"/>
  <c r="BD7" i="60" s="1"/>
  <c r="BD17" i="60"/>
  <c r="BD30" i="60" s="1"/>
  <c r="BD4" i="60"/>
  <c r="DP6" i="60"/>
  <c r="DP7" i="60" s="1"/>
  <c r="DP4" i="60"/>
  <c r="DP17" i="60"/>
  <c r="DP30" i="60" s="1"/>
  <c r="BZ6" i="60"/>
  <c r="BZ7" i="60" s="1"/>
  <c r="BZ4" i="60"/>
  <c r="BZ17" i="60"/>
  <c r="BZ30" i="60" s="1"/>
  <c r="CA17" i="60"/>
  <c r="CA30" i="60" s="1"/>
  <c r="CA6" i="60"/>
  <c r="CA7" i="60" s="1"/>
  <c r="CA4" i="60"/>
  <c r="AS6" i="60"/>
  <c r="AS7" i="60" s="1"/>
  <c r="AS17" i="60"/>
  <c r="AS30" i="60" s="1"/>
  <c r="AS4" i="60"/>
  <c r="CR6" i="60"/>
  <c r="CR7" i="60" s="1"/>
  <c r="CR4" i="60"/>
  <c r="CR17" i="60"/>
  <c r="CR30" i="60" s="1"/>
  <c r="CH17" i="60"/>
  <c r="CH30" i="60" s="1"/>
  <c r="CH4" i="60"/>
  <c r="CH6" i="60"/>
  <c r="CH7" i="60" s="1"/>
  <c r="CI17" i="60"/>
  <c r="CI30" i="60" s="1"/>
  <c r="CI4" i="60"/>
  <c r="CI6" i="60"/>
  <c r="CI7" i="60" s="1"/>
  <c r="AH6" i="60"/>
  <c r="AH7" i="60" s="1"/>
  <c r="AH17" i="60"/>
  <c r="AH30" i="60" s="1"/>
  <c r="AH4" i="60"/>
  <c r="BO6" i="60"/>
  <c r="BO7" i="60" s="1"/>
  <c r="BO4" i="60"/>
  <c r="BO17" i="60"/>
  <c r="BO30" i="60" s="1"/>
  <c r="DM4" i="60"/>
  <c r="DM6" i="60"/>
  <c r="DM7" i="60" s="1"/>
  <c r="DM17" i="60"/>
  <c r="DM30" i="60" s="1"/>
  <c r="BK17" i="60"/>
  <c r="BK30" i="60" s="1"/>
  <c r="BK6" i="60"/>
  <c r="BK7" i="60" s="1"/>
  <c r="BK4" i="60"/>
  <c r="CE17" i="60"/>
  <c r="CE30" i="60" s="1"/>
  <c r="CE4" i="60"/>
  <c r="CE6" i="60"/>
  <c r="CE7" i="60" s="1"/>
  <c r="CP6" i="60"/>
  <c r="CP7" i="60" s="1"/>
  <c r="CP4" i="60"/>
  <c r="CP17" i="60"/>
  <c r="CP30" i="60" s="1"/>
  <c r="CY17" i="60"/>
  <c r="CY30" i="60" s="1"/>
  <c r="CY6" i="60"/>
  <c r="CY7" i="60" s="1"/>
  <c r="CY4" i="60"/>
  <c r="BG17" i="60"/>
  <c r="BG30" i="60" s="1"/>
  <c r="BG6" i="60"/>
  <c r="BG7" i="60" s="1"/>
  <c r="BG4" i="60"/>
  <c r="BY4" i="60"/>
  <c r="BY6" i="60"/>
  <c r="BY7" i="60" s="1"/>
  <c r="BY17" i="60"/>
  <c r="BY30" i="60" s="1"/>
  <c r="CN4" i="60"/>
  <c r="CN6" i="60"/>
  <c r="CN7" i="60" s="1"/>
  <c r="CN17" i="60"/>
  <c r="CN30" i="60" s="1"/>
  <c r="N6" i="60"/>
  <c r="N7" i="60" s="1"/>
  <c r="N17" i="60"/>
  <c r="N30" i="60" s="1"/>
  <c r="N4" i="60"/>
  <c r="CG17" i="60"/>
  <c r="CG30" i="60" s="1"/>
  <c r="CG4" i="60"/>
  <c r="CG6" i="60"/>
  <c r="CG7" i="60" s="1"/>
  <c r="CT6" i="60"/>
  <c r="CT7" i="60" s="1"/>
  <c r="CT4" i="60"/>
  <c r="CT17" i="60"/>
  <c r="CT30" i="60" s="1"/>
  <c r="DG6" i="60"/>
  <c r="DG7" i="60" s="1"/>
  <c r="DG4" i="60"/>
  <c r="DG17" i="60"/>
  <c r="DG30" i="60" s="1"/>
  <c r="BM17" i="60"/>
  <c r="BM30" i="60" s="1"/>
  <c r="BM4" i="60"/>
  <c r="BM6" i="60"/>
  <c r="BM7" i="60" s="1"/>
  <c r="BU4" i="60"/>
  <c r="BU6" i="60"/>
  <c r="BU7" i="60" s="1"/>
  <c r="BU17" i="60"/>
  <c r="BU30" i="60" s="1"/>
  <c r="CS6" i="60"/>
  <c r="CS7" i="60" s="1"/>
  <c r="CS4" i="60"/>
  <c r="CS17" i="60"/>
  <c r="CS30" i="60" s="1"/>
  <c r="BE17" i="60"/>
  <c r="BE30" i="60" s="1"/>
  <c r="BE6" i="60"/>
  <c r="BE7" i="60" s="1"/>
  <c r="BE4" i="60"/>
  <c r="DB17" i="60"/>
  <c r="DB30" i="60" s="1"/>
  <c r="DB6" i="60"/>
  <c r="DB7" i="60" s="1"/>
  <c r="DB4" i="60"/>
  <c r="AL17" i="60"/>
  <c r="AL30" i="60" s="1"/>
  <c r="AL4" i="60"/>
  <c r="AL6" i="60"/>
  <c r="AL7" i="60" s="1"/>
  <c r="DJ4" i="60"/>
  <c r="DJ6" i="60"/>
  <c r="DJ7" i="60" s="1"/>
  <c r="DJ17" i="60"/>
  <c r="DJ30" i="60" s="1"/>
  <c r="M17" i="60"/>
  <c r="M30" i="60" s="1"/>
  <c r="M6" i="60"/>
  <c r="M7" i="60" s="1"/>
  <c r="M4" i="60"/>
  <c r="CX6" i="60"/>
  <c r="CX7" i="60" s="1"/>
  <c r="CX17" i="60"/>
  <c r="CX30" i="60" s="1"/>
  <c r="CX4" i="60"/>
  <c r="CC17" i="60"/>
  <c r="CC30" i="60" s="1"/>
  <c r="CC4" i="60"/>
  <c r="CC6" i="60"/>
  <c r="CC7" i="60" s="1"/>
  <c r="AN17" i="60"/>
  <c r="AN30" i="60" s="1"/>
  <c r="AN4" i="60"/>
  <c r="AN6" i="60"/>
  <c r="AN7" i="60" s="1"/>
  <c r="L6" i="60"/>
  <c r="L7" i="60" s="1"/>
  <c r="L17" i="60"/>
  <c r="L30" i="60" s="1"/>
  <c r="L4" i="60"/>
  <c r="AK17" i="60"/>
  <c r="AK30" i="60" s="1"/>
  <c r="AK4" i="60"/>
  <c r="AK6" i="60"/>
  <c r="AK7" i="60" s="1"/>
  <c r="DF4" i="60"/>
  <c r="DF17" i="60"/>
  <c r="DF30" i="60" s="1"/>
  <c r="DF6" i="60"/>
  <c r="DF7" i="60" s="1"/>
  <c r="AF6" i="60"/>
  <c r="AF7" i="60" s="1"/>
  <c r="AF4" i="60"/>
  <c r="AF17" i="60"/>
  <c r="AF30" i="60" s="1"/>
  <c r="CK6" i="60"/>
  <c r="CK7" i="60" s="1"/>
  <c r="CK17" i="60"/>
  <c r="CK30" i="60" s="1"/>
  <c r="CK4" i="60"/>
  <c r="AU4" i="60"/>
  <c r="AU6" i="60"/>
  <c r="AU7" i="60" s="1"/>
  <c r="AU17" i="60"/>
  <c r="AU30" i="60" s="1"/>
  <c r="CJ4" i="60"/>
  <c r="CJ17" i="60"/>
  <c r="CJ30" i="60" s="1"/>
  <c r="CJ6" i="60"/>
  <c r="CJ7" i="60" s="1"/>
  <c r="T17" i="60"/>
  <c r="T30" i="60" s="1"/>
  <c r="T4" i="60"/>
  <c r="T6" i="60"/>
  <c r="T7" i="60" s="1"/>
  <c r="BI17" i="60"/>
  <c r="BI30" i="60" s="1"/>
  <c r="BI6" i="60"/>
  <c r="BI7" i="60" s="1"/>
  <c r="BI4" i="60"/>
  <c r="DN4" i="60"/>
  <c r="DN6" i="60"/>
  <c r="DN7" i="60" s="1"/>
  <c r="DN17" i="60"/>
  <c r="DN30" i="60" s="1"/>
  <c r="CB6" i="60"/>
  <c r="CB7" i="60" s="1"/>
  <c r="CB17" i="60"/>
  <c r="CB30" i="60" s="1"/>
  <c r="CB4" i="60"/>
  <c r="DA17" i="60"/>
  <c r="DA30" i="60" s="1"/>
  <c r="DA6" i="60"/>
  <c r="DA7" i="60" s="1"/>
  <c r="DA4" i="60"/>
  <c r="AJ17" i="60"/>
  <c r="AJ30" i="60" s="1"/>
  <c r="AJ6" i="60"/>
  <c r="AJ7" i="60" s="1"/>
  <c r="AJ4" i="60"/>
  <c r="DI4" i="60"/>
  <c r="DI6" i="60"/>
  <c r="DI7" i="60" s="1"/>
  <c r="DI17" i="60"/>
  <c r="DI30" i="60" s="1"/>
  <c r="K6" i="60"/>
  <c r="K7" i="60" s="1"/>
  <c r="K4" i="60"/>
  <c r="K17" i="60"/>
  <c r="K30" i="60" s="1"/>
  <c r="AR17" i="60"/>
  <c r="AR30" i="60" s="1"/>
  <c r="AR4" i="60"/>
  <c r="AR6" i="60"/>
  <c r="AR7" i="60" s="1"/>
  <c r="X241" i="59"/>
  <c r="X242" i="59"/>
  <c r="X243" i="59"/>
  <c r="X244" i="59"/>
  <c r="X245" i="59"/>
  <c r="X246" i="59"/>
  <c r="W242" i="59"/>
  <c r="W243" i="59"/>
  <c r="W244" i="59"/>
  <c r="W245" i="59"/>
  <c r="W246" i="59"/>
  <c r="V242" i="59"/>
  <c r="V243" i="59"/>
  <c r="V244" i="59"/>
  <c r="V245" i="59"/>
  <c r="V246" i="59"/>
  <c r="U239" i="59"/>
  <c r="U240" i="59"/>
  <c r="U241" i="59"/>
  <c r="U242" i="59"/>
  <c r="U243" i="59"/>
  <c r="U244" i="59"/>
  <c r="U245" i="59"/>
  <c r="U246" i="59"/>
  <c r="T241" i="59"/>
  <c r="T242" i="59"/>
  <c r="T243" i="59"/>
  <c r="T244" i="59"/>
  <c r="T245" i="59"/>
  <c r="T246" i="59"/>
  <c r="R240" i="59"/>
  <c r="R241" i="59"/>
  <c r="R242" i="59"/>
  <c r="R243" i="59"/>
  <c r="R244" i="59"/>
  <c r="R245" i="59"/>
  <c r="R246" i="59"/>
  <c r="Q242" i="59"/>
  <c r="Q243" i="59"/>
  <c r="Q244" i="59"/>
  <c r="Q245" i="59"/>
  <c r="Q246" i="59"/>
  <c r="AM21" i="60" l="1"/>
  <c r="K21" i="60"/>
  <c r="DQ21" i="60"/>
  <c r="BV21" i="60"/>
  <c r="AG21" i="60"/>
  <c r="L21" i="60"/>
  <c r="DD21" i="60"/>
  <c r="AF21" i="60"/>
  <c r="CS21" i="60"/>
  <c r="AR21" i="60"/>
  <c r="CR21" i="60"/>
  <c r="CZ21" i="60"/>
  <c r="T21" i="60"/>
  <c r="BW21" i="60"/>
  <c r="U21" i="60"/>
  <c r="AH21" i="60"/>
  <c r="AZ21" i="60"/>
  <c r="BE21" i="60"/>
  <c r="BD21" i="60"/>
  <c r="BS21" i="60"/>
  <c r="BZ21" i="60"/>
  <c r="AM35" i="60"/>
  <c r="CZ35" i="60"/>
  <c r="BC35" i="60"/>
  <c r="BS35" i="60"/>
  <c r="BX35" i="60"/>
  <c r="CR35" i="60"/>
  <c r="BA35" i="60"/>
  <c r="AS35" i="60"/>
  <c r="AW35" i="60"/>
  <c r="AW34" i="60"/>
  <c r="BK35" i="60"/>
  <c r="BK34" i="60"/>
  <c r="AI35" i="60"/>
  <c r="CV35" i="60"/>
  <c r="CT35" i="60"/>
  <c r="T35" i="60"/>
  <c r="CA35" i="60"/>
  <c r="CA34" i="60"/>
  <c r="X35" i="60"/>
  <c r="CW35" i="60"/>
  <c r="V35" i="60"/>
  <c r="R35" i="60"/>
  <c r="AT35" i="60"/>
  <c r="AT34" i="60"/>
  <c r="CL35" i="60"/>
  <c r="AL35" i="60"/>
  <c r="BW35" i="60"/>
  <c r="CG35" i="60"/>
  <c r="BP35" i="60"/>
  <c r="AR35" i="60"/>
  <c r="AU35" i="60"/>
  <c r="AU34" i="60"/>
  <c r="AJ35" i="60"/>
  <c r="FC17" i="60"/>
  <c r="DA35" i="60"/>
  <c r="AF35" i="60"/>
  <c r="AB35" i="60"/>
  <c r="AB34" i="60"/>
  <c r="W35" i="60"/>
  <c r="W34" i="60"/>
  <c r="BI35" i="60"/>
  <c r="K35" i="60"/>
  <c r="AD35" i="60"/>
  <c r="M35" i="60"/>
  <c r="BH35" i="60"/>
  <c r="BH34" i="60"/>
  <c r="I34" i="60"/>
  <c r="CP35" i="60"/>
  <c r="AK35" i="60"/>
  <c r="BT35" i="60"/>
  <c r="AQ35" i="60"/>
  <c r="N35" i="60"/>
  <c r="CN35" i="60"/>
  <c r="AO35" i="60"/>
  <c r="CB35" i="60"/>
  <c r="CY35" i="60"/>
  <c r="AG35" i="60"/>
  <c r="AG34" i="60"/>
  <c r="O35" i="60"/>
  <c r="S35" i="60"/>
  <c r="S34" i="60"/>
  <c r="AA35" i="60"/>
  <c r="CF21" i="60"/>
  <c r="CV21" i="60"/>
  <c r="BC21" i="60"/>
  <c r="AD21" i="60"/>
  <c r="DN21" i="60"/>
  <c r="AX35" i="60"/>
  <c r="CQ35" i="60"/>
  <c r="AP35" i="60"/>
  <c r="N21" i="60"/>
  <c r="CG21" i="60"/>
  <c r="DF21" i="60"/>
  <c r="DA21" i="60"/>
  <c r="BJ35" i="60"/>
  <c r="CJ35" i="60"/>
  <c r="AY35" i="60"/>
  <c r="DN16" i="60"/>
  <c r="I236" i="59" s="1"/>
  <c r="DN35" i="60"/>
  <c r="EX17" i="60"/>
  <c r="J35" i="60"/>
  <c r="CO35" i="60"/>
  <c r="DH16" i="60"/>
  <c r="I230" i="59" s="1"/>
  <c r="DH35" i="60"/>
  <c r="DE16" i="60"/>
  <c r="I227" i="59" s="1"/>
  <c r="DE35" i="60"/>
  <c r="DB16" i="60"/>
  <c r="I224" i="59" s="1"/>
  <c r="DB35" i="60"/>
  <c r="DK16" i="60"/>
  <c r="I233" i="59" s="1"/>
  <c r="DK35" i="60"/>
  <c r="CS35" i="60"/>
  <c r="BZ35" i="60"/>
  <c r="BN35" i="60"/>
  <c r="CC35" i="60"/>
  <c r="BU35" i="60"/>
  <c r="DP16" i="60"/>
  <c r="I238" i="59" s="1"/>
  <c r="DP35" i="60"/>
  <c r="Z35" i="60"/>
  <c r="CD35" i="60"/>
  <c r="BF35" i="60"/>
  <c r="AC35" i="60"/>
  <c r="AV35" i="60"/>
  <c r="BL35" i="60"/>
  <c r="DP21" i="60"/>
  <c r="M21" i="60"/>
  <c r="CW21" i="60"/>
  <c r="BK21" i="60"/>
  <c r="BM35" i="60"/>
  <c r="DF16" i="60"/>
  <c r="I228" i="59" s="1"/>
  <c r="DF35" i="60"/>
  <c r="DL16" i="60"/>
  <c r="I234" i="59" s="1"/>
  <c r="DL35" i="60"/>
  <c r="DD16" i="60"/>
  <c r="I226" i="59" s="1"/>
  <c r="DD35" i="60"/>
  <c r="BE35" i="60"/>
  <c r="DI16" i="60"/>
  <c r="I231" i="59" s="1"/>
  <c r="DI35" i="60"/>
  <c r="BQ35" i="60"/>
  <c r="CH35" i="60"/>
  <c r="L35" i="60"/>
  <c r="DO16" i="60"/>
  <c r="I237" i="59" s="1"/>
  <c r="DO35" i="60"/>
  <c r="AE35" i="60"/>
  <c r="CF35" i="60"/>
  <c r="AH35" i="60"/>
  <c r="Y35" i="60"/>
  <c r="AZ35" i="60"/>
  <c r="CI35" i="60"/>
  <c r="BB35" i="60"/>
  <c r="DQ16" i="60"/>
  <c r="I239" i="59" s="1"/>
  <c r="DQ35" i="60"/>
  <c r="AN35" i="60"/>
  <c r="CU35" i="60"/>
  <c r="CK35" i="60"/>
  <c r="Q35" i="60"/>
  <c r="DG16" i="60"/>
  <c r="I229" i="59" s="1"/>
  <c r="DG35" i="60"/>
  <c r="DJ16" i="60"/>
  <c r="I232" i="59" s="1"/>
  <c r="DJ35" i="60"/>
  <c r="DC16" i="60"/>
  <c r="I225" i="59" s="1"/>
  <c r="DC35" i="60"/>
  <c r="BR35" i="60"/>
  <c r="U35" i="60"/>
  <c r="CE35" i="60"/>
  <c r="CM35" i="60"/>
  <c r="P35" i="60"/>
  <c r="DM16" i="60"/>
  <c r="I235" i="59" s="1"/>
  <c r="DM35" i="60"/>
  <c r="BO35" i="60"/>
  <c r="BY35" i="60"/>
  <c r="CX35" i="60"/>
  <c r="FF17" i="60"/>
  <c r="BG35" i="60"/>
  <c r="BD35" i="60"/>
  <c r="BV35" i="60"/>
  <c r="BL21" i="60"/>
  <c r="BQ21" i="60"/>
  <c r="BH21" i="60"/>
  <c r="BR21" i="60"/>
  <c r="CU21" i="60"/>
  <c r="W21" i="60"/>
  <c r="CB21" i="60"/>
  <c r="AQ21" i="60"/>
  <c r="BP21" i="60"/>
  <c r="BM21" i="60"/>
  <c r="CA21" i="60"/>
  <c r="DY17" i="60"/>
  <c r="FA17" i="60"/>
  <c r="FS17" i="60"/>
  <c r="J21" i="60"/>
  <c r="AW21" i="60"/>
  <c r="HF17" i="60"/>
  <c r="ET17" i="60"/>
  <c r="GO17" i="60"/>
  <c r="CD21" i="60"/>
  <c r="AC21" i="60"/>
  <c r="Q21" i="60"/>
  <c r="CP21" i="60"/>
  <c r="BI21" i="60"/>
  <c r="CT21" i="60"/>
  <c r="FT17" i="60"/>
  <c r="GE17" i="60"/>
  <c r="V21" i="60"/>
  <c r="ES17" i="60"/>
  <c r="EK17" i="60"/>
  <c r="GC17" i="60"/>
  <c r="GD17" i="60"/>
  <c r="GF17" i="60"/>
  <c r="HG17" i="60"/>
  <c r="BY21" i="60"/>
  <c r="BJ21" i="60"/>
  <c r="CI21" i="60"/>
  <c r="AE21" i="60"/>
  <c r="AX21" i="60"/>
  <c r="CH21" i="60"/>
  <c r="DH21" i="60"/>
  <c r="CK21" i="60"/>
  <c r="AA21" i="60"/>
  <c r="AN21" i="60"/>
  <c r="BT21" i="60"/>
  <c r="ED17" i="60"/>
  <c r="BX21" i="60"/>
  <c r="DJ21" i="60"/>
  <c r="DE21" i="60"/>
  <c r="AU21" i="60"/>
  <c r="AJ21" i="60"/>
  <c r="AS21" i="60"/>
  <c r="CY21" i="60"/>
  <c r="AT21" i="60"/>
  <c r="CM21" i="60"/>
  <c r="CC21" i="60"/>
  <c r="CQ21" i="60"/>
  <c r="DM21" i="60"/>
  <c r="DI21" i="60"/>
  <c r="BB21" i="60"/>
  <c r="BU21" i="60"/>
  <c r="GR17" i="60"/>
  <c r="HK17" i="60"/>
  <c r="AY21" i="60"/>
  <c r="CO21" i="60"/>
  <c r="Z21" i="60"/>
  <c r="P21" i="60"/>
  <c r="BF21" i="60"/>
  <c r="Y21" i="60"/>
  <c r="AK21" i="60"/>
  <c r="CX21" i="60"/>
  <c r="FM17" i="60"/>
  <c r="DK21" i="60"/>
  <c r="AO21" i="60"/>
  <c r="X21" i="60"/>
  <c r="DL21" i="60"/>
  <c r="AB21" i="60"/>
  <c r="DG21" i="60"/>
  <c r="AP21" i="60"/>
  <c r="HL17" i="60"/>
  <c r="HB17" i="60"/>
  <c r="GA17" i="60"/>
  <c r="EG17" i="60"/>
  <c r="GI17" i="60"/>
  <c r="CN21" i="60"/>
  <c r="R21" i="60"/>
  <c r="DB21" i="60"/>
  <c r="AI21" i="60"/>
  <c r="AV21" i="60"/>
  <c r="CE21" i="60"/>
  <c r="CL21" i="60"/>
  <c r="O21" i="60"/>
  <c r="GP17" i="60"/>
  <c r="EH17" i="60"/>
  <c r="FG17" i="60"/>
  <c r="DC21" i="60"/>
  <c r="CJ21" i="60"/>
  <c r="GV17" i="60"/>
  <c r="GJ17" i="60"/>
  <c r="GU17" i="60"/>
  <c r="EC17" i="60"/>
  <c r="EI17" i="60"/>
  <c r="FV17" i="60"/>
  <c r="DS17" i="60"/>
  <c r="EU17" i="60"/>
  <c r="DR17" i="60"/>
  <c r="FK17" i="60"/>
  <c r="EJ17" i="60"/>
  <c r="FN17" i="60"/>
  <c r="FY17" i="60"/>
  <c r="HJ17" i="60"/>
  <c r="GM17" i="60"/>
  <c r="EO17" i="60"/>
  <c r="EA17" i="60"/>
  <c r="HH17" i="60"/>
  <c r="GL17" i="60"/>
  <c r="DZ17" i="60"/>
  <c r="FJ17" i="60"/>
  <c r="GQ17" i="60"/>
  <c r="FD17" i="60"/>
  <c r="FE17" i="60"/>
  <c r="EQ17" i="60"/>
  <c r="GB17" i="60"/>
  <c r="FR17" i="60"/>
  <c r="DT17" i="60"/>
  <c r="EM17" i="60"/>
  <c r="DX17" i="60"/>
  <c r="DU17" i="60"/>
  <c r="FB17" i="60"/>
  <c r="HA17" i="60"/>
  <c r="HE17" i="60"/>
  <c r="FU17" i="60"/>
  <c r="FL17" i="60"/>
  <c r="HD17" i="60"/>
  <c r="GY17" i="60"/>
  <c r="ER17" i="60"/>
  <c r="GZ17" i="60"/>
  <c r="FX17" i="60"/>
  <c r="DW17" i="60"/>
  <c r="EB17" i="60"/>
  <c r="FZ17" i="60"/>
  <c r="HC17" i="60"/>
  <c r="GW17" i="60"/>
  <c r="FW17" i="60"/>
  <c r="FH17" i="60"/>
  <c r="GT17" i="60"/>
  <c r="EE17" i="60"/>
  <c r="GH17" i="60"/>
  <c r="HI17" i="60"/>
  <c r="GG17" i="60"/>
  <c r="GX17" i="60"/>
  <c r="DV17" i="60"/>
  <c r="EW17" i="60"/>
  <c r="GK17" i="60"/>
  <c r="EL17" i="60"/>
  <c r="EV17" i="60"/>
  <c r="EP17" i="60"/>
  <c r="FQ17" i="60"/>
  <c r="EN17" i="60"/>
  <c r="FP17" i="60"/>
  <c r="EF17" i="60"/>
  <c r="GS17" i="60"/>
  <c r="GN17" i="60"/>
  <c r="FI17" i="60"/>
  <c r="FO17" i="60"/>
  <c r="EZ17" i="60"/>
  <c r="EY17" i="60"/>
  <c r="B127" i="59"/>
  <c r="AK34" i="60" l="1"/>
  <c r="CM34" i="60"/>
  <c r="CG34" i="60"/>
  <c r="AS34" i="60"/>
  <c r="AH34" i="60"/>
  <c r="BS34" i="60"/>
  <c r="AE34" i="60"/>
  <c r="DL34" i="60"/>
  <c r="AJ34" i="60"/>
  <c r="BJ34" i="60"/>
  <c r="AA34" i="60"/>
  <c r="M34" i="60"/>
  <c r="DM34" i="60"/>
  <c r="CZ34" i="60"/>
  <c r="DO34" i="60"/>
  <c r="AD34" i="60"/>
  <c r="AR34" i="60"/>
  <c r="DQ34" i="60"/>
  <c r="BA34" i="60"/>
  <c r="AL34" i="60"/>
  <c r="CR34" i="60"/>
  <c r="BB34" i="60"/>
  <c r="CY34" i="60"/>
  <c r="CI34" i="60"/>
  <c r="CT34" i="60"/>
  <c r="CB34" i="60"/>
  <c r="AZ34" i="60"/>
  <c r="CL34" i="60"/>
  <c r="BX34" i="60"/>
  <c r="AV34" i="60"/>
  <c r="AC34" i="60"/>
  <c r="BL34" i="60"/>
  <c r="CN34" i="60"/>
  <c r="K34" i="60"/>
  <c r="R34" i="60"/>
  <c r="N34" i="60"/>
  <c r="BO34" i="60"/>
  <c r="BI34" i="60"/>
  <c r="BF34" i="60"/>
  <c r="CD34" i="60"/>
  <c r="BZ34" i="60"/>
  <c r="CX34" i="60"/>
  <c r="DB34" i="60"/>
  <c r="BQ34" i="60"/>
  <c r="BP34" i="60"/>
  <c r="BV34" i="60"/>
  <c r="DP34" i="60"/>
  <c r="AQ34" i="60"/>
  <c r="DI34" i="60"/>
  <c r="AF34" i="60"/>
  <c r="CW34" i="60"/>
  <c r="CH34" i="60"/>
  <c r="Z34" i="60"/>
  <c r="CV34" i="60"/>
  <c r="P34" i="60"/>
  <c r="DJ34" i="60"/>
  <c r="CJ34" i="60"/>
  <c r="BT34" i="60"/>
  <c r="CO34" i="60"/>
  <c r="BD34" i="60"/>
  <c r="BU34" i="60"/>
  <c r="O34" i="60"/>
  <c r="BW34" i="60"/>
  <c r="X34" i="60"/>
  <c r="Q34" i="60"/>
  <c r="CK34" i="60"/>
  <c r="CE34" i="60"/>
  <c r="BE34" i="60"/>
  <c r="DG34" i="60"/>
  <c r="AY34" i="60"/>
  <c r="CC34" i="60"/>
  <c r="BM34" i="60"/>
  <c r="AO34" i="60"/>
  <c r="DE34" i="60"/>
  <c r="BG34" i="60"/>
  <c r="DA34" i="60"/>
  <c r="J34" i="60"/>
  <c r="BR34" i="60"/>
  <c r="L34" i="60"/>
  <c r="CQ34" i="60"/>
  <c r="U34" i="60"/>
  <c r="DK34" i="60"/>
  <c r="DD34" i="60"/>
  <c r="DC34" i="60"/>
  <c r="BC34" i="60"/>
  <c r="CU34" i="60"/>
  <c r="CS34" i="60"/>
  <c r="AN34" i="60"/>
  <c r="AP34" i="60"/>
  <c r="AX34" i="60"/>
  <c r="DH34" i="60"/>
  <c r="CP34" i="60"/>
  <c r="CF34" i="60"/>
  <c r="DN34" i="60"/>
  <c r="Y34" i="60"/>
  <c r="AI34" i="60"/>
  <c r="AM34" i="60"/>
  <c r="BN34" i="60"/>
  <c r="DF34" i="60"/>
  <c r="BY34" i="60"/>
  <c r="V34" i="60"/>
  <c r="T34" i="60"/>
  <c r="CZ16" i="60"/>
  <c r="I222" i="59" s="1"/>
  <c r="CP16" i="60"/>
  <c r="I212" i="59" s="1"/>
  <c r="CH16" i="60"/>
  <c r="I204" i="59" s="1"/>
  <c r="B183" i="59"/>
  <c r="B138" i="59"/>
  <c r="B144" i="59"/>
  <c r="B208" i="59"/>
  <c r="B186" i="59"/>
  <c r="B230" i="59"/>
  <c r="B185" i="59"/>
  <c r="B134" i="59"/>
  <c r="B163" i="59"/>
  <c r="B227" i="59"/>
  <c r="B132" i="59"/>
  <c r="B196" i="59"/>
  <c r="B173" i="59"/>
  <c r="B191" i="59"/>
  <c r="B154" i="59"/>
  <c r="B152" i="59"/>
  <c r="B216" i="59"/>
  <c r="B210" i="59"/>
  <c r="B129" i="59"/>
  <c r="B193" i="59"/>
  <c r="B174" i="59"/>
  <c r="B171" i="59"/>
  <c r="B140" i="59"/>
  <c r="B204" i="59"/>
  <c r="B189" i="59"/>
  <c r="B199" i="59"/>
  <c r="B201" i="59"/>
  <c r="B205" i="59"/>
  <c r="B168" i="59"/>
  <c r="B151" i="59"/>
  <c r="B215" i="59"/>
  <c r="B226" i="59"/>
  <c r="B176" i="59"/>
  <c r="B233" i="59"/>
  <c r="B142" i="59"/>
  <c r="B153" i="59"/>
  <c r="B225" i="59"/>
  <c r="B131" i="59"/>
  <c r="B195" i="59"/>
  <c r="B165" i="59"/>
  <c r="B164" i="59"/>
  <c r="B228" i="59"/>
  <c r="B166" i="59"/>
  <c r="B224" i="59"/>
  <c r="B179" i="59"/>
  <c r="B143" i="59"/>
  <c r="B202" i="59"/>
  <c r="B232" i="59"/>
  <c r="B229" i="59"/>
  <c r="B145" i="59"/>
  <c r="B209" i="59"/>
  <c r="B222" i="59"/>
  <c r="B187" i="59"/>
  <c r="B149" i="59"/>
  <c r="B156" i="59"/>
  <c r="B220" i="59"/>
  <c r="B150" i="59"/>
  <c r="B159" i="59"/>
  <c r="B223" i="59"/>
  <c r="B221" i="59"/>
  <c r="B184" i="59"/>
  <c r="B130" i="59"/>
  <c r="B158" i="59"/>
  <c r="B161" i="59"/>
  <c r="B162" i="59"/>
  <c r="B139" i="59"/>
  <c r="B203" i="59"/>
  <c r="B181" i="59"/>
  <c r="B172" i="59"/>
  <c r="B190" i="59"/>
  <c r="B135" i="59"/>
  <c r="B178" i="59"/>
  <c r="B160" i="59"/>
  <c r="B234" i="59"/>
  <c r="B137" i="59"/>
  <c r="B198" i="59"/>
  <c r="B141" i="59"/>
  <c r="B148" i="59"/>
  <c r="B212" i="59"/>
  <c r="B207" i="59"/>
  <c r="B167" i="59"/>
  <c r="B231" i="59"/>
  <c r="B128" i="59"/>
  <c r="B192" i="59"/>
  <c r="B146" i="59"/>
  <c r="B182" i="59"/>
  <c r="B169" i="59"/>
  <c r="B194" i="59"/>
  <c r="B147" i="59"/>
  <c r="B211" i="59"/>
  <c r="B197" i="59"/>
  <c r="B180" i="59"/>
  <c r="B133" i="59"/>
  <c r="B214" i="59"/>
  <c r="B175" i="59"/>
  <c r="B217" i="59"/>
  <c r="B136" i="59"/>
  <c r="B200" i="59"/>
  <c r="B170" i="59"/>
  <c r="B206" i="59"/>
  <c r="B177" i="59"/>
  <c r="B218" i="59"/>
  <c r="B155" i="59"/>
  <c r="B219" i="59"/>
  <c r="B213" i="59"/>
  <c r="B188" i="59"/>
  <c r="B157" i="59"/>
  <c r="DI33" i="60" l="1"/>
  <c r="DM33" i="60"/>
  <c r="DL33" i="60"/>
  <c r="DB33" i="60"/>
  <c r="DD33" i="60"/>
  <c r="DK33" i="60"/>
  <c r="DO33" i="60"/>
  <c r="DQ33" i="60"/>
  <c r="DF33" i="60"/>
  <c r="DJ33" i="60"/>
  <c r="DE33" i="60"/>
  <c r="DH33" i="60"/>
  <c r="DG33" i="60"/>
  <c r="DN33" i="60"/>
  <c r="DP33" i="60"/>
  <c r="AD25" i="60"/>
  <c r="CL16" i="60"/>
  <c r="I208" i="59" s="1"/>
  <c r="CS16" i="60"/>
  <c r="I215" i="59" s="1"/>
  <c r="CQ16" i="60"/>
  <c r="I213" i="59" s="1"/>
  <c r="CY16" i="60"/>
  <c r="I221" i="59" s="1"/>
  <c r="CK16" i="60"/>
  <c r="I207" i="59" s="1"/>
  <c r="CO16" i="60"/>
  <c r="I211" i="59" s="1"/>
  <c r="CV16" i="60"/>
  <c r="I218" i="59" s="1"/>
  <c r="CW16" i="60"/>
  <c r="I219" i="59" s="1"/>
  <c r="CX16" i="60"/>
  <c r="I220" i="59" s="1"/>
  <c r="CM16" i="60"/>
  <c r="I209" i="59" s="1"/>
  <c r="CT16" i="60"/>
  <c r="I216" i="59" s="1"/>
  <c r="CU16" i="60"/>
  <c r="I217" i="59" s="1"/>
  <c r="AK16" i="60"/>
  <c r="I155" i="59" s="1"/>
  <c r="CJ16" i="60"/>
  <c r="I206" i="59" s="1"/>
  <c r="DA16" i="60"/>
  <c r="I223" i="59" s="1"/>
  <c r="M213" i="59"/>
  <c r="M147" i="59"/>
  <c r="M130" i="59"/>
  <c r="M150" i="59"/>
  <c r="M209" i="59"/>
  <c r="M164" i="59"/>
  <c r="M151" i="59"/>
  <c r="M189" i="59"/>
  <c r="M129" i="59"/>
  <c r="M163" i="59"/>
  <c r="M182" i="59"/>
  <c r="M128" i="59"/>
  <c r="M207" i="59"/>
  <c r="M148" i="59"/>
  <c r="M137" i="59"/>
  <c r="M190" i="59"/>
  <c r="M203" i="59"/>
  <c r="M161" i="59"/>
  <c r="M149" i="59"/>
  <c r="M131" i="59"/>
  <c r="M201" i="59"/>
  <c r="M191" i="59"/>
  <c r="M144" i="59"/>
  <c r="M170" i="59"/>
  <c r="M157" i="59"/>
  <c r="M219" i="59"/>
  <c r="M177" i="59"/>
  <c r="M217" i="59"/>
  <c r="M197" i="59"/>
  <c r="M194" i="59"/>
  <c r="M178" i="59"/>
  <c r="M187" i="59"/>
  <c r="M166" i="59"/>
  <c r="M142" i="59"/>
  <c r="M152" i="59"/>
  <c r="M132" i="59"/>
  <c r="M186" i="59"/>
  <c r="M214" i="59"/>
  <c r="M146" i="59"/>
  <c r="M184" i="59"/>
  <c r="M220" i="59"/>
  <c r="M145" i="59"/>
  <c r="M165" i="59"/>
  <c r="M168" i="59"/>
  <c r="M204" i="59"/>
  <c r="M134" i="59"/>
  <c r="M155" i="59"/>
  <c r="M200" i="59"/>
  <c r="M175" i="59"/>
  <c r="M133" i="59"/>
  <c r="M141" i="59"/>
  <c r="M172" i="59"/>
  <c r="M139" i="59"/>
  <c r="M159" i="59"/>
  <c r="M179" i="59"/>
  <c r="M199" i="59"/>
  <c r="M174" i="59"/>
  <c r="M210" i="59"/>
  <c r="M154" i="59"/>
  <c r="M173" i="59"/>
  <c r="M138" i="59"/>
  <c r="M188" i="59"/>
  <c r="M211" i="59"/>
  <c r="M169" i="59"/>
  <c r="M135" i="59"/>
  <c r="M202" i="59"/>
  <c r="M215" i="59"/>
  <c r="M193" i="59"/>
  <c r="M185" i="59"/>
  <c r="M192" i="59"/>
  <c r="M212" i="59"/>
  <c r="M158" i="59"/>
  <c r="M156" i="59"/>
  <c r="M195" i="59"/>
  <c r="M153" i="59"/>
  <c r="M140" i="59"/>
  <c r="M208" i="59"/>
  <c r="M218" i="59"/>
  <c r="M206" i="59"/>
  <c r="M136" i="59"/>
  <c r="M180" i="59"/>
  <c r="M167" i="59"/>
  <c r="M198" i="59"/>
  <c r="M160" i="59"/>
  <c r="M181" i="59"/>
  <c r="M162" i="59"/>
  <c r="M221" i="59"/>
  <c r="M143" i="59"/>
  <c r="M176" i="59"/>
  <c r="M205" i="59"/>
  <c r="M171" i="59"/>
  <c r="M216" i="59"/>
  <c r="M196" i="59"/>
  <c r="M183" i="59"/>
  <c r="CR16" i="60"/>
  <c r="I214" i="59" s="1"/>
  <c r="CI16" i="60"/>
  <c r="I205" i="59" s="1"/>
  <c r="CG16" i="60"/>
  <c r="I203" i="59" s="1"/>
  <c r="CN16" i="60"/>
  <c r="I210" i="59" s="1"/>
  <c r="DC33" i="60" l="1"/>
  <c r="CZ33" i="60" l="1"/>
  <c r="CY33" i="60" l="1"/>
  <c r="CW33" i="60"/>
  <c r="CU33" i="60"/>
  <c r="DA33" i="60"/>
  <c r="CX33" i="60"/>
  <c r="CG33" i="60"/>
  <c r="CV33" i="60" l="1"/>
  <c r="CT33" i="60"/>
  <c r="CS33" i="60"/>
  <c r="C21" i="52" l="1"/>
  <c r="C28" i="52" l="1"/>
  <c r="C108" i="52"/>
  <c r="C128" i="52"/>
  <c r="F204" i="52"/>
  <c r="C204" i="52" s="1"/>
  <c r="C37" i="52"/>
  <c r="C101" i="52"/>
  <c r="C81" i="52"/>
  <c r="C30" i="52"/>
  <c r="C94" i="52"/>
  <c r="C112" i="52"/>
  <c r="C63" i="52"/>
  <c r="C127" i="52"/>
  <c r="F201" i="52"/>
  <c r="C201" i="52" s="1"/>
  <c r="C116" i="52"/>
  <c r="C65" i="52"/>
  <c r="C42" i="52"/>
  <c r="C106" i="52"/>
  <c r="C84" i="52"/>
  <c r="C85" i="52"/>
  <c r="F154" i="52"/>
  <c r="C154" i="52" s="1"/>
  <c r="C86" i="52"/>
  <c r="C55" i="52"/>
  <c r="C98" i="52"/>
  <c r="C38" i="52"/>
  <c r="C49" i="52"/>
  <c r="C32" i="52"/>
  <c r="C97" i="52"/>
  <c r="C24" i="52"/>
  <c r="F241" i="52"/>
  <c r="C241" i="52" s="1"/>
  <c r="C50" i="52"/>
  <c r="C114" i="52"/>
  <c r="C124" i="52"/>
  <c r="C47" i="52"/>
  <c r="C29" i="52"/>
  <c r="C88" i="52"/>
  <c r="C119" i="52"/>
  <c r="C60" i="52"/>
  <c r="C45" i="52"/>
  <c r="C71" i="52"/>
  <c r="C53" i="52"/>
  <c r="C117" i="52"/>
  <c r="C59" i="52"/>
  <c r="C46" i="52"/>
  <c r="C89" i="52"/>
  <c r="C79" i="52"/>
  <c r="C56" i="52"/>
  <c r="C121" i="52"/>
  <c r="C35" i="52"/>
  <c r="C51" i="52"/>
  <c r="C58" i="52"/>
  <c r="C96" i="52"/>
  <c r="C90" i="52"/>
  <c r="C93" i="52"/>
  <c r="C34" i="52"/>
  <c r="C102" i="52"/>
  <c r="C125" i="52"/>
  <c r="F182" i="52"/>
  <c r="C182" i="52" s="1"/>
  <c r="C118" i="52"/>
  <c r="C23" i="52"/>
  <c r="C87" i="52"/>
  <c r="C80" i="52"/>
  <c r="C43" i="52"/>
  <c r="C91" i="52"/>
  <c r="C99" i="52"/>
  <c r="C66" i="52"/>
  <c r="C27" i="52"/>
  <c r="C78" i="52"/>
  <c r="C22" i="52"/>
  <c r="C57" i="52"/>
  <c r="C109" i="52"/>
  <c r="C61" i="52"/>
  <c r="C69" i="52"/>
  <c r="C48" i="52"/>
  <c r="C44" i="52"/>
  <c r="C62" i="52"/>
  <c r="C126" i="52"/>
  <c r="C31" i="52"/>
  <c r="C95" i="52"/>
  <c r="C104" i="52"/>
  <c r="C75" i="52"/>
  <c r="C36" i="52"/>
  <c r="C52" i="52"/>
  <c r="C74" i="52"/>
  <c r="C67" i="52"/>
  <c r="C64" i="52"/>
  <c r="C25" i="52"/>
  <c r="C123" i="52"/>
  <c r="C41" i="52"/>
  <c r="C33" i="52"/>
  <c r="C105" i="52"/>
  <c r="C107" i="52"/>
  <c r="C77" i="52"/>
  <c r="C72" i="52"/>
  <c r="C68" i="52"/>
  <c r="C70" i="52"/>
  <c r="C40" i="52"/>
  <c r="C39" i="52"/>
  <c r="C103" i="52"/>
  <c r="C120" i="52"/>
  <c r="C115" i="52"/>
  <c r="C92" i="52"/>
  <c r="C100" i="52"/>
  <c r="C82" i="52"/>
  <c r="C83" i="52"/>
  <c r="G239" i="52"/>
  <c r="F156" i="52"/>
  <c r="C156" i="52" s="1"/>
  <c r="G250" i="52"/>
  <c r="G238" i="52"/>
  <c r="F152" i="52" l="1"/>
  <c r="C152" i="52" s="1"/>
  <c r="F179" i="52"/>
  <c r="C179" i="52" s="1"/>
  <c r="F158" i="52"/>
  <c r="C158" i="52" s="1"/>
  <c r="F229" i="52"/>
  <c r="C229" i="52" s="1"/>
  <c r="F191" i="52"/>
  <c r="C191" i="52" s="1"/>
  <c r="C256" i="52"/>
  <c r="F213" i="52"/>
  <c r="C213" i="52" s="1"/>
  <c r="C76" i="52"/>
  <c r="F225" i="52"/>
  <c r="C225" i="52" s="1"/>
  <c r="F237" i="52"/>
  <c r="C237" i="52" s="1"/>
  <c r="F244" i="52"/>
  <c r="C244" i="52" s="1"/>
  <c r="F183" i="52"/>
  <c r="C183" i="52" s="1"/>
  <c r="F157" i="52"/>
  <c r="C157" i="52" s="1"/>
  <c r="C54" i="52"/>
  <c r="F239" i="52"/>
  <c r="C239" i="52" s="1"/>
  <c r="F166" i="52"/>
  <c r="C166" i="52" s="1"/>
  <c r="F170" i="52"/>
  <c r="C170" i="52" s="1"/>
  <c r="C73" i="52"/>
  <c r="F165" i="52"/>
  <c r="C165" i="52" s="1"/>
  <c r="F216" i="52"/>
  <c r="C216" i="52" s="1"/>
  <c r="F186" i="52"/>
  <c r="C186" i="52" s="1"/>
  <c r="C122" i="52"/>
  <c r="F214" i="52"/>
  <c r="C214" i="52" s="1"/>
  <c r="C113" i="52"/>
  <c r="C26" i="52"/>
  <c r="C110" i="52"/>
  <c r="C111" i="52"/>
  <c r="G178" i="52"/>
  <c r="G195" i="52"/>
  <c r="G222" i="52"/>
  <c r="G181" i="52"/>
  <c r="G209" i="52"/>
  <c r="G182" i="52"/>
  <c r="G214" i="52"/>
  <c r="G180" i="52"/>
  <c r="G248" i="52"/>
  <c r="G254" i="52"/>
  <c r="G232" i="52"/>
  <c r="G212" i="52"/>
  <c r="G201" i="52"/>
  <c r="G229" i="52"/>
  <c r="G185" i="52"/>
  <c r="G192" i="52"/>
  <c r="G223" i="52"/>
  <c r="G184" i="52"/>
  <c r="G231" i="52"/>
  <c r="G197" i="52"/>
  <c r="G234" i="52"/>
  <c r="G245" i="52"/>
  <c r="G194" i="52"/>
  <c r="G227" i="52"/>
  <c r="G188" i="52"/>
  <c r="G221" i="52"/>
  <c r="G249" i="52"/>
  <c r="G236" i="52"/>
  <c r="G211" i="52"/>
  <c r="G215" i="52"/>
  <c r="F194" i="52"/>
  <c r="C194" i="52" s="1"/>
  <c r="G199" i="52"/>
  <c r="G241" i="52"/>
  <c r="G190" i="52"/>
  <c r="G255" i="52"/>
  <c r="G247" i="52"/>
  <c r="G246" i="52"/>
  <c r="G206" i="52"/>
  <c r="G187" i="52"/>
  <c r="G233" i="52"/>
  <c r="G208" i="52"/>
  <c r="G191" i="52"/>
  <c r="G226" i="52"/>
  <c r="G183" i="52"/>
  <c r="G217" i="52"/>
  <c r="G224" i="52"/>
  <c r="G210" i="52"/>
  <c r="G198" i="52"/>
  <c r="G253" i="52"/>
  <c r="F187" i="52"/>
  <c r="C187" i="52" s="1"/>
  <c r="G243" i="52"/>
  <c r="G252" i="52"/>
  <c r="G237" i="52"/>
  <c r="G193" i="52"/>
  <c r="G251" i="52"/>
  <c r="G213" i="52"/>
  <c r="F219" i="52"/>
  <c r="C219" i="52" s="1"/>
  <c r="G179" i="52"/>
  <c r="G230" i="52"/>
  <c r="G225" i="52"/>
  <c r="G235" i="52"/>
  <c r="G240" i="52"/>
  <c r="G203" i="52"/>
  <c r="G256" i="52"/>
  <c r="G228" i="52"/>
  <c r="G200" i="52"/>
  <c r="G186" i="52"/>
  <c r="G242" i="52"/>
  <c r="G244" i="52"/>
  <c r="G219" i="52"/>
  <c r="G216" i="52"/>
  <c r="G205" i="52"/>
  <c r="G218" i="52"/>
  <c r="G189" i="52"/>
  <c r="G220" i="52"/>
  <c r="G202" i="52"/>
  <c r="G204" i="52"/>
  <c r="G196" i="52"/>
  <c r="G207" i="52"/>
  <c r="F190" i="52"/>
  <c r="C190" i="52" s="1"/>
  <c r="F251" i="52"/>
  <c r="F230" i="52"/>
  <c r="F242" i="52"/>
  <c r="C242" i="52" s="1"/>
  <c r="F224" i="52"/>
  <c r="F245" i="52"/>
  <c r="F159" i="52"/>
  <c r="C159" i="52" s="1"/>
  <c r="F217" i="52"/>
  <c r="C217" i="52" s="1"/>
  <c r="F176" i="52"/>
  <c r="C176" i="52" s="1"/>
  <c r="F151" i="52"/>
  <c r="C151" i="52" s="1"/>
  <c r="F178" i="52"/>
  <c r="C178" i="52" s="1"/>
  <c r="F193" i="52"/>
  <c r="C193" i="52" s="1"/>
  <c r="F150" i="52"/>
  <c r="C150" i="52" s="1"/>
  <c r="C254" i="52"/>
  <c r="F181" i="52"/>
  <c r="C181" i="52" s="1"/>
  <c r="F162" i="52"/>
  <c r="C162" i="52" s="1"/>
  <c r="F249" i="52"/>
  <c r="C249" i="52" s="1"/>
  <c r="F240" i="52"/>
  <c r="C240" i="52" s="1"/>
  <c r="F236" i="52"/>
  <c r="C236" i="52" s="1"/>
  <c r="C252" i="52"/>
  <c r="F161" i="52"/>
  <c r="C161" i="52" s="1"/>
  <c r="F243" i="52"/>
  <c r="C243" i="52" s="1"/>
  <c r="F208" i="52"/>
  <c r="C208" i="52" s="1"/>
  <c r="F212" i="52"/>
  <c r="C212" i="52" s="1"/>
  <c r="F199" i="52"/>
  <c r="C199" i="52" s="1"/>
  <c r="F177" i="52"/>
  <c r="C177" i="52" s="1"/>
  <c r="F222" i="52"/>
  <c r="C222" i="52" s="1"/>
  <c r="F205" i="52"/>
  <c r="C205" i="52" s="1"/>
  <c r="F206" i="52"/>
  <c r="C206" i="52" s="1"/>
  <c r="F180" i="52"/>
  <c r="C180" i="52" s="1"/>
  <c r="F215" i="52"/>
  <c r="C215" i="52" s="1"/>
  <c r="F234" i="52"/>
  <c r="C234" i="52" s="1"/>
  <c r="F207" i="52"/>
  <c r="C207" i="52" s="1"/>
  <c r="F172" i="52"/>
  <c r="C172" i="52" s="1"/>
  <c r="F250" i="52"/>
  <c r="F226" i="52"/>
  <c r="C226" i="52" s="1"/>
  <c r="F247" i="52"/>
  <c r="C247" i="52" s="1"/>
  <c r="F238" i="52"/>
  <c r="C238" i="52" s="1"/>
  <c r="F169" i="52"/>
  <c r="C169" i="52" s="1"/>
  <c r="F195" i="52"/>
  <c r="C195" i="52" s="1"/>
  <c r="F168" i="52"/>
  <c r="C168" i="52" s="1"/>
  <c r="F192" i="52"/>
  <c r="C192" i="52" s="1"/>
  <c r="F198" i="52"/>
  <c r="C198" i="52" s="1"/>
  <c r="F235" i="52"/>
  <c r="C235" i="52" s="1"/>
  <c r="F185" i="52"/>
  <c r="C185" i="52" s="1"/>
  <c r="F171" i="52"/>
  <c r="C171" i="52" s="1"/>
  <c r="F196" i="52"/>
  <c r="C196" i="52" s="1"/>
  <c r="F248" i="52"/>
  <c r="C248" i="52" s="1"/>
  <c r="F197" i="52"/>
  <c r="C197" i="52" s="1"/>
  <c r="F163" i="52"/>
  <c r="C163" i="52" s="1"/>
  <c r="F155" i="52"/>
  <c r="C155" i="52" s="1"/>
  <c r="F174" i="52"/>
  <c r="C174" i="52" s="1"/>
  <c r="F164" i="52"/>
  <c r="C164" i="52" s="1"/>
  <c r="F211" i="52"/>
  <c r="C211" i="52" s="1"/>
  <c r="F233" i="52"/>
  <c r="C233" i="52" s="1"/>
  <c r="F153" i="52"/>
  <c r="C153" i="52" s="1"/>
  <c r="F175" i="52"/>
  <c r="C175" i="52" s="1"/>
  <c r="F167" i="52"/>
  <c r="C167" i="52" s="1"/>
  <c r="F232" i="52"/>
  <c r="C232" i="52" s="1"/>
  <c r="F218" i="52"/>
  <c r="C218" i="52" s="1"/>
  <c r="C253" i="52"/>
  <c r="F160" i="52"/>
  <c r="C160" i="52" s="1"/>
  <c r="F223" i="52"/>
  <c r="C223" i="52" s="1"/>
  <c r="F202" i="52"/>
  <c r="C202" i="52" s="1"/>
  <c r="F189" i="52"/>
  <c r="C189" i="52" s="1"/>
  <c r="F227" i="52"/>
  <c r="C227" i="52" s="1"/>
  <c r="C255" i="52"/>
  <c r="F209" i="52"/>
  <c r="C209" i="52" s="1"/>
  <c r="F246" i="52"/>
  <c r="C246" i="52" s="1"/>
  <c r="F210" i="52"/>
  <c r="C210" i="52" s="1"/>
  <c r="F203" i="52"/>
  <c r="C203" i="52" s="1"/>
  <c r="F184" i="52"/>
  <c r="C184" i="52" s="1"/>
  <c r="F231" i="52"/>
  <c r="C231" i="52" s="1"/>
  <c r="F200" i="52"/>
  <c r="C200" i="52" s="1"/>
  <c r="F228" i="52"/>
  <c r="C228" i="52" s="1"/>
  <c r="F173" i="52"/>
  <c r="C173" i="52" s="1"/>
  <c r="F188" i="52"/>
  <c r="C188" i="52" s="1"/>
  <c r="F221" i="52"/>
  <c r="C221" i="52" s="1"/>
  <c r="F220" i="52"/>
  <c r="C220" i="52" s="1"/>
  <c r="O13" i="52"/>
  <c r="C250" i="52" l="1"/>
  <c r="C251" i="52"/>
  <c r="C245" i="52"/>
  <c r="C230" i="52"/>
  <c r="C224" i="52"/>
  <c r="N148" i="52"/>
  <c r="F275" i="59" l="1"/>
  <c r="H280" i="59" l="1"/>
  <c r="R249" i="59"/>
  <c r="S249" i="59"/>
  <c r="T249" i="59"/>
  <c r="U249" i="59"/>
  <c r="V249" i="59"/>
  <c r="W249" i="59"/>
  <c r="X249" i="59"/>
  <c r="Q249" i="59"/>
  <c r="I13" i="52" l="1"/>
  <c r="J13" i="52"/>
  <c r="K13" i="52"/>
  <c r="L13" i="52"/>
  <c r="J20" i="52"/>
  <c r="J5" i="51"/>
  <c r="J6" i="51" s="1"/>
  <c r="J7" i="51" s="1"/>
  <c r="J8" i="51" s="1"/>
  <c r="J9" i="51" s="1"/>
  <c r="J10" i="51" s="1"/>
  <c r="J11" i="51" s="1"/>
  <c r="J12" i="51" s="1"/>
  <c r="J13" i="51" s="1"/>
  <c r="J14" i="51" s="1"/>
  <c r="J15" i="51" s="1"/>
  <c r="J16" i="51" s="1"/>
  <c r="J17" i="51" s="1"/>
  <c r="J18" i="51" s="1"/>
  <c r="J19" i="51" s="1"/>
  <c r="J20" i="51" s="1"/>
  <c r="J21" i="51" s="1"/>
  <c r="J22" i="51" s="1"/>
  <c r="J23" i="51" s="1"/>
  <c r="J24" i="51" s="1"/>
  <c r="J25" i="51" s="1"/>
  <c r="J26" i="51" s="1"/>
  <c r="J27" i="51" s="1"/>
  <c r="J28" i="51" s="1"/>
  <c r="J29" i="51" s="1"/>
  <c r="J30" i="51" s="1"/>
  <c r="J31" i="51" s="1"/>
  <c r="J32" i="51" s="1"/>
  <c r="J33" i="51" s="1"/>
  <c r="J34" i="51" s="1"/>
  <c r="J35" i="51" s="1"/>
  <c r="J36" i="51" s="1"/>
  <c r="J37" i="51" s="1"/>
  <c r="J38" i="51" s="1"/>
  <c r="J39" i="51" s="1"/>
  <c r="J40" i="51" s="1"/>
  <c r="J41" i="51" s="1"/>
  <c r="J42" i="51" s="1"/>
  <c r="J43" i="51" s="1"/>
  <c r="J44" i="51" s="1"/>
  <c r="J45" i="51" s="1"/>
  <c r="J46" i="51" s="1"/>
  <c r="J47" i="51" s="1"/>
  <c r="J48" i="51" s="1"/>
  <c r="J49" i="51" s="1"/>
  <c r="J50" i="51" s="1"/>
  <c r="J51" i="51" s="1"/>
  <c r="J52" i="51" s="1"/>
  <c r="J53" i="51" s="1"/>
  <c r="J54" i="51" s="1"/>
  <c r="J55" i="51" s="1"/>
  <c r="J56" i="51" s="1"/>
  <c r="J57" i="51" s="1"/>
  <c r="J58" i="51" s="1"/>
  <c r="J59" i="51" s="1"/>
  <c r="J60" i="51" s="1"/>
  <c r="J61" i="51" s="1"/>
  <c r="J62" i="51" s="1"/>
  <c r="J63" i="51" s="1"/>
  <c r="J64" i="51" s="1"/>
  <c r="J65" i="51" s="1"/>
  <c r="J66" i="51" s="1"/>
  <c r="J67" i="51" s="1"/>
  <c r="J68" i="51" s="1"/>
  <c r="J69" i="51" s="1"/>
  <c r="J70" i="51" s="1"/>
  <c r="J71" i="51" s="1"/>
  <c r="J72" i="51" s="1"/>
  <c r="J73" i="51" s="1"/>
  <c r="J74" i="51" s="1"/>
  <c r="J75" i="51" s="1"/>
  <c r="J76" i="51" s="1"/>
  <c r="J77" i="51" s="1"/>
  <c r="J78" i="51" s="1"/>
  <c r="J79" i="51" s="1"/>
  <c r="J80" i="51" s="1"/>
  <c r="J81" i="51" s="1"/>
  <c r="J82" i="51" s="1"/>
  <c r="J83" i="51" s="1"/>
  <c r="J84" i="51" s="1"/>
  <c r="J85" i="51" s="1"/>
  <c r="J86" i="51" s="1"/>
  <c r="J87" i="51" s="1"/>
  <c r="J88" i="51" s="1"/>
  <c r="J89" i="51" s="1"/>
  <c r="J90" i="51" s="1"/>
  <c r="J91" i="51" s="1"/>
  <c r="J92" i="51" s="1"/>
  <c r="J93" i="51" s="1"/>
  <c r="J94" i="51" s="1"/>
  <c r="J95" i="51" s="1"/>
  <c r="J96" i="51" s="1"/>
  <c r="J97" i="51" s="1"/>
  <c r="J98" i="51" s="1"/>
  <c r="J99" i="51" s="1"/>
  <c r="J100" i="51" s="1"/>
  <c r="J101" i="51" s="1"/>
  <c r="J102" i="51" s="1"/>
  <c r="J103" i="51" s="1"/>
  <c r="J104" i="51" s="1"/>
  <c r="J105" i="51" s="1"/>
  <c r="J106" i="51" s="1"/>
  <c r="J107" i="51" s="1"/>
  <c r="J108" i="51" s="1"/>
  <c r="J109" i="51" s="1"/>
  <c r="J110" i="51" s="1"/>
  <c r="J111" i="51" s="1"/>
  <c r="J112" i="51" s="1"/>
  <c r="J113" i="51" s="1"/>
  <c r="J114" i="51" s="1"/>
  <c r="J115" i="51" s="1"/>
  <c r="J116" i="51" s="1"/>
  <c r="J117" i="51" s="1"/>
  <c r="J118" i="51" s="1"/>
  <c r="J119" i="51" s="1"/>
  <c r="J120" i="51" s="1"/>
  <c r="J121" i="51" s="1"/>
  <c r="J122" i="51" s="1"/>
  <c r="J123" i="51" s="1"/>
  <c r="J124" i="51" s="1"/>
  <c r="J125" i="51" s="1"/>
  <c r="J126" i="51" s="1"/>
  <c r="J127" i="51" s="1"/>
  <c r="J128" i="51" s="1"/>
  <c r="J129" i="51" s="1"/>
  <c r="J130" i="51" s="1"/>
  <c r="J131" i="51" s="1"/>
  <c r="J132" i="51" s="1"/>
  <c r="J133" i="51" s="1"/>
  <c r="J134" i="51" s="1"/>
  <c r="J135" i="51" s="1"/>
  <c r="J136" i="51" s="1"/>
  <c r="J137" i="51" s="1"/>
  <c r="J138" i="51" s="1"/>
  <c r="J139" i="51" s="1"/>
  <c r="J140" i="51" s="1"/>
  <c r="J141" i="51" s="1"/>
  <c r="J142" i="51" s="1"/>
  <c r="J143" i="51" s="1"/>
  <c r="J144" i="51" s="1"/>
  <c r="J145" i="51" s="1"/>
  <c r="J146" i="51" s="1"/>
  <c r="J147" i="51" s="1"/>
  <c r="J148" i="51" s="1"/>
  <c r="J149" i="51" s="1"/>
  <c r="J150" i="51" s="1"/>
  <c r="J151" i="51" s="1"/>
  <c r="J152" i="51" s="1"/>
  <c r="J153" i="51" s="1"/>
  <c r="J154" i="51" s="1"/>
  <c r="J155" i="51" s="1"/>
  <c r="J156" i="51" s="1"/>
  <c r="J157" i="51" s="1"/>
  <c r="J158" i="51" s="1"/>
  <c r="J159" i="51" s="1"/>
  <c r="J160" i="51" s="1"/>
  <c r="J161" i="51" s="1"/>
  <c r="J162" i="51" s="1"/>
  <c r="J163" i="51" s="1"/>
  <c r="J164" i="51" s="1"/>
  <c r="J165" i="51" s="1"/>
  <c r="J166" i="51" s="1"/>
  <c r="J167" i="51" s="1"/>
  <c r="J168" i="51" s="1"/>
  <c r="J169" i="51" s="1"/>
  <c r="J170" i="51" s="1"/>
  <c r="J171" i="51" s="1"/>
  <c r="J172" i="51" s="1"/>
  <c r="J173" i="51" s="1"/>
  <c r="J174" i="51" s="1"/>
  <c r="J175" i="51" s="1"/>
  <c r="J176" i="51" s="1"/>
  <c r="J177" i="51" s="1"/>
  <c r="J178" i="51" s="1"/>
  <c r="G73" i="51"/>
  <c r="G74" i="51" s="1"/>
  <c r="G75" i="51" s="1"/>
  <c r="G76" i="51" s="1"/>
  <c r="G77" i="51" s="1"/>
  <c r="G78" i="51" s="1"/>
  <c r="G79" i="51" s="1"/>
  <c r="G80" i="51" s="1"/>
  <c r="G81" i="51" s="1"/>
  <c r="G82" i="51" s="1"/>
  <c r="G83" i="51" s="1"/>
  <c r="G84" i="51" s="1"/>
  <c r="G85" i="51" s="1"/>
  <c r="G86" i="51" s="1"/>
  <c r="G87" i="51" s="1"/>
  <c r="G88" i="51" s="1"/>
  <c r="G89" i="51" s="1"/>
  <c r="G90" i="51" s="1"/>
  <c r="G91" i="51" s="1"/>
  <c r="G92" i="51" s="1"/>
  <c r="G93" i="51" s="1"/>
  <c r="G94" i="51" s="1"/>
  <c r="G95" i="51" s="1"/>
  <c r="G96" i="51" s="1"/>
  <c r="G97" i="51" s="1"/>
  <c r="G98" i="51" s="1"/>
  <c r="G99" i="51" s="1"/>
  <c r="G100" i="51" s="1"/>
  <c r="G101" i="51" s="1"/>
  <c r="G102" i="51" s="1"/>
  <c r="G103" i="51" s="1"/>
  <c r="G104" i="51" s="1"/>
  <c r="G105" i="51" s="1"/>
  <c r="G106" i="51" s="1"/>
  <c r="G107" i="51" s="1"/>
  <c r="G108" i="51" s="1"/>
  <c r="G109" i="51" s="1"/>
  <c r="G110" i="51" s="1"/>
  <c r="G111" i="51" s="1"/>
  <c r="G112" i="51" s="1"/>
  <c r="G113" i="51" s="1"/>
  <c r="G114" i="51" s="1"/>
  <c r="G115" i="51" s="1"/>
  <c r="G116" i="51" s="1"/>
  <c r="G117" i="51" s="1"/>
  <c r="G118" i="51" s="1"/>
  <c r="G119" i="51" s="1"/>
  <c r="G120" i="51" s="1"/>
  <c r="G121" i="51" s="1"/>
  <c r="G122" i="51" s="1"/>
  <c r="G123" i="51" s="1"/>
  <c r="G124" i="51" s="1"/>
  <c r="G125" i="51" s="1"/>
  <c r="G126" i="51" s="1"/>
  <c r="G127" i="51" s="1"/>
  <c r="G128" i="51" s="1"/>
  <c r="G129" i="51" s="1"/>
  <c r="G130" i="51" s="1"/>
  <c r="G131" i="51" s="1"/>
  <c r="G132" i="51" s="1"/>
  <c r="G133" i="51" s="1"/>
  <c r="G134" i="51" s="1"/>
  <c r="G135" i="51" s="1"/>
  <c r="G136" i="51" s="1"/>
  <c r="G137" i="51" s="1"/>
  <c r="G138" i="51" s="1"/>
  <c r="G139" i="51" s="1"/>
  <c r="G140" i="51" s="1"/>
  <c r="G141" i="51" s="1"/>
  <c r="G142" i="51" s="1"/>
  <c r="G143" i="51" s="1"/>
  <c r="G144" i="51" s="1"/>
  <c r="G145" i="51" s="1"/>
  <c r="G146" i="51" s="1"/>
  <c r="G147" i="51" s="1"/>
  <c r="G148" i="51" s="1"/>
  <c r="G149" i="51" s="1"/>
  <c r="G150" i="51" s="1"/>
  <c r="G151" i="51" s="1"/>
  <c r="G152" i="51" s="1"/>
  <c r="G153" i="51" s="1"/>
  <c r="G154" i="51" s="1"/>
  <c r="G155" i="51" s="1"/>
  <c r="G156" i="51" s="1"/>
  <c r="G157" i="51" s="1"/>
  <c r="G158" i="51" s="1"/>
  <c r="G159" i="51" s="1"/>
  <c r="G160" i="51" s="1"/>
  <c r="G161" i="51" s="1"/>
  <c r="G162" i="51" s="1"/>
  <c r="G163" i="51" s="1"/>
  <c r="G164" i="51" s="1"/>
  <c r="G165" i="51" s="1"/>
  <c r="G166" i="51" s="1"/>
  <c r="G167" i="51" s="1"/>
  <c r="G168" i="51" s="1"/>
  <c r="G169" i="51" s="1"/>
  <c r="G170" i="51" s="1"/>
  <c r="G171" i="51" s="1"/>
  <c r="G172" i="51" s="1"/>
  <c r="G173" i="51" s="1"/>
  <c r="G174" i="51" s="1"/>
  <c r="G175" i="51" s="1"/>
  <c r="G176" i="51" s="1"/>
  <c r="G177" i="51" s="1"/>
  <c r="G178" i="51" s="1"/>
  <c r="N20" i="52" l="1"/>
  <c r="I20" i="52"/>
  <c r="G177" i="52" l="1"/>
  <c r="G160" i="52"/>
  <c r="G164" i="52"/>
  <c r="G157" i="52"/>
  <c r="G175" i="52"/>
  <c r="G156" i="52"/>
  <c r="G174" i="52"/>
  <c r="G167" i="52"/>
  <c r="G155" i="52"/>
  <c r="G168" i="52"/>
  <c r="G153" i="52"/>
  <c r="G172" i="52"/>
  <c r="G169" i="52"/>
  <c r="G171" i="52"/>
  <c r="G165" i="52"/>
  <c r="G154" i="52"/>
  <c r="G176" i="52"/>
  <c r="G173" i="52"/>
  <c r="G170" i="52"/>
  <c r="G163" i="52"/>
  <c r="G152" i="52"/>
  <c r="G150" i="52"/>
  <c r="G158" i="52"/>
  <c r="G151" i="52"/>
  <c r="G162" i="52"/>
  <c r="G166" i="52"/>
  <c r="G161" i="52"/>
  <c r="G159" i="52"/>
  <c r="M20" i="52" l="1"/>
  <c r="M148" i="52"/>
  <c r="K126" i="59" l="1"/>
  <c r="M127" i="59" l="1"/>
  <c r="F149" i="52"/>
  <c r="J286" i="52" l="1"/>
  <c r="J280" i="52"/>
  <c r="L286" i="52"/>
  <c r="K286" i="52"/>
  <c r="K280" i="52"/>
  <c r="L280" i="52"/>
  <c r="C149" i="52"/>
  <c r="N286" i="52"/>
  <c r="N280" i="52"/>
  <c r="M280" i="52"/>
  <c r="M286" i="52"/>
  <c r="J65" i="63" l="1"/>
  <c r="D50" i="58" l="1"/>
  <c r="F278" i="59"/>
  <c r="E278" i="59"/>
  <c r="J83" i="63" l="1"/>
  <c r="J75" i="63"/>
  <c r="J70" i="63"/>
  <c r="J55" i="63"/>
  <c r="J51" i="63"/>
  <c r="D51" i="63"/>
  <c r="C51" i="63"/>
  <c r="C44" i="63"/>
  <c r="C52" i="63" l="1"/>
  <c r="C55" i="63" s="1"/>
  <c r="C56" i="63" l="1"/>
  <c r="C59" i="63" s="1"/>
  <c r="C60" i="63" s="1"/>
  <c r="C61" i="63" s="1"/>
  <c r="C65" i="63"/>
  <c r="C66" i="63" s="1"/>
  <c r="C69" i="63" s="1"/>
  <c r="C70" i="63" s="1"/>
  <c r="C71" i="63" s="1"/>
  <c r="C72" i="63" s="1"/>
  <c r="C74" i="63" s="1"/>
  <c r="C75" i="63" s="1"/>
  <c r="C76" i="63" s="1"/>
  <c r="C77" i="63" s="1"/>
  <c r="C79" i="63" s="1"/>
  <c r="C80" i="63" s="1"/>
  <c r="C83" i="63" s="1"/>
  <c r="C86" i="63" s="1"/>
  <c r="C87" i="63" s="1"/>
  <c r="C91" i="63" s="1"/>
  <c r="C92" i="63" s="1"/>
  <c r="C93" i="63" l="1"/>
  <c r="C97" i="63"/>
  <c r="J30" i="63"/>
  <c r="M30" i="63" s="1"/>
  <c r="D27" i="63"/>
  <c r="D26" i="63"/>
  <c r="J21" i="63"/>
  <c r="M21" i="63" s="1"/>
  <c r="D18" i="63"/>
  <c r="D17" i="63"/>
  <c r="J12" i="63"/>
  <c r="M12" i="63" s="1"/>
  <c r="D9" i="63"/>
  <c r="D8" i="63"/>
  <c r="C260" i="59" l="1"/>
  <c r="C261" i="59" s="1"/>
  <c r="C262" i="59" s="1"/>
  <c r="C263" i="59" s="1"/>
  <c r="C264" i="59" s="1"/>
  <c r="C265" i="59" s="1"/>
  <c r="E251" i="59"/>
  <c r="C128" i="59" l="1"/>
  <c r="C129" i="59" s="1"/>
  <c r="C130" i="59" s="1"/>
  <c r="C131" i="59" s="1"/>
  <c r="C132" i="59" s="1"/>
  <c r="C133" i="59" s="1"/>
  <c r="C134" i="59" s="1"/>
  <c r="C135" i="59" s="1"/>
  <c r="C136" i="59" s="1"/>
  <c r="C137" i="59" s="1"/>
  <c r="C138" i="59" s="1"/>
  <c r="C139" i="59" s="1"/>
  <c r="C140" i="59" s="1"/>
  <c r="C141" i="59" s="1"/>
  <c r="C142" i="59" s="1"/>
  <c r="C143" i="59" s="1"/>
  <c r="C144" i="59" s="1"/>
  <c r="C145" i="59" s="1"/>
  <c r="C146" i="59" s="1"/>
  <c r="C147" i="59" s="1"/>
  <c r="C148" i="59" s="1"/>
  <c r="C149" i="59" s="1"/>
  <c r="C150" i="59" s="1"/>
  <c r="C151" i="59" s="1"/>
  <c r="C152" i="59" s="1"/>
  <c r="C153" i="59" s="1"/>
  <c r="C154" i="59" s="1"/>
  <c r="C155" i="59" s="1"/>
  <c r="C156" i="59" s="1"/>
  <c r="C157" i="59" s="1"/>
  <c r="C158" i="59" s="1"/>
  <c r="C159" i="59" s="1"/>
  <c r="C160" i="59" s="1"/>
  <c r="C161" i="59" s="1"/>
  <c r="C162" i="59" s="1"/>
  <c r="C163" i="59" s="1"/>
  <c r="C164" i="59" s="1"/>
  <c r="C165" i="59" s="1"/>
  <c r="C166" i="59" s="1"/>
  <c r="C167" i="59" s="1"/>
  <c r="C168" i="59" s="1"/>
  <c r="C169" i="59" s="1"/>
  <c r="C170" i="59" s="1"/>
  <c r="C171" i="59" s="1"/>
  <c r="C172" i="59" s="1"/>
  <c r="C173" i="59" s="1"/>
  <c r="C174" i="59" s="1"/>
  <c r="C175" i="59" s="1"/>
  <c r="C176" i="59" s="1"/>
  <c r="C177" i="59" s="1"/>
  <c r="C178" i="59" s="1"/>
  <c r="C179" i="59" s="1"/>
  <c r="C180" i="59" s="1"/>
  <c r="C181" i="59" s="1"/>
  <c r="C182" i="59" s="1"/>
  <c r="C183" i="59" s="1"/>
  <c r="C184" i="59" s="1"/>
  <c r="C185" i="59" s="1"/>
  <c r="C186" i="59" s="1"/>
  <c r="C187" i="59" s="1"/>
  <c r="C188" i="59" s="1"/>
  <c r="C189" i="59" s="1"/>
  <c r="C190" i="59" s="1"/>
  <c r="C191" i="59" s="1"/>
  <c r="C192" i="59" s="1"/>
  <c r="C193" i="59" s="1"/>
  <c r="C194" i="59" s="1"/>
  <c r="C195" i="59" s="1"/>
  <c r="C196" i="59" s="1"/>
  <c r="C197" i="59" s="1"/>
  <c r="C198" i="59" s="1"/>
  <c r="C199" i="59" s="1"/>
  <c r="C200" i="59" s="1"/>
  <c r="C201" i="59" s="1"/>
  <c r="C202" i="59" s="1"/>
  <c r="C203" i="59" s="1"/>
  <c r="C204" i="59" s="1"/>
  <c r="C205" i="59" s="1"/>
  <c r="C206" i="59" s="1"/>
  <c r="C207" i="59" s="1"/>
  <c r="C208" i="59" s="1"/>
  <c r="C209" i="59" s="1"/>
  <c r="C210" i="59" s="1"/>
  <c r="C211" i="59" s="1"/>
  <c r="C212" i="59" s="1"/>
  <c r="C213" i="59" s="1"/>
  <c r="C214" i="59" s="1"/>
  <c r="C215" i="59" s="1"/>
  <c r="C216" i="59" s="1"/>
  <c r="C217" i="59" s="1"/>
  <c r="C218" i="59" s="1"/>
  <c r="C219" i="59" s="1"/>
  <c r="C220" i="59" s="1"/>
  <c r="C221" i="59" s="1"/>
  <c r="C222" i="59" s="1"/>
  <c r="C223" i="59" s="1"/>
  <c r="C224" i="59" s="1"/>
  <c r="C225" i="59" s="1"/>
  <c r="C226" i="59" s="1"/>
  <c r="C227" i="59" s="1"/>
  <c r="C228" i="59" s="1"/>
  <c r="C229" i="59" s="1"/>
  <c r="C230" i="59" s="1"/>
  <c r="C231" i="59" s="1"/>
  <c r="C232" i="59" s="1"/>
  <c r="C233" i="59" s="1"/>
  <c r="C234" i="59" s="1"/>
  <c r="C235" i="59" s="1"/>
  <c r="C236" i="59" s="1"/>
  <c r="C237" i="59" s="1"/>
  <c r="C238" i="59" s="1"/>
  <c r="C239" i="59" s="1"/>
  <c r="C240" i="59" s="1"/>
  <c r="C241" i="59" s="1"/>
  <c r="C242" i="59" s="1"/>
  <c r="C243" i="59" s="1"/>
  <c r="C244" i="59" s="1"/>
  <c r="C245" i="59" s="1"/>
  <c r="C246" i="59" s="1"/>
  <c r="C9" i="59"/>
  <c r="C10" i="59" s="1"/>
  <c r="C11" i="59" s="1"/>
  <c r="C12" i="59" s="1"/>
  <c r="C13" i="59" s="1"/>
  <c r="C14" i="59" s="1"/>
  <c r="C15" i="59" s="1"/>
  <c r="C16" i="59" s="1"/>
  <c r="C17" i="59" s="1"/>
  <c r="C18" i="59" s="1"/>
  <c r="C19" i="59" s="1"/>
  <c r="C20" i="59" s="1"/>
  <c r="C21" i="59" s="1"/>
  <c r="C22" i="59" l="1"/>
  <c r="C23" i="59" s="1"/>
  <c r="C24" i="59" s="1"/>
  <c r="C25" i="59" s="1"/>
  <c r="C26" i="59" s="1"/>
  <c r="C27" i="59" s="1"/>
  <c r="C28" i="59" s="1"/>
  <c r="C29" i="59" s="1"/>
  <c r="C30" i="59" s="1"/>
  <c r="C31" i="59" s="1"/>
  <c r="C32" i="59" s="1"/>
  <c r="C33" i="59" s="1"/>
  <c r="C34" i="59" s="1"/>
  <c r="C35" i="59" s="1"/>
  <c r="C36" i="59" s="1"/>
  <c r="C37" i="59" s="1"/>
  <c r="C38" i="59" s="1"/>
  <c r="C39" i="59" s="1"/>
  <c r="C40" i="59" s="1"/>
  <c r="C41" i="59" s="1"/>
  <c r="C42" i="59" s="1"/>
  <c r="C43" i="59" s="1"/>
  <c r="C44" i="59" s="1"/>
  <c r="C45" i="59" s="1"/>
  <c r="C46" i="59" s="1"/>
  <c r="C47" i="59" s="1"/>
  <c r="C48" i="59" s="1"/>
  <c r="C49" i="59" s="1"/>
  <c r="C50" i="59" s="1"/>
  <c r="C51" i="59" s="1"/>
  <c r="C52" i="59" s="1"/>
  <c r="C53" i="59" s="1"/>
  <c r="C54" i="59" s="1"/>
  <c r="C55" i="59" s="1"/>
  <c r="C56" i="59" s="1"/>
  <c r="C57" i="59" s="1"/>
  <c r="C58" i="59" s="1"/>
  <c r="C59" i="59" s="1"/>
  <c r="C60" i="59" s="1"/>
  <c r="C61" i="59" s="1"/>
  <c r="C62" i="59" s="1"/>
  <c r="C63" i="59" s="1"/>
  <c r="C64" i="59" s="1"/>
  <c r="C65" i="59" s="1"/>
  <c r="C66" i="59" s="1"/>
  <c r="C67" i="59" s="1"/>
  <c r="C68" i="59" s="1"/>
  <c r="C69" i="59" s="1"/>
  <c r="C70" i="59" s="1"/>
  <c r="C71" i="59" s="1"/>
  <c r="C72" i="59" s="1"/>
  <c r="C73" i="59" s="1"/>
  <c r="C74" i="59" s="1"/>
  <c r="C75" i="59" s="1"/>
  <c r="C76" i="59" s="1"/>
  <c r="C77" i="59" s="1"/>
  <c r="C78" i="59" s="1"/>
  <c r="C79" i="59" s="1"/>
  <c r="C80" i="59" s="1"/>
  <c r="C81" i="59" s="1"/>
  <c r="C82" i="59" s="1"/>
  <c r="C83" i="59" s="1"/>
  <c r="C84" i="59" s="1"/>
  <c r="C85" i="59" s="1"/>
  <c r="C86" i="59" s="1"/>
  <c r="C87" i="59" s="1"/>
  <c r="C88" i="59" s="1"/>
  <c r="C89" i="59" s="1"/>
  <c r="C90" i="59" s="1"/>
  <c r="C91" i="59" s="1"/>
  <c r="C92" i="59" s="1"/>
  <c r="C93" i="59" s="1"/>
  <c r="C94" i="59" s="1"/>
  <c r="C95" i="59" s="1"/>
  <c r="C96" i="59" s="1"/>
  <c r="C97" i="59" s="1"/>
  <c r="C98" i="59" s="1"/>
  <c r="C99" i="59" s="1"/>
  <c r="C100" i="59" s="1"/>
  <c r="C101" i="59" s="1"/>
  <c r="C102" i="59" s="1"/>
  <c r="C103" i="59" s="1"/>
  <c r="C104" i="59" s="1"/>
  <c r="C105" i="59" s="1"/>
  <c r="C106" i="59" s="1"/>
  <c r="C107" i="59" s="1"/>
  <c r="C108" i="59" s="1"/>
  <c r="C109" i="59" s="1"/>
  <c r="C110" i="59" s="1"/>
  <c r="C111" i="59" s="1"/>
  <c r="C112" i="59" s="1"/>
  <c r="C113" i="59" s="1"/>
  <c r="C114" i="59" s="1"/>
  <c r="C115" i="59" s="1"/>
  <c r="C116" i="59" s="1"/>
  <c r="C117" i="59" s="1"/>
  <c r="C118" i="59" s="1"/>
  <c r="C119" i="59" s="1"/>
  <c r="C120" i="59" s="1"/>
  <c r="C121" i="59" s="1"/>
  <c r="C13" i="58" l="1"/>
  <c r="C16" i="58" s="1"/>
  <c r="C19" i="58" s="1"/>
  <c r="C26" i="58" s="1"/>
  <c r="C32" i="58" s="1"/>
  <c r="C41" i="58" s="1"/>
  <c r="CH33" i="60" l="1"/>
  <c r="CL33" i="60"/>
  <c r="CQ33" i="60"/>
  <c r="CP33" i="60"/>
  <c r="CK33" i="60"/>
  <c r="CJ33" i="60"/>
  <c r="CM33" i="60"/>
  <c r="CR33" i="60"/>
  <c r="CN33" i="60"/>
  <c r="CO33" i="60"/>
  <c r="CI33" i="60"/>
  <c r="J64" i="63"/>
  <c r="J76" i="63"/>
  <c r="D150" i="52" l="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2" i="52"/>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s="1"/>
  <c r="D60" i="52" s="1"/>
  <c r="D61" i="52" s="1"/>
  <c r="D62" i="52" s="1"/>
  <c r="D63" i="52" s="1"/>
  <c r="D64" i="52" s="1"/>
  <c r="D65" i="52" s="1"/>
  <c r="D66" i="52" s="1"/>
  <c r="D67" i="52" s="1"/>
  <c r="D68" i="52" s="1"/>
  <c r="D69" i="52" s="1"/>
  <c r="D70" i="52" s="1"/>
  <c r="D71" i="52" s="1"/>
  <c r="D72" i="52" s="1"/>
  <c r="D73" i="52" s="1"/>
  <c r="D74" i="52" s="1"/>
  <c r="D75" i="52" s="1"/>
  <c r="D76" i="52" s="1"/>
  <c r="D77" i="52" s="1"/>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L20" i="52" l="1"/>
  <c r="G149" i="52" l="1"/>
  <c r="J284" i="52" l="1"/>
  <c r="J282" i="52"/>
  <c r="L284" i="52"/>
  <c r="K284" i="52"/>
  <c r="L282" i="52"/>
  <c r="K282" i="52"/>
  <c r="N284" i="52"/>
  <c r="N282" i="52"/>
  <c r="M284" i="52"/>
  <c r="M282" i="52"/>
  <c r="I148" i="52" l="1"/>
  <c r="K20" i="52" l="1"/>
  <c r="D5" i="51" l="1"/>
  <c r="D6" i="51" s="1"/>
  <c r="D7" i="51" s="1"/>
  <c r="D8" i="51" s="1"/>
  <c r="D9" i="51" s="1"/>
  <c r="D10" i="51" s="1"/>
  <c r="D11" i="51" s="1"/>
  <c r="D12" i="51" s="1"/>
  <c r="D13" i="51" s="1"/>
  <c r="D14" i="51" s="1"/>
  <c r="D15" i="51" s="1"/>
  <c r="D16" i="51" s="1"/>
  <c r="D17" i="51" s="1"/>
  <c r="D18" i="51" s="1"/>
  <c r="D19" i="51" s="1"/>
  <c r="D20" i="51" s="1"/>
  <c r="D21" i="51" s="1"/>
  <c r="D22" i="51" s="1"/>
  <c r="D23" i="51" s="1"/>
  <c r="D24" i="51" s="1"/>
  <c r="D25" i="51" s="1"/>
  <c r="D26" i="51" s="1"/>
  <c r="D27" i="51" s="1"/>
  <c r="D28" i="51" s="1"/>
  <c r="D29" i="51" s="1"/>
  <c r="D30" i="51" s="1"/>
  <c r="B5" i="51"/>
  <c r="J26" i="63" l="1"/>
  <c r="M26" i="63" s="1"/>
  <c r="J17" i="63"/>
  <c r="M17" i="63" s="1"/>
  <c r="B6" i="51"/>
  <c r="J27" i="63" s="1"/>
  <c r="M27" i="63" s="1"/>
  <c r="J9" i="63"/>
  <c r="J8" i="63"/>
  <c r="M8" i="63" s="1"/>
  <c r="B7" i="51"/>
  <c r="DD8" i="60" s="1"/>
  <c r="DI8" i="60"/>
  <c r="DB8" i="60"/>
  <c r="D31" i="51"/>
  <c r="F126" i="47"/>
  <c r="G126" i="47" s="1"/>
  <c r="F127" i="47"/>
  <c r="G127" i="47" s="1"/>
  <c r="F128" i="47"/>
  <c r="G128" i="47" s="1"/>
  <c r="E129" i="47"/>
  <c r="H129" i="47"/>
  <c r="B8" i="48"/>
  <c r="DE8" i="60" l="1"/>
  <c r="DM8" i="60"/>
  <c r="DG9" i="60"/>
  <c r="DC8" i="60"/>
  <c r="DL8" i="60"/>
  <c r="DQ9" i="60"/>
  <c r="DM9" i="60"/>
  <c r="DD9" i="60"/>
  <c r="DP9" i="60"/>
  <c r="DE9" i="60"/>
  <c r="DC9" i="60"/>
  <c r="DN9" i="60"/>
  <c r="DO8" i="60"/>
  <c r="DB9" i="60"/>
  <c r="DH9" i="60"/>
  <c r="DL9" i="60"/>
  <c r="DG8" i="60"/>
  <c r="DJ9" i="60"/>
  <c r="DK9" i="60"/>
  <c r="DP8" i="60"/>
  <c r="DK8" i="60"/>
  <c r="DH8" i="60"/>
  <c r="DI9" i="60"/>
  <c r="DN8" i="60"/>
  <c r="DJ8" i="60"/>
  <c r="DF8" i="60"/>
  <c r="J18" i="63"/>
  <c r="M18" i="63" s="1"/>
  <c r="DQ8" i="60"/>
  <c r="DO9" i="60"/>
  <c r="DF9" i="60"/>
  <c r="M9" i="63"/>
  <c r="D32" i="51"/>
  <c r="F129" i="47"/>
  <c r="E133" i="47" a="1"/>
  <c r="G129" i="47"/>
  <c r="D33" i="51" l="1"/>
  <c r="G134" i="47"/>
  <c r="F135" i="47"/>
  <c r="E133" i="47"/>
  <c r="G133" i="47"/>
  <c r="H134" i="47"/>
  <c r="H135" i="47"/>
  <c r="H133" i="47"/>
  <c r="G135" i="47"/>
  <c r="F134" i="47"/>
  <c r="E134" i="47"/>
  <c r="E135" i="47"/>
  <c r="F133" i="47"/>
  <c r="H142" i="47" l="1"/>
  <c r="H143" i="47"/>
  <c r="D34" i="51"/>
  <c r="F143" i="47"/>
  <c r="F142" i="47"/>
  <c r="F136" i="47"/>
  <c r="F141" i="47"/>
  <c r="G143" i="47"/>
  <c r="G141" i="47"/>
  <c r="G136" i="47"/>
  <c r="H141" i="47"/>
  <c r="H136" i="47"/>
  <c r="E136" i="47"/>
  <c r="G142" i="47"/>
  <c r="W9" i="60" l="1"/>
  <c r="CR9" i="60"/>
  <c r="AT8" i="60"/>
  <c r="CG8" i="60"/>
  <c r="R8" i="60"/>
  <c r="BA9" i="60"/>
  <c r="AY8" i="60"/>
  <c r="AB8" i="60"/>
  <c r="AW8" i="60"/>
  <c r="AZ8" i="60"/>
  <c r="CN9" i="60"/>
  <c r="CB9" i="60"/>
  <c r="CX9" i="60"/>
  <c r="BE9" i="60"/>
  <c r="BF8" i="60"/>
  <c r="BZ8" i="60"/>
  <c r="CP8" i="60"/>
  <c r="AU8" i="60"/>
  <c r="AF9" i="60"/>
  <c r="AE9" i="60"/>
  <c r="BW8" i="60"/>
  <c r="AM9" i="60"/>
  <c r="T8" i="60"/>
  <c r="CB8" i="60"/>
  <c r="U8" i="60"/>
  <c r="BA8" i="60"/>
  <c r="BT8" i="60"/>
  <c r="CJ8" i="60"/>
  <c r="AR8" i="60"/>
  <c r="AO9" i="60"/>
  <c r="CE9" i="60"/>
  <c r="BH8" i="60"/>
  <c r="CY9" i="60"/>
  <c r="O9" i="60"/>
  <c r="BW9" i="60"/>
  <c r="CA8" i="60"/>
  <c r="BK9" i="60"/>
  <c r="AS9" i="60"/>
  <c r="CR8" i="60"/>
  <c r="CI8" i="60"/>
  <c r="BY8" i="60"/>
  <c r="AJ8" i="60"/>
  <c r="T9" i="60"/>
  <c r="CC8" i="60"/>
  <c r="BZ9" i="60"/>
  <c r="AK9" i="60"/>
  <c r="AO8" i="60"/>
  <c r="AZ9" i="60"/>
  <c r="AC8" i="60"/>
  <c r="BB9" i="60"/>
  <c r="BM8" i="60"/>
  <c r="X8" i="60"/>
  <c r="AD8" i="60"/>
  <c r="CF9" i="60"/>
  <c r="AK8" i="60"/>
  <c r="AE8" i="60"/>
  <c r="BN9" i="60"/>
  <c r="L8" i="60"/>
  <c r="BR9" i="60"/>
  <c r="I9" i="60"/>
  <c r="AQ9" i="60"/>
  <c r="R9" i="60"/>
  <c r="CQ9" i="60"/>
  <c r="BU8" i="60"/>
  <c r="AT9" i="60"/>
  <c r="CL9" i="60"/>
  <c r="M8" i="60"/>
  <c r="J9" i="60"/>
  <c r="AL9" i="60"/>
  <c r="BY9" i="60"/>
  <c r="BG8" i="60"/>
  <c r="BP9" i="60"/>
  <c r="BL8" i="60"/>
  <c r="CG9" i="60"/>
  <c r="CS9" i="60"/>
  <c r="CZ9" i="60"/>
  <c r="BS9" i="60"/>
  <c r="BT9" i="60"/>
  <c r="AY9" i="60"/>
  <c r="M9" i="60"/>
  <c r="CQ8" i="60"/>
  <c r="CO8" i="60"/>
  <c r="CT8" i="60"/>
  <c r="BC9" i="60"/>
  <c r="AF8" i="60"/>
  <c r="CK8" i="60"/>
  <c r="CZ8" i="60"/>
  <c r="BB8" i="60"/>
  <c r="BJ9" i="60"/>
  <c r="CX8" i="60"/>
  <c r="BX8" i="60"/>
  <c r="BV9" i="60"/>
  <c r="V8" i="60"/>
  <c r="AJ9" i="60"/>
  <c r="CO9" i="60"/>
  <c r="BK8" i="60"/>
  <c r="N8" i="60"/>
  <c r="X9" i="60"/>
  <c r="K9" i="60"/>
  <c r="AP8" i="60"/>
  <c r="AS8" i="60"/>
  <c r="AR9" i="60"/>
  <c r="BH9" i="60"/>
  <c r="AC9" i="60"/>
  <c r="AX9" i="60"/>
  <c r="S8" i="60"/>
  <c r="BD9" i="60"/>
  <c r="BS8" i="60"/>
  <c r="P9" i="60"/>
  <c r="DA8" i="60"/>
  <c r="CS8" i="60"/>
  <c r="CV8" i="60"/>
  <c r="AV9" i="60"/>
  <c r="AI9" i="60"/>
  <c r="N9" i="60"/>
  <c r="CD8" i="60"/>
  <c r="BE8" i="60"/>
  <c r="V9" i="60"/>
  <c r="AN9" i="60"/>
  <c r="AA8" i="60"/>
  <c r="BP8" i="60"/>
  <c r="BG9" i="60"/>
  <c r="CH8" i="60"/>
  <c r="BR8" i="60"/>
  <c r="CL8" i="60"/>
  <c r="AL8" i="60"/>
  <c r="S9" i="60"/>
  <c r="U9" i="60"/>
  <c r="CH9" i="60"/>
  <c r="P8" i="60"/>
  <c r="BQ8" i="60"/>
  <c r="CV9" i="60"/>
  <c r="AN8" i="60"/>
  <c r="AP9" i="60"/>
  <c r="BO9" i="60"/>
  <c r="BQ9" i="60"/>
  <c r="BC8" i="60"/>
  <c r="CU8" i="60"/>
  <c r="CM9" i="60"/>
  <c r="BU9" i="60"/>
  <c r="BF9" i="60"/>
  <c r="CP9" i="60"/>
  <c r="BD8" i="60"/>
  <c r="BI8" i="60"/>
  <c r="Q9" i="60"/>
  <c r="CA9" i="60"/>
  <c r="AX8" i="60"/>
  <c r="BO8" i="60"/>
  <c r="AG8" i="60"/>
  <c r="CI9" i="60"/>
  <c r="I8" i="60"/>
  <c r="BM9" i="60"/>
  <c r="Y8" i="60"/>
  <c r="AM8" i="60"/>
  <c r="CK9" i="60"/>
  <c r="CT9" i="60"/>
  <c r="AU9" i="60"/>
  <c r="CJ9" i="60"/>
  <c r="CE8" i="60"/>
  <c r="BJ8" i="60"/>
  <c r="CY8" i="60"/>
  <c r="K8" i="60"/>
  <c r="AA9" i="60"/>
  <c r="L9" i="60"/>
  <c r="BV8" i="60"/>
  <c r="AQ8" i="60"/>
  <c r="BN8" i="60"/>
  <c r="AD9" i="60"/>
  <c r="BI9" i="60"/>
  <c r="AH9" i="60"/>
  <c r="CF8" i="60"/>
  <c r="O8" i="60"/>
  <c r="BL9" i="60"/>
  <c r="I19" i="52" a="1"/>
  <c r="O19" i="52" s="1"/>
  <c r="CM8" i="60"/>
  <c r="CW8" i="60"/>
  <c r="DA9" i="60"/>
  <c r="AW9" i="60"/>
  <c r="AB9" i="60"/>
  <c r="BX9" i="60"/>
  <c r="Q8" i="60"/>
  <c r="AG9" i="60"/>
  <c r="CW9" i="60"/>
  <c r="Y9" i="60"/>
  <c r="AV8" i="60"/>
  <c r="AH8" i="60"/>
  <c r="J8" i="60"/>
  <c r="Z9" i="60"/>
  <c r="CN8" i="60"/>
  <c r="AI8" i="60"/>
  <c r="CU9" i="60"/>
  <c r="CC9" i="60"/>
  <c r="Z8" i="60"/>
  <c r="W8" i="60"/>
  <c r="CD9" i="60"/>
  <c r="I2" i="52" a="1"/>
  <c r="I147" i="52" a="1"/>
  <c r="H144" i="47"/>
  <c r="D35" i="51"/>
  <c r="F144" i="47"/>
  <c r="G144" i="47"/>
  <c r="H31" i="60" l="1"/>
  <c r="M43" i="63"/>
  <c r="J19" i="52"/>
  <c r="K19" i="52"/>
  <c r="I19" i="52"/>
  <c r="M19" i="52"/>
  <c r="N19" i="52"/>
  <c r="L19" i="52"/>
  <c r="J10" i="63"/>
  <c r="M10" i="63" s="1"/>
  <c r="J69" i="63"/>
  <c r="J147" i="52"/>
  <c r="L147" i="52"/>
  <c r="I147" i="52"/>
  <c r="O147" i="52"/>
  <c r="N147" i="52"/>
  <c r="M147" i="52"/>
  <c r="K147" i="52"/>
  <c r="I2" i="52"/>
  <c r="K2" i="52"/>
  <c r="J2" i="52"/>
  <c r="O2" i="52"/>
  <c r="M2" i="52"/>
  <c r="N2" i="52"/>
  <c r="L2" i="52"/>
  <c r="D36" i="51"/>
  <c r="J71" i="63" l="1"/>
  <c r="J14" i="63"/>
  <c r="D37" i="51"/>
  <c r="M14" i="63" l="1"/>
  <c r="G280" i="59"/>
  <c r="D38" i="51"/>
  <c r="D39" i="51" l="1"/>
  <c r="D40" i="51" l="1"/>
  <c r="D41" i="51" l="1"/>
  <c r="D42" i="51" l="1"/>
  <c r="D43" i="51" s="1"/>
  <c r="D44" i="51" s="1"/>
  <c r="D45" i="51" s="1"/>
  <c r="D46" i="51" s="1"/>
  <c r="D47" i="51" s="1"/>
  <c r="D48" i="51" s="1"/>
  <c r="D49" i="51" s="1"/>
  <c r="D50" i="51" s="1"/>
  <c r="D51" i="51" s="1"/>
  <c r="D52" i="51" s="1"/>
  <c r="D53" i="51" s="1"/>
  <c r="D54" i="51" s="1"/>
  <c r="D55" i="51" s="1"/>
  <c r="D56" i="51" s="1"/>
  <c r="D57" i="51" s="1"/>
  <c r="D58" i="51" s="1"/>
  <c r="D59" i="51" s="1"/>
  <c r="D60" i="51" s="1"/>
  <c r="D61" i="51" s="1"/>
  <c r="D62" i="51" s="1"/>
  <c r="D63" i="51" s="1"/>
  <c r="D64" i="51" s="1"/>
  <c r="D65" i="51" s="1"/>
  <c r="D66" i="51" s="1"/>
  <c r="D67" i="51" s="1"/>
  <c r="D68" i="51" s="1"/>
  <c r="D69" i="51" s="1"/>
  <c r="D70" i="51" s="1"/>
  <c r="D71" i="51" s="1"/>
  <c r="D72" i="51" s="1"/>
  <c r="D73" i="51" s="1"/>
  <c r="D74" i="51" s="1"/>
  <c r="D75" i="51" s="1"/>
  <c r="D76" i="51" s="1"/>
  <c r="D77" i="51" s="1"/>
  <c r="D78" i="51" s="1"/>
  <c r="D79" i="51" s="1"/>
  <c r="D80" i="51" s="1"/>
  <c r="D81" i="51" s="1"/>
  <c r="D82" i="51" s="1"/>
  <c r="D83" i="51" s="1"/>
  <c r="D84" i="51" s="1"/>
  <c r="D85" i="51" s="1"/>
  <c r="D86" i="51" s="1"/>
  <c r="D87" i="51" s="1"/>
  <c r="D88" i="51" s="1"/>
  <c r="D89" i="51" s="1"/>
  <c r="D90" i="51" s="1"/>
  <c r="D91" i="51" s="1"/>
  <c r="D92" i="51" s="1"/>
  <c r="D93" i="51" s="1"/>
  <c r="D94" i="51" s="1"/>
  <c r="D95" i="51" s="1"/>
  <c r="D96" i="51" s="1"/>
  <c r="D97" i="51" s="1"/>
  <c r="D98" i="51" s="1"/>
  <c r="D99" i="51" s="1"/>
  <c r="D100" i="51" s="1"/>
  <c r="D101" i="51" s="1"/>
  <c r="D102" i="51" s="1"/>
  <c r="D103" i="51" s="1"/>
  <c r="D104" i="51" s="1"/>
  <c r="D105" i="51" s="1"/>
  <c r="D106" i="51" s="1"/>
  <c r="D107" i="51" s="1"/>
  <c r="D108" i="51" s="1"/>
  <c r="D109" i="51" s="1"/>
  <c r="D110" i="51" s="1"/>
  <c r="D111" i="51" s="1"/>
  <c r="D112" i="51" s="1"/>
  <c r="D113" i="51" s="1"/>
  <c r="D114" i="51" s="1"/>
  <c r="D115" i="51" s="1"/>
  <c r="D116" i="51" s="1"/>
  <c r="D117" i="51" s="1"/>
  <c r="D118" i="51" s="1"/>
  <c r="D119" i="51" s="1"/>
  <c r="D120" i="51" s="1"/>
  <c r="D121" i="51" s="1"/>
  <c r="D122" i="51" s="1"/>
  <c r="D123" i="51" s="1"/>
  <c r="D124" i="51" s="1"/>
  <c r="D125" i="51" s="1"/>
  <c r="D126" i="51" s="1"/>
  <c r="D127" i="51" s="1"/>
  <c r="D128" i="51" s="1"/>
  <c r="D129" i="51" s="1"/>
  <c r="D130" i="51" s="1"/>
  <c r="D131" i="51" s="1"/>
  <c r="D132" i="51" s="1"/>
  <c r="D133" i="51" s="1"/>
  <c r="D134" i="51" s="1"/>
  <c r="D135" i="51" s="1"/>
  <c r="D136" i="51" s="1"/>
  <c r="D137" i="51" s="1"/>
  <c r="D138" i="51" s="1"/>
  <c r="D139" i="51" s="1"/>
  <c r="D140" i="51" s="1"/>
  <c r="D141" i="51" s="1"/>
  <c r="D142" i="51" s="1"/>
  <c r="D143" i="51" s="1"/>
  <c r="D144" i="51" s="1"/>
  <c r="D145" i="51" s="1"/>
  <c r="D146" i="51" s="1"/>
  <c r="D147" i="51" s="1"/>
  <c r="D148" i="51" s="1"/>
  <c r="D149" i="51" s="1"/>
  <c r="D150" i="51" s="1"/>
  <c r="D151" i="51" s="1"/>
  <c r="D152" i="51" s="1"/>
  <c r="D153" i="51" s="1"/>
  <c r="D154" i="51" s="1"/>
  <c r="D155" i="51" s="1"/>
  <c r="D156" i="51" s="1"/>
  <c r="D157" i="51" s="1"/>
  <c r="D158" i="51" s="1"/>
  <c r="D159" i="51" s="1"/>
  <c r="D160" i="51" s="1"/>
  <c r="D161" i="51" s="1"/>
  <c r="D162" i="51" s="1"/>
  <c r="D163" i="51" s="1"/>
  <c r="D164" i="51" s="1"/>
  <c r="D165" i="51" s="1"/>
  <c r="D166" i="51" s="1"/>
  <c r="D167" i="51" s="1"/>
  <c r="D168" i="51" s="1"/>
  <c r="D169" i="51" s="1"/>
  <c r="D170" i="51" s="1"/>
  <c r="D171" i="51" s="1"/>
  <c r="D172" i="51" s="1"/>
  <c r="D173" i="51" s="1"/>
  <c r="D174" i="51" s="1"/>
  <c r="D175" i="51" s="1"/>
  <c r="D176" i="51" s="1"/>
  <c r="D177" i="51" s="1"/>
  <c r="D178" i="51" s="1"/>
  <c r="H9" i="60" l="1"/>
  <c r="I280" i="59" l="1"/>
  <c r="H8" i="60" l="1"/>
  <c r="J35" i="63" l="1"/>
  <c r="J19" i="63"/>
  <c r="M19" i="63" s="1"/>
  <c r="M35" i="63" l="1"/>
  <c r="J28" i="63"/>
  <c r="J36" i="63"/>
  <c r="M36" i="63" s="1"/>
  <c r="J23" i="63"/>
  <c r="M23" i="63" l="1"/>
  <c r="J32" i="63"/>
  <c r="M32" i="63" s="1"/>
  <c r="M28" i="63"/>
  <c r="S16" i="60" l="1"/>
  <c r="I137" i="59" s="1"/>
  <c r="Q16" i="60"/>
  <c r="I135" i="59" s="1"/>
  <c r="R16" i="60"/>
  <c r="I136" i="59" s="1"/>
  <c r="P16" i="60"/>
  <c r="I134" i="59" s="1"/>
  <c r="AL16" i="60" l="1"/>
  <c r="I156" i="59" s="1"/>
  <c r="AM16" i="60"/>
  <c r="I157" i="59" s="1"/>
  <c r="M16" i="60"/>
  <c r="I131" i="59" s="1"/>
  <c r="O16" i="60"/>
  <c r="I133" i="59" s="1"/>
  <c r="T16" i="60"/>
  <c r="I138" i="59" s="1"/>
  <c r="N16" i="60"/>
  <c r="I132" i="59" s="1"/>
  <c r="K16" i="60"/>
  <c r="I129" i="59" s="1"/>
  <c r="U16" i="60"/>
  <c r="I139" i="59" s="1"/>
  <c r="L16" i="60"/>
  <c r="I130" i="59" s="1"/>
  <c r="Z16" i="60"/>
  <c r="I144" i="59" s="1"/>
  <c r="V16" i="60"/>
  <c r="I140" i="59" s="1"/>
  <c r="AJ16" i="60"/>
  <c r="I154" i="59" s="1"/>
  <c r="BB16" i="60"/>
  <c r="I172" i="59" s="1"/>
  <c r="BQ16" i="60"/>
  <c r="I187" i="59" s="1"/>
  <c r="BE16" i="60"/>
  <c r="I175" i="59" s="1"/>
  <c r="BN16" i="60"/>
  <c r="I184" i="59" s="1"/>
  <c r="F252" i="59" s="1"/>
  <c r="AS16" i="60"/>
  <c r="I163" i="59" s="1"/>
  <c r="AT16" i="60"/>
  <c r="I164" i="59" s="1"/>
  <c r="BZ16" i="60"/>
  <c r="I196" i="59" s="1"/>
  <c r="AY16" i="60"/>
  <c r="I169" i="59" s="1"/>
  <c r="CA16" i="60"/>
  <c r="I197" i="59" s="1"/>
  <c r="BU16" i="60"/>
  <c r="I191" i="59" s="1"/>
  <c r="BF16" i="60"/>
  <c r="I176" i="59" s="1"/>
  <c r="BV16" i="60"/>
  <c r="I192" i="59" s="1"/>
  <c r="BI16" i="60"/>
  <c r="I179" i="59" s="1"/>
  <c r="AQ16" i="60"/>
  <c r="I161" i="59" s="1"/>
  <c r="BY16" i="60"/>
  <c r="I195" i="59" s="1"/>
  <c r="BW16" i="60"/>
  <c r="I193" i="59" s="1"/>
  <c r="BS16" i="60"/>
  <c r="I189" i="59" s="1"/>
  <c r="BD16" i="60"/>
  <c r="I174" i="59" s="1"/>
  <c r="BA16" i="60"/>
  <c r="I171" i="59" s="1"/>
  <c r="BJ16" i="60"/>
  <c r="I180" i="59" s="1"/>
  <c r="AX16" i="60"/>
  <c r="I168" i="59" s="1"/>
  <c r="AD16" i="60"/>
  <c r="I148" i="59" s="1"/>
  <c r="BG16" i="60"/>
  <c r="I177" i="59" s="1"/>
  <c r="CF16" i="60"/>
  <c r="I202" i="59" s="1"/>
  <c r="CC16" i="60"/>
  <c r="I199" i="59" s="1"/>
  <c r="BR16" i="60"/>
  <c r="I188" i="59" s="1"/>
  <c r="BK16" i="60"/>
  <c r="I181" i="59" s="1"/>
  <c r="AN16" i="60"/>
  <c r="I158" i="59" s="1"/>
  <c r="I16" i="60"/>
  <c r="I127" i="59" s="1"/>
  <c r="CE16" i="60"/>
  <c r="I201" i="59" s="1"/>
  <c r="BP16" i="60"/>
  <c r="I186" i="59" s="1"/>
  <c r="CD16" i="60"/>
  <c r="I200" i="59" s="1"/>
  <c r="W16" i="60"/>
  <c r="I141" i="59" s="1"/>
  <c r="AW16" i="60"/>
  <c r="I167" i="59" s="1"/>
  <c r="AO16" i="60"/>
  <c r="I159" i="59" s="1"/>
  <c r="BT16" i="60"/>
  <c r="I190" i="59" s="1"/>
  <c r="AZ16" i="60"/>
  <c r="I170" i="59" s="1"/>
  <c r="BL16" i="60"/>
  <c r="I182" i="59" s="1"/>
  <c r="AU16" i="60"/>
  <c r="I165" i="59" s="1"/>
  <c r="AV16" i="60"/>
  <c r="I166" i="59" s="1"/>
  <c r="AA16" i="60"/>
  <c r="I145" i="59" s="1"/>
  <c r="BO16" i="60"/>
  <c r="I185" i="59" s="1"/>
  <c r="BC16" i="60"/>
  <c r="I173" i="59" s="1"/>
  <c r="BH16" i="60"/>
  <c r="I178" i="59" s="1"/>
  <c r="AP16" i="60"/>
  <c r="I160" i="59" s="1"/>
  <c r="CB16" i="60"/>
  <c r="I198" i="59" s="1"/>
  <c r="AR16" i="60"/>
  <c r="I162" i="59" s="1"/>
  <c r="BX16" i="60"/>
  <c r="I194" i="59" s="1"/>
  <c r="AH16" i="60"/>
  <c r="I152" i="59" s="1"/>
  <c r="X16" i="60"/>
  <c r="I142" i="59" s="1"/>
  <c r="AF16" i="60" l="1"/>
  <c r="I150" i="59" s="1"/>
  <c r="Y16" i="60"/>
  <c r="I143" i="59" s="1"/>
  <c r="AC16" i="60"/>
  <c r="I147" i="59" s="1"/>
  <c r="AI16" i="60"/>
  <c r="I153" i="59" s="1"/>
  <c r="AB16" i="60"/>
  <c r="I146" i="59" s="1"/>
  <c r="AE16" i="60"/>
  <c r="I149" i="59" s="1"/>
  <c r="J16" i="60"/>
  <c r="I128" i="59" s="1"/>
  <c r="F253" i="59" s="1"/>
  <c r="AG16" i="60"/>
  <c r="I151" i="59" s="1"/>
  <c r="J43" i="63" l="1"/>
  <c r="F286" i="59" s="1"/>
  <c r="AN33" i="60" l="1"/>
  <c r="AX33" i="60"/>
  <c r="CD33" i="60"/>
  <c r="BA33" i="60"/>
  <c r="BH33" i="60"/>
  <c r="AW33" i="60"/>
  <c r="BE33" i="60"/>
  <c r="BC33" i="60"/>
  <c r="AU33" i="60"/>
  <c r="BJ33" i="60"/>
  <c r="AJ33" i="60"/>
  <c r="CE33" i="60"/>
  <c r="BZ33" i="60"/>
  <c r="CC33" i="60"/>
  <c r="AT33" i="60"/>
  <c r="W33" i="60"/>
  <c r="BL33" i="60"/>
  <c r="BU33" i="60"/>
  <c r="BW33" i="60"/>
  <c r="AR33" i="60"/>
  <c r="BV33" i="60"/>
  <c r="AO33" i="60"/>
  <c r="CB33" i="60"/>
  <c r="BR33" i="60"/>
  <c r="BI33" i="60"/>
  <c r="BF33" i="60"/>
  <c r="BM33" i="60"/>
  <c r="BX33" i="60"/>
  <c r="Q33" i="60"/>
  <c r="N33" i="60"/>
  <c r="AZ33" i="60"/>
  <c r="BT33" i="60"/>
  <c r="T33" i="60"/>
  <c r="BQ33" i="60"/>
  <c r="AP33" i="60"/>
  <c r="BN33" i="60"/>
  <c r="BY33" i="60"/>
  <c r="BP33" i="60"/>
  <c r="I33" i="60"/>
  <c r="BD33" i="60"/>
  <c r="X33" i="60"/>
  <c r="BK33" i="60"/>
  <c r="BO33" i="60"/>
  <c r="AS33" i="60"/>
  <c r="AY33" i="60"/>
  <c r="CF33" i="60"/>
  <c r="BG33" i="60"/>
  <c r="M33" i="60"/>
  <c r="AA33" i="60"/>
  <c r="AV33" i="60"/>
  <c r="K33" i="60"/>
  <c r="L33" i="60"/>
  <c r="AQ33" i="60"/>
  <c r="BS33" i="60"/>
  <c r="U33" i="60"/>
  <c r="O33" i="60"/>
  <c r="AK33" i="60"/>
  <c r="AL33" i="60"/>
  <c r="R33" i="60"/>
  <c r="CA33" i="60"/>
  <c r="S33" i="60"/>
  <c r="BB33" i="60"/>
  <c r="P33" i="60"/>
  <c r="AM33" i="60"/>
  <c r="V33" i="60"/>
  <c r="M44" i="63" l="1"/>
  <c r="M46" i="63" s="1"/>
  <c r="J44" i="63"/>
  <c r="G253" i="59"/>
  <c r="H253" i="59" s="1"/>
  <c r="G252" i="59"/>
  <c r="AI33" i="60"/>
  <c r="J33" i="60"/>
  <c r="AF33" i="60"/>
  <c r="AE33" i="60"/>
  <c r="H252" i="59" l="1"/>
  <c r="E259" i="59"/>
  <c r="E263" i="59"/>
  <c r="E264" i="59"/>
  <c r="AU22" i="60" s="1"/>
  <c r="E258" i="59"/>
  <c r="E260" i="59"/>
  <c r="E262" i="59"/>
  <c r="E265" i="59"/>
  <c r="DQ22" i="60" s="1"/>
  <c r="E261" i="59"/>
  <c r="AG33" i="60"/>
  <c r="Y33" i="60"/>
  <c r="AB33" i="60"/>
  <c r="Z33" i="60"/>
  <c r="AD33" i="60"/>
  <c r="AH33" i="60"/>
  <c r="AC33" i="60"/>
  <c r="DP22" i="60" l="1"/>
  <c r="CE22" i="60"/>
  <c r="CF22" i="60"/>
  <c r="CN22" i="60"/>
  <c r="DG22" i="60"/>
  <c r="DO22" i="60"/>
  <c r="DF22" i="60"/>
  <c r="CO22" i="60"/>
  <c r="BX22" i="60"/>
  <c r="BY22" i="60"/>
  <c r="CB22" i="60"/>
  <c r="CY22" i="60"/>
  <c r="CD22" i="60"/>
  <c r="CZ22" i="60"/>
  <c r="DA22" i="60"/>
  <c r="DE22" i="60"/>
  <c r="CJ22" i="60"/>
  <c r="CL22" i="60"/>
  <c r="DM22" i="60"/>
  <c r="BZ22" i="60"/>
  <c r="CA22" i="60"/>
  <c r="DK22" i="60"/>
  <c r="CC22" i="60"/>
  <c r="CG22" i="60"/>
  <c r="DD22" i="60"/>
  <c r="CI22" i="60"/>
  <c r="DB22" i="60"/>
  <c r="CH22" i="60"/>
  <c r="CK22" i="60"/>
  <c r="DH22" i="60"/>
  <c r="CM22" i="60"/>
  <c r="DC22" i="60"/>
  <c r="DI22" i="60"/>
  <c r="DJ22" i="60"/>
  <c r="DL22" i="60"/>
  <c r="DN22" i="60"/>
  <c r="CT22" i="60"/>
  <c r="CU22" i="60"/>
  <c r="BM22" i="60"/>
  <c r="BQ22" i="60"/>
  <c r="BT22" i="60"/>
  <c r="CV22" i="60"/>
  <c r="BN22" i="60"/>
  <c r="BR22" i="60"/>
  <c r="CP22" i="60"/>
  <c r="CR22" i="60"/>
  <c r="BO22" i="60"/>
  <c r="BP22" i="60"/>
  <c r="BS22" i="60"/>
  <c r="BU22" i="60"/>
  <c r="CQ22" i="60"/>
  <c r="CS22" i="60"/>
  <c r="AF22" i="60"/>
  <c r="BB22" i="60"/>
  <c r="AG22" i="60"/>
  <c r="BC22" i="60"/>
  <c r="AJ22" i="60"/>
  <c r="BG22" i="60"/>
  <c r="BH22" i="60"/>
  <c r="BI22" i="60"/>
  <c r="BJ22" i="60"/>
  <c r="BK22" i="60"/>
  <c r="BL22" i="60"/>
  <c r="AA22" i="60"/>
  <c r="AZ22" i="60"/>
  <c r="AH22" i="60"/>
  <c r="BD22" i="60"/>
  <c r="AI22" i="60"/>
  <c r="Y22" i="60"/>
  <c r="AY22" i="60"/>
  <c r="BE22" i="60"/>
  <c r="BF22" i="60"/>
  <c r="AW22" i="60"/>
  <c r="AC22" i="60"/>
  <c r="AE22" i="60"/>
  <c r="AK22" i="60"/>
  <c r="T22" i="60"/>
  <c r="W22" i="60"/>
  <c r="Z22" i="60"/>
  <c r="AX22" i="60"/>
  <c r="AD22" i="60"/>
  <c r="V22" i="60"/>
  <c r="AV22" i="60"/>
  <c r="AB22" i="60"/>
  <c r="BA22" i="60"/>
  <c r="U22" i="60"/>
  <c r="X22" i="60"/>
  <c r="J22" i="60"/>
  <c r="K22" i="60"/>
  <c r="P22" i="60"/>
  <c r="AL22" i="60"/>
  <c r="AM22" i="60"/>
  <c r="AP22" i="60"/>
  <c r="AS22" i="60"/>
  <c r="L22" i="60"/>
  <c r="I22" i="60"/>
  <c r="AQ22" i="60"/>
  <c r="AT22" i="60"/>
  <c r="M22" i="60"/>
  <c r="N22" i="60"/>
  <c r="O22" i="60"/>
  <c r="Q22" i="60"/>
  <c r="AN22" i="60"/>
  <c r="AR22" i="60"/>
  <c r="R22" i="60"/>
  <c r="S22" i="60"/>
  <c r="AO22" i="60"/>
  <c r="BW22" i="60"/>
  <c r="CW22" i="60"/>
  <c r="CX22" i="60"/>
  <c r="BV22" i="60"/>
  <c r="J86" i="63"/>
  <c r="F264" i="59" l="1"/>
  <c r="F260" i="59"/>
  <c r="F258" i="59"/>
  <c r="F265" i="59"/>
  <c r="F261" i="59"/>
  <c r="F259" i="59"/>
  <c r="F263" i="59"/>
  <c r="F262" i="59"/>
  <c r="G259" i="59" l="1"/>
  <c r="G263" i="59"/>
  <c r="G258" i="59"/>
  <c r="G262" i="59"/>
  <c r="G261" i="59"/>
  <c r="G265" i="59"/>
  <c r="G260" i="59"/>
  <c r="G264" i="59"/>
  <c r="E286" i="59" l="1"/>
  <c r="G286" i="59" s="1"/>
  <c r="J91" i="63" l="1"/>
  <c r="K86" i="63" s="1"/>
  <c r="J46" i="63"/>
  <c r="J52" i="63" s="1"/>
  <c r="J50" i="63" s="1"/>
  <c r="K50" i="63" l="1"/>
  <c r="J96" i="63"/>
  <c r="D6" i="93" s="1"/>
  <c r="K46" i="63"/>
  <c r="N46" i="63"/>
  <c r="J56" i="63"/>
  <c r="J54" i="63" s="1"/>
  <c r="K54" i="63" s="1"/>
  <c r="J72" i="63" l="1"/>
  <c r="J77" i="63" s="1"/>
  <c r="J80" i="63" s="1"/>
  <c r="J68" i="63" s="1"/>
  <c r="K68" i="63" s="1"/>
  <c r="J66" i="63"/>
  <c r="J63" i="63" s="1"/>
  <c r="J61" i="63"/>
  <c r="J58" i="63" s="1"/>
  <c r="K58" i="63" s="1"/>
  <c r="K63" i="63" l="1"/>
  <c r="K83" i="63" s="1"/>
  <c r="J87" i="63"/>
  <c r="J92" i="63" s="1"/>
  <c r="J95" i="63" l="1"/>
  <c r="J93" i="63"/>
  <c r="J97" i="63" l="1"/>
  <c r="E6" i="93" s="1"/>
  <c r="F6"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R6" authorId="0" shapeId="0" xr:uid="{E3D81F73-477F-446B-8961-AFBE609AFE76}">
      <text>
        <r>
          <rPr>
            <b/>
            <sz val="9"/>
            <color indexed="81"/>
            <rFont val="Tahoma"/>
            <family val="2"/>
          </rPr>
          <t>Actualizado manualmente.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41" authorId="0" shapeId="0" xr:uid="{6EFB1E5B-6ED8-4240-B32B-C5AAE4092ACD}">
      <text>
        <r>
          <rPr>
            <sz val="9"/>
            <color indexed="81"/>
            <rFont val="Tahoma"/>
            <family val="2"/>
          </rPr>
          <t>Separación contable, 2020. Instalación de línea o acometida.</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22A5ED1-6341-44C3-A646-DEEE62587ED0}"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E7E6FB77-FA45-4675-AC90-77A44B5624A8}" name="WorksheetConnection_Modelo de Costos evitados Megacable v1.1.xlsx!Canasta2023" type="102" refreshedVersion="6" minRefreshableVersion="5">
    <extLst>
      <ext xmlns:x15="http://schemas.microsoft.com/office/spreadsheetml/2010/11/main" uri="{DE250136-89BD-433C-8126-D09CA5730AF9}">
        <x15:connection id="Canasta2023">
          <x15:rangePr sourceName="_xlcn.WorksheetConnection_ModelodeCostosevitadosMegacablev1.1.xlsxCanasta20231"/>
        </x15:connection>
      </ext>
    </extLst>
  </connection>
  <connection id="3" xr16:uid="{03740C89-5EAC-4091-ABE9-B1F72B39CF1D}" name="WorksheetConnection_Modelo de Costos evitados Megacable v1.1.xlsx!Canasta2024" type="102" refreshedVersion="6" minRefreshableVersion="5">
    <extLst>
      <ext xmlns:x15="http://schemas.microsoft.com/office/spreadsheetml/2010/11/main" uri="{DE250136-89BD-433C-8126-D09CA5730AF9}">
        <x15:connection id="Canasta2024">
          <x15:rangePr sourceName="_xlcn.WorksheetConnection_ModelodeCostosevitadosMegacablev1.1.xlsxCanasta20241"/>
        </x15:connection>
      </ext>
    </extLst>
  </connection>
  <connection id="4" xr16:uid="{8EACD145-613B-4B7C-8675-3A6929344C0B}" name="WorksheetConnection_Modelo de Costos evitados Megacable v1.1.xlsx!Suscriptoresa" type="102" refreshedVersion="6" minRefreshableVersion="5">
    <extLst>
      <ext xmlns:x15="http://schemas.microsoft.com/office/spreadsheetml/2010/11/main" uri="{DE250136-89BD-433C-8126-D09CA5730AF9}">
        <x15:connection id="Suscriptoresa">
          <x15:rangePr sourceName="_xlcn.WorksheetConnection_ModelodeCostosevitadosMegacablev1.1.xlsxSuscriptoresa1"/>
        </x15:connection>
      </ext>
    </extLst>
  </connection>
  <connection id="5" xr16:uid="{D4297A9D-DD26-47FC-8907-4546707CC609}" name="WorksheetConnection_Modelo de Costos evitados Megacable v1.1.xlsx!Suscriptoresb" type="102" refreshedVersion="6" minRefreshableVersion="5">
    <extLst>
      <ext xmlns:x15="http://schemas.microsoft.com/office/spreadsheetml/2010/11/main" uri="{DE250136-89BD-433C-8126-D09CA5730AF9}">
        <x15:connection id="Suscriptoresb">
          <x15:rangePr sourceName="_xlcn.WorksheetConnection_ModelodeCostosevitadosMegacablev1.1.xlsxSuscriptoresb1"/>
        </x15:connection>
      </ext>
    </extLst>
  </connection>
  <connection id="6" xr16:uid="{196AF29E-E707-49D2-B1A0-CA4540CB26BC}" name="WorksheetConnection_Modelo de Costos evitados Megacable v1.1.xlsx!Suscriptoresc" type="102" refreshedVersion="6" minRefreshableVersion="5">
    <extLst>
      <ext xmlns:x15="http://schemas.microsoft.com/office/spreadsheetml/2010/11/main" uri="{DE250136-89BD-433C-8126-D09CA5730AF9}">
        <x15:connection id="Suscriptoresc">
          <x15:rangePr sourceName="_xlcn.WorksheetConnection_ModelodeCostosevitadosMegacablev1.1.xlsxSuscriptoresc1"/>
        </x15:connection>
      </ext>
    </extLst>
  </connection>
  <connection id="7" xr16:uid="{F9BA9522-6D91-4BE5-9D5A-13812048A363}" name="WorksheetConnection_Modelo de Costos evitados Megacable v1.1.xlsx!Tarifas2023" type="102" refreshedVersion="6" minRefreshableVersion="5">
    <extLst>
      <ext xmlns:x15="http://schemas.microsoft.com/office/spreadsheetml/2010/11/main" uri="{DE250136-89BD-433C-8126-D09CA5730AF9}">
        <x15:connection id="Tarifas2023">
          <x15:rangePr sourceName="_xlcn.WorksheetConnection_ModelodeCostosevitadosMegacablev1.1.xlsxTarifas20231"/>
        </x15:connection>
      </ext>
    </extLst>
  </connection>
  <connection id="8" xr16:uid="{0571AC94-6F43-4A7B-B23C-CCADBFF62497}" name="WorksheetConnection_Modelo de Costos evitados Megacable v1.1.xlsx!Tarifas2024" type="102" refreshedVersion="6" minRefreshableVersion="5">
    <extLst>
      <ext xmlns:x15="http://schemas.microsoft.com/office/spreadsheetml/2010/11/main" uri="{DE250136-89BD-433C-8126-D09CA5730AF9}">
        <x15:connection id="Tarifas2024">
          <x15:rangePr sourceName="_xlcn.WorksheetConnection_ModelodeCostosevitadosMegacablev1.1.xlsxTarifas20241"/>
        </x15:connection>
      </ext>
    </extLst>
  </connection>
</connections>
</file>

<file path=xl/sharedStrings.xml><?xml version="1.0" encoding="utf-8"?>
<sst xmlns="http://schemas.openxmlformats.org/spreadsheetml/2006/main" count="1725" uniqueCount="535">
  <si>
    <t>Sheet</t>
  </si>
  <si>
    <t>Description</t>
  </si>
  <si>
    <t>Status</t>
  </si>
  <si>
    <t>Notes</t>
  </si>
  <si>
    <t>unlocked</t>
  </si>
  <si>
    <t>locked</t>
  </si>
  <si>
    <t>Calculation</t>
  </si>
  <si>
    <t>Output</t>
  </si>
  <si>
    <t>Highlight</t>
  </si>
  <si>
    <t>A cell that is special in some way</t>
  </si>
  <si>
    <t>Text</t>
  </si>
  <si>
    <t>Number</t>
  </si>
  <si>
    <t>Currency</t>
  </si>
  <si>
    <t>Percentage</t>
  </si>
  <si>
    <t>Percentage (2dp)</t>
  </si>
  <si>
    <t>Date</t>
  </si>
  <si>
    <t>A key result from this part of the model (in particular one that will be used elsewhere in the model)</t>
  </si>
  <si>
    <t>Comma</t>
  </si>
  <si>
    <t>Percent</t>
  </si>
  <si>
    <t>Number
(2dp)</t>
  </si>
  <si>
    <t>Currency
(2dp)</t>
  </si>
  <si>
    <t>Currency Dollar (2dp)</t>
  </si>
  <si>
    <t>Currency Dollar</t>
  </si>
  <si>
    <t>Currency Pound (2dp)</t>
  </si>
  <si>
    <t>Currency Pound</t>
  </si>
  <si>
    <t>Input Parameter</t>
  </si>
  <si>
    <t>Input Data</t>
  </si>
  <si>
    <t>Input Calculation</t>
  </si>
  <si>
    <t>Input Link</t>
  </si>
  <si>
    <t>Row label</t>
  </si>
  <si>
    <t>Row label (indent)</t>
  </si>
  <si>
    <t>Total row</t>
  </si>
  <si>
    <t>Sub-total row</t>
  </si>
  <si>
    <t>(Table finish row)</t>
  </si>
  <si>
    <t>Name</t>
  </si>
  <si>
    <t>Note</t>
  </si>
  <si>
    <t>H1</t>
  </si>
  <si>
    <t>H2</t>
  </si>
  <si>
    <t>H3</t>
  </si>
  <si>
    <t>H4</t>
  </si>
  <si>
    <t>Heading level 1</t>
  </si>
  <si>
    <t>Heading level 2</t>
  </si>
  <si>
    <t>Heading level 3</t>
  </si>
  <si>
    <t>Heading level 4</t>
  </si>
  <si>
    <t>NB These styles change only the font used in a cell</t>
  </si>
  <si>
    <t>Number styles</t>
  </si>
  <si>
    <t>Table styles</t>
  </si>
  <si>
    <t>Title</t>
  </si>
  <si>
    <t>(Table shading)</t>
  </si>
  <si>
    <t>NB These styles change a variety of different aspects of cell formatting (as appropriate to the context)</t>
  </si>
  <si>
    <t>Examples of use</t>
  </si>
  <si>
    <t>Use these styles to consistently format numbers (and dates)</t>
  </si>
  <si>
    <t>Use these styles to consistently format tables</t>
  </si>
  <si>
    <t>A calculation of the model</t>
  </si>
  <si>
    <t>A piece of real data (only change if you have better data)</t>
  </si>
  <si>
    <t>An input to the model that it is expected the user will change (change at will)</t>
  </si>
  <si>
    <t>A side calculation intended solely to cross check a result (and which therefore should not be referenced anywhere else in the model)</t>
  </si>
  <si>
    <t>A total (use if not part of a "Sub-total row" or a "Total row" in a table - see below)</t>
  </si>
  <si>
    <t>Positive</t>
  </si>
  <si>
    <t>Negative</t>
  </si>
  <si>
    <t>Zero</t>
  </si>
  <si>
    <t>Currency
Euro</t>
  </si>
  <si>
    <t>Currency
Euro (2dp)</t>
  </si>
  <si>
    <t>Currency
EUR</t>
  </si>
  <si>
    <t>Currency
EUR (2dp)</t>
  </si>
  <si>
    <t>Currency
USD</t>
  </si>
  <si>
    <t>Currency
USD (2dp)</t>
  </si>
  <si>
    <t>Currency
GBP</t>
  </si>
  <si>
    <t>Currency
GBP (2dp)</t>
  </si>
  <si>
    <t>Date
(Month)</t>
  </si>
  <si>
    <t>Date
(Year)</t>
  </si>
  <si>
    <r>
      <t xml:space="preserve">Consider using </t>
    </r>
    <r>
      <rPr>
        <u/>
        <sz val="9"/>
        <rFont val="Arial"/>
        <family val="2"/>
      </rPr>
      <t>D</t>
    </r>
    <r>
      <rPr>
        <sz val="9"/>
        <rFont val="Arial"/>
        <family val="2"/>
      </rPr>
      <t xml:space="preserve">ata </t>
    </r>
    <r>
      <rPr>
        <sz val="9"/>
        <rFont val="Arial"/>
        <family val="2"/>
      </rPr>
      <t>V</t>
    </r>
    <r>
      <rPr>
        <sz val="9"/>
        <rFont val="Arial"/>
        <family val="2"/>
      </rPr>
      <t>a</t>
    </r>
    <r>
      <rPr>
        <u/>
        <sz val="9"/>
        <rFont val="Arial"/>
        <family val="2"/>
      </rPr>
      <t>l</t>
    </r>
    <r>
      <rPr>
        <sz val="9"/>
        <rFont val="Arial"/>
        <family val="2"/>
      </rPr>
      <t>idation to ensure that only acceptable values are entered</t>
    </r>
  </si>
  <si>
    <t>Acceptable values</t>
  </si>
  <si>
    <t>Minimum</t>
  </si>
  <si>
    <t>Maximum</t>
  </si>
  <si>
    <r>
      <t xml:space="preserve">If a parameter can take only one of a small number of values, consider using </t>
    </r>
    <r>
      <rPr>
        <u/>
        <sz val="9"/>
        <rFont val="Arial"/>
        <family val="2"/>
      </rPr>
      <t>D</t>
    </r>
    <r>
      <rPr>
        <sz val="9"/>
        <rFont val="Arial"/>
        <family val="2"/>
      </rPr>
      <t>ata Va</t>
    </r>
    <r>
      <rPr>
        <u/>
        <sz val="9"/>
        <rFont val="Arial"/>
        <family val="2"/>
      </rPr>
      <t>l</t>
    </r>
    <r>
      <rPr>
        <sz val="9"/>
        <rFont val="Arial"/>
        <family val="2"/>
      </rPr>
      <t xml:space="preserve">idation </t>
    </r>
    <r>
      <rPr>
        <u/>
        <sz val="9"/>
        <rFont val="Arial"/>
        <family val="2"/>
      </rPr>
      <t>A</t>
    </r>
    <r>
      <rPr>
        <sz val="9"/>
        <rFont val="Arial"/>
        <family val="2"/>
      </rPr>
      <t xml:space="preserve">llow </t>
    </r>
    <r>
      <rPr>
        <u/>
        <sz val="9"/>
        <rFont val="Arial"/>
        <family val="2"/>
      </rPr>
      <t>L</t>
    </r>
    <r>
      <rPr>
        <sz val="9"/>
        <rFont val="Arial"/>
        <family val="2"/>
      </rPr>
      <t xml:space="preserve">ist with </t>
    </r>
    <r>
      <rPr>
        <u/>
        <sz val="9"/>
        <rFont val="Arial"/>
        <family val="2"/>
      </rPr>
      <t>I</t>
    </r>
    <r>
      <rPr>
        <sz val="9"/>
        <rFont val="Arial"/>
        <family val="2"/>
      </rPr>
      <t>n-cell dropdown selected</t>
    </r>
  </si>
  <si>
    <t>Unhighlight</t>
  </si>
  <si>
    <t>And one that isn't anymore</t>
  </si>
  <si>
    <t>NB All number styles use the decimal symbol and digit grouping symbol (thousands separator) defined under Regional Options in Control Panel. So if you want to change them do it there, and not here in Excel !</t>
  </si>
  <si>
    <t>(Table unshading)</t>
  </si>
  <si>
    <t>NB Most number styles leave space for a ')' to the right of the number, but only the Currency styles actually use '(…)' for negatives</t>
  </si>
  <si>
    <t>Input Estimate</t>
  </si>
  <si>
    <t>An estimate used in the absence of real data (only change if you have a better estimate, or real data )</t>
  </si>
  <si>
    <t>Use these styles to format headings</t>
  </si>
  <si>
    <t>Heading styles</t>
  </si>
  <si>
    <t>Input cell styles</t>
  </si>
  <si>
    <t>Use these styles to identify inputs to a model</t>
  </si>
  <si>
    <t>Other cell styles</t>
  </si>
  <si>
    <t>Use these styles to identify the role of other cells in a model</t>
  </si>
  <si>
    <t>A note (NB smaller than standard font size)</t>
  </si>
  <si>
    <t>ADSL</t>
  </si>
  <si>
    <t>Cable Modem</t>
  </si>
  <si>
    <t>Dial-up</t>
  </si>
  <si>
    <t>Number of subscribers (year end)</t>
  </si>
  <si>
    <t>Total</t>
  </si>
  <si>
    <t>A simple table</t>
  </si>
  <si>
    <t>A more complex table</t>
  </si>
  <si>
    <t>NB Use Window Unfreeze Panes (on each worksheet) to have row 1 scroll with the rest of the worksheet</t>
  </si>
  <si>
    <t>Number of subscribers (simple year average)</t>
  </si>
  <si>
    <t>Version</t>
  </si>
  <si>
    <t>Objective</t>
  </si>
  <si>
    <t xml:space="preserve">Title </t>
  </si>
  <si>
    <t>Workbook Title</t>
  </si>
  <si>
    <t>Workbook Objective</t>
  </si>
  <si>
    <t>Workbook Version</t>
  </si>
  <si>
    <t>Details</t>
  </si>
  <si>
    <t>Author</t>
  </si>
  <si>
    <t>Workbook Author</t>
  </si>
  <si>
    <t>Information</t>
  </si>
  <si>
    <t>Work in progress</t>
  </si>
  <si>
    <t>Under construction</t>
  </si>
  <si>
    <t>Approved for release</t>
  </si>
  <si>
    <t>History</t>
  </si>
  <si>
    <t>Contents</t>
  </si>
  <si>
    <t>A history of the versions of this workbook</t>
  </si>
  <si>
    <t>A guide to the styles used in this workbook</t>
  </si>
  <si>
    <t>This contents sheet</t>
  </si>
  <si>
    <t>Email</t>
  </si>
  <si>
    <t>Workbook Author's Email Address</t>
  </si>
  <si>
    <t>Subscribers.Year Average.Total</t>
  </si>
  <si>
    <t>NB To avoid having spurious names in this template the names shown below have not actually been created</t>
  </si>
  <si>
    <t>Column label</t>
  </si>
  <si>
    <t>Input Link (different Workbook)</t>
  </si>
  <si>
    <t>An input to this part of the model, which is linked to a source on a worksheet in a different workbook</t>
  </si>
  <si>
    <t>Checksum</t>
  </si>
  <si>
    <t>Column label (left aligned)</t>
  </si>
  <si>
    <t>Column label (not bold)</t>
  </si>
  <si>
    <t>Subscribers.Year End.By Service</t>
  </si>
  <si>
    <t>Service</t>
  </si>
  <si>
    <t>Units</t>
  </si>
  <si>
    <t>Subscribers</t>
  </si>
  <si>
    <t>From above</t>
  </si>
  <si>
    <t>From Cable_modem.xls</t>
  </si>
  <si>
    <t>Linear interpolation</t>
  </si>
  <si>
    <t>Column label (no wrap)</t>
  </si>
  <si>
    <t>Insert extra rows above here</t>
  </si>
  <si>
    <t>Ready for review</t>
  </si>
  <si>
    <t>Enter description of worksheet here</t>
  </si>
  <si>
    <t>C</t>
  </si>
  <si>
    <t>V</t>
  </si>
  <si>
    <t xml:space="preserve">S </t>
  </si>
  <si>
    <t>NB These styles change most aspects of a cell's formatting (all except Number and Alignment)</t>
  </si>
  <si>
    <t>NB These styles change a variety of different aspects of a cell's formatting (as appropriate to the context)</t>
  </si>
  <si>
    <t>Input Link (different Worksheet)</t>
  </si>
  <si>
    <t>An input to this part of the model, which is linked to a source on this worksheet within this workbook</t>
  </si>
  <si>
    <t>An input to this part of the model, which is linked to a source on another worksheet within this workbook</t>
  </si>
  <si>
    <r>
      <t xml:space="preserve">NB Consider using Insert &gt; Header &amp; Footer &gt; Sheet &gt; </t>
    </r>
    <r>
      <rPr>
        <u/>
        <sz val="8"/>
        <rFont val="Arial"/>
        <family val="2"/>
      </rPr>
      <t>R</t>
    </r>
    <r>
      <rPr>
        <sz val="8"/>
        <rFont val="Arial"/>
        <family val="2"/>
      </rPr>
      <t>ows to repeat at top: $1:$1 to include row 1 at the top of all printed pages</t>
    </r>
  </si>
  <si>
    <t>Style guidelines</t>
  </si>
  <si>
    <t>Version history</t>
  </si>
  <si>
    <t>Sheet title</t>
  </si>
  <si>
    <t>Date released</t>
  </si>
  <si>
    <t>Consider using Conditional Formatting (on Home tab) to highlight unacceptable results of cross-check calculations (e.g. non-zero)</t>
  </si>
  <si>
    <r>
      <t xml:space="preserve">An Excel Name applying to one or more adjacent cells – use Create from Selection (on Formulas tab) </t>
    </r>
    <r>
      <rPr>
        <sz val="9"/>
        <rFont val="Arial"/>
        <family val="2"/>
      </rPr>
      <t>to actually create the Excel Names</t>
    </r>
  </si>
  <si>
    <t>H0</t>
  </si>
  <si>
    <t>Heading level 0</t>
  </si>
  <si>
    <t>An input to the model that has been calculated from other inputs (e.g. interpolated input values)</t>
  </si>
  <si>
    <t>Listas</t>
  </si>
  <si>
    <t>Años</t>
  </si>
  <si>
    <t>Years</t>
  </si>
  <si>
    <t>Year.selected</t>
  </si>
  <si>
    <t>years.client.retention</t>
  </si>
  <si>
    <t>#</t>
  </si>
  <si>
    <t>vector.plans.names</t>
  </si>
  <si>
    <t>Nombres de planes y paquetes principales</t>
  </si>
  <si>
    <t>Mercado</t>
  </si>
  <si>
    <t>Concepto</t>
  </si>
  <si>
    <t>Unidad</t>
  </si>
  <si>
    <t>Nombre</t>
  </si>
  <si>
    <t>Notas</t>
  </si>
  <si>
    <t>%</t>
  </si>
  <si>
    <t>Cuota de Mercado del AEP</t>
  </si>
  <si>
    <t>Nombre de plan/paquete</t>
  </si>
  <si>
    <t>Tipo de Servicio</t>
  </si>
  <si>
    <t>Modalidad</t>
  </si>
  <si>
    <t>Suscripciones de banda ancha fija</t>
  </si>
  <si>
    <t># suscripciones</t>
  </si>
  <si>
    <t>% respecto a total de suscripciones del mercado</t>
  </si>
  <si>
    <t>Residenciales</t>
  </si>
  <si>
    <t># líneas</t>
  </si>
  <si>
    <t>Residencial</t>
  </si>
  <si>
    <t>Fin</t>
  </si>
  <si>
    <t>*</t>
  </si>
  <si>
    <t>Valor</t>
  </si>
  <si>
    <t>MXN</t>
  </si>
  <si>
    <t>Índice de rotación (Churn)</t>
  </si>
  <si>
    <t>Relacionados a la captación de usuarios</t>
  </si>
  <si>
    <t>Costos de facturación (incluyendo el sistema de facturación a clientes minoristas)</t>
  </si>
  <si>
    <t>Asociados a deuda incobrable</t>
  </si>
  <si>
    <t>Costos de ventas y marketing por suscriptor bruto adicional</t>
  </si>
  <si>
    <t>Costos de alquiler de oficinas (por metro cuadrado al mes)</t>
  </si>
  <si>
    <r>
      <t>MXN / Mes / m</t>
    </r>
    <r>
      <rPr>
        <vertAlign val="superscript"/>
        <sz val="9"/>
        <rFont val="Arial"/>
        <family val="2"/>
      </rPr>
      <t>2</t>
    </r>
  </si>
  <si>
    <t>MXN / Suscriptor bruto adicional</t>
  </si>
  <si>
    <t>Atención al cliente minorista (incluyendo asistencia técnica de primera línea)</t>
  </si>
  <si>
    <t>Marketing y publicidad</t>
  </si>
  <si>
    <t># Suscriptor / empleado</t>
  </si>
  <si>
    <t>MXN / empleado</t>
  </si>
  <si>
    <t>Monthly.cost.per.staff</t>
  </si>
  <si>
    <t>Costos generales y administrativos</t>
  </si>
  <si>
    <t>Rent.per.sqm</t>
  </si>
  <si>
    <t>Parámetros asociados a costos de los servicios</t>
  </si>
  <si>
    <t>Beneficio minorista</t>
  </si>
  <si>
    <t>Número promedio de suscriptores atendidos por empleado:</t>
  </si>
  <si>
    <t>Retail.profit</t>
  </si>
  <si>
    <t>Line.rental.churn</t>
  </si>
  <si>
    <t>Billing.cost</t>
  </si>
  <si>
    <t>Bad.debt.cost</t>
  </si>
  <si>
    <t>Deuda incobrable sobre el total de ingresos</t>
  </si>
  <si>
    <t>Costos de facturación (incluyendo el sistema de facturación a clientes minoristas) sobre el total de ingresos</t>
  </si>
  <si>
    <t xml:space="preserve">Gasto mínimo en marketing en ventas sobre el total de ingresos </t>
  </si>
  <si>
    <t>Costo mensual por empleado dedicado a la atención del cliente minorista</t>
  </si>
  <si>
    <t>Costos administrativos sobre el total de ingresos (incluye personal de soporte IT, recursos humanos, estrategia, finanzas, etc.)</t>
  </si>
  <si>
    <t>Admin.staff.per.customer.care.staff</t>
  </si>
  <si>
    <t>Admin.costs</t>
  </si>
  <si>
    <t xml:space="preserve">Personal administrativo (incluyendo personal de marketing y ventas) por empleado de atención al cliente </t>
  </si>
  <si>
    <t>Superficie de suelo usada por empleado</t>
  </si>
  <si>
    <r>
      <t>m</t>
    </r>
    <r>
      <rPr>
        <vertAlign val="superscript"/>
        <sz val="9"/>
        <rFont val="Arial"/>
        <family val="2"/>
      </rPr>
      <t>2</t>
    </r>
    <r>
      <rPr>
        <sz val="9"/>
        <rFont val="Arial"/>
        <family val="2"/>
      </rPr>
      <t xml:space="preserve"> / empleado</t>
    </r>
  </si>
  <si>
    <t>Floorspace.per.staff</t>
  </si>
  <si>
    <t>Estimaciones</t>
  </si>
  <si>
    <t>Fuente</t>
  </si>
  <si>
    <t>Nombre de plan o paquete</t>
  </si>
  <si>
    <t>Tipo de servicio</t>
  </si>
  <si>
    <t>Porcentaje respecto al total</t>
  </si>
  <si>
    <t>Modalidad del servicio</t>
  </si>
  <si>
    <t>Periodicidad asumida para estimación de ingresos</t>
  </si>
  <si>
    <t>Periodicidad</t>
  </si>
  <si>
    <t>vector.periodicity</t>
  </si>
  <si>
    <t>Información general de planes y paquetes</t>
  </si>
  <si>
    <t># Suscripciones</t>
  </si>
  <si>
    <t>Meses</t>
  </si>
  <si>
    <t>Check</t>
  </si>
  <si>
    <t>MXN/ Mes</t>
  </si>
  <si>
    <r>
      <rPr>
        <b/>
        <sz val="9"/>
        <rFont val="Arial"/>
        <family val="2"/>
      </rPr>
      <t>Fuente:</t>
    </r>
    <r>
      <rPr>
        <sz val="9"/>
        <rFont val="Arial"/>
        <family val="2"/>
      </rPr>
      <t xml:space="preserve"> Estimación IFT</t>
    </r>
  </si>
  <si>
    <t>Estimación del valor dentro del plan/paquetes de los conceptos que integran el servicio</t>
  </si>
  <si>
    <t>MXN/Mes</t>
  </si>
  <si>
    <r>
      <rPr>
        <b/>
        <sz val="9"/>
        <rFont val="Arial"/>
        <family val="2"/>
      </rPr>
      <t xml:space="preserve">Fuente: </t>
    </r>
    <r>
      <rPr>
        <sz val="9"/>
        <rFont val="Arial"/>
        <family val="2"/>
      </rPr>
      <t>Estimación IFT</t>
    </r>
  </si>
  <si>
    <t>Año de referencia</t>
  </si>
  <si>
    <t>año</t>
  </si>
  <si>
    <t>Control</t>
  </si>
  <si>
    <t>Otros parámetros relevantes</t>
  </si>
  <si>
    <t>años</t>
  </si>
  <si>
    <t>MXN / Mes</t>
  </si>
  <si>
    <t>weighted.average.local.loop.by.plan</t>
  </si>
  <si>
    <t>Precio implícito promedio (simple)</t>
  </si>
  <si>
    <t>1=Si, 0=No</t>
  </si>
  <si>
    <t>A partir de promedio simple</t>
  </si>
  <si>
    <t>Interpolado con función potencial</t>
  </si>
  <si>
    <t>Extrapolación de precio implícito por perfil</t>
  </si>
  <si>
    <t>Cálculos auxiliares</t>
  </si>
  <si>
    <t>Suscriptores adicionales netos</t>
  </si>
  <si>
    <t>Suscriptores adicionales brutos</t>
  </si>
  <si>
    <t>No residenciales</t>
  </si>
  <si>
    <t>Ingresos por instalaciones de líneas</t>
  </si>
  <si>
    <t>Ingresos por renta mensual - antes desde considerar precios implícitos</t>
  </si>
  <si>
    <t>Ingresos por renta mensual - considerando precios implícitos de los servicios</t>
  </si>
  <si>
    <t>MXN/año</t>
  </si>
  <si>
    <t>Estimación de ingresos anuales</t>
  </si>
  <si>
    <t>Estimación de costos evitados</t>
  </si>
  <si>
    <t>Costos de facturación (incluyendo el sistema de facturación de clientes minoristas)</t>
  </si>
  <si>
    <t>Costos de facturación</t>
  </si>
  <si>
    <t>Deuda incobrable</t>
  </si>
  <si>
    <t xml:space="preserve">Costo de la deuda incobrable sobre el total de ingresos </t>
  </si>
  <si>
    <t>Número de suscriptores por empleado</t>
  </si>
  <si>
    <t>Costo mensual por empleado</t>
  </si>
  <si>
    <t>Costos minoristas de atención al cliente</t>
  </si>
  <si>
    <t>Personal de atención al cliente minorista</t>
  </si>
  <si>
    <t>Personal administrativo</t>
  </si>
  <si>
    <t>Total empleados</t>
  </si>
  <si>
    <t>Costos de alquiler de oficinas</t>
  </si>
  <si>
    <t>Superficie de suelo por empleado</t>
  </si>
  <si>
    <t>Costos por metro cuadrado</t>
  </si>
  <si>
    <t>Costos administrativos sobre el total de ingresos</t>
  </si>
  <si>
    <t xml:space="preserve">Total costos retail minus </t>
  </si>
  <si>
    <t xml:space="preserve">Costos de marketing y ventas por suscriptor bruto adicional </t>
  </si>
  <si>
    <t xml:space="preserve">Gasto mínimo en marketing y ventas sobre el total de ingresos </t>
  </si>
  <si>
    <t>Costos de marketing y publicidad</t>
  </si>
  <si>
    <t>Diferencial de ingresos al considerar precios implícitos</t>
  </si>
  <si>
    <t>Resumen</t>
  </si>
  <si>
    <t># empleados</t>
  </si>
  <si>
    <t>Total costos retail minus</t>
  </si>
  <si>
    <t>Otros costos (y ganancias)</t>
  </si>
  <si>
    <t>Total ingresos (antes de considerar precios implícitos)</t>
  </si>
  <si>
    <t>Diferencial de ingresos y total de costos evitados</t>
  </si>
  <si>
    <t>Costos evitados asociados</t>
  </si>
  <si>
    <t>Nivel de descuento total</t>
  </si>
  <si>
    <t>Cálculos principales</t>
  </si>
  <si>
    <t>Año de referencia para el que se realizan las estimaciones</t>
  </si>
  <si>
    <t>Periodo de retención de cliente</t>
  </si>
  <si>
    <t>Factor de representación del precio implícito</t>
  </si>
  <si>
    <t>Interpolación del precio por Mbps para estimar el precio por perfil</t>
  </si>
  <si>
    <t>MXN / Mes / m2</t>
  </si>
  <si>
    <t xml:space="preserve">Margen de beneficios sobre costos evitados
</t>
  </si>
  <si>
    <t>Tecnología</t>
  </si>
  <si>
    <t>Undiad</t>
  </si>
  <si>
    <t>Parámetro de reposición de equipos terminales</t>
  </si>
  <si>
    <t>equipo.terminal.parameter</t>
  </si>
  <si>
    <t>Costos reposicióm equipos terminales</t>
  </si>
  <si>
    <t>Costos nuevos equipos terminales</t>
  </si>
  <si>
    <t>Costos total equipos terminales</t>
  </si>
  <si>
    <t>Estimación de costos evitados equipos terminales</t>
  </si>
  <si>
    <t>Costos evitados equipos terminales</t>
  </si>
  <si>
    <t>Modelo anterior 2017</t>
  </si>
  <si>
    <t>Modelo anterior 2018</t>
  </si>
  <si>
    <t>Modelo anterior 2019</t>
  </si>
  <si>
    <t>Distriibución porcentual de los suscriptores por medio de transmissión</t>
  </si>
  <si>
    <t xml:space="preserve">Datos para la estimación* </t>
  </si>
  <si>
    <t>Otros servicios</t>
  </si>
  <si>
    <r>
      <rPr>
        <b/>
        <sz val="9"/>
        <rFont val="Arial"/>
        <family val="2"/>
      </rPr>
      <t xml:space="preserve">Fuente: </t>
    </r>
    <r>
      <rPr>
        <sz val="9"/>
        <rFont val="Arial"/>
        <family val="2"/>
      </rPr>
      <t>Banco de Información de Telecomunicaciones, IFT (https://bit.ift.org.mx/BitWebApp/)</t>
    </r>
  </si>
  <si>
    <t>TV Básico Plus</t>
  </si>
  <si>
    <t>TV Básico Plus + 100 Megas</t>
  </si>
  <si>
    <t>TV Básico Plus + 100 Megas Simetrico</t>
  </si>
  <si>
    <t>TV Básico Plus + 1000 Megas</t>
  </si>
  <si>
    <t>TV Básico Plus + 250 Megas</t>
  </si>
  <si>
    <t>TV Básico Plus + 250 Megas Simetrico</t>
  </si>
  <si>
    <t>TV Básico Plus + 500 Megas</t>
  </si>
  <si>
    <t>TV Básico Plus + 500 Megas Simetrico</t>
  </si>
  <si>
    <t>TV Básico Plus + 60 Megas</t>
  </si>
  <si>
    <t>TV Básico Plus + 60 Megas Simetrico</t>
  </si>
  <si>
    <t>TV Básico Plus + HD + Telefonía + 100 Megas</t>
  </si>
  <si>
    <t>TV Básico Plus + HD + Telefonía + 100 Megas Simetrico</t>
  </si>
  <si>
    <t>TV Básico Plus + HD + Telefonía + 1000 Megas</t>
  </si>
  <si>
    <t>TV Básico Plus + HD + Telefonía + 250 Megas</t>
  </si>
  <si>
    <t>TV Básico Plus + HD + Telefonía + 250 Megas Simetrico</t>
  </si>
  <si>
    <t>TV Básico Plus + HD + Telefonía + 500 Megas</t>
  </si>
  <si>
    <t>TV Básico Plus + HD + Telefonía + 500 Megas Simetrico</t>
  </si>
  <si>
    <t>TV Básico Plus + HD + Telefonía + 60 Megas</t>
  </si>
  <si>
    <t>TV Básico Plus + HD + Telefonía + 60 Megas Simetrico</t>
  </si>
  <si>
    <t>TV Básico Plus + HD Negocio + Telefonía Negocio + 100 Megas Negocio</t>
  </si>
  <si>
    <t>TV Básico Plus + HD Negocio + Telefonía Negocio + 100 Megas Simetrico Negocio</t>
  </si>
  <si>
    <t>TV Básico Plus + HD Negocio + Telefonía Negocio + 1000 Megas Negocio</t>
  </si>
  <si>
    <t>TV Básico Plus + HD Negocio + Telefonía Negocio + 250 Megas Negocio</t>
  </si>
  <si>
    <t>TV Básico Plus + HD Negocio + Telefonía Negocio + 250 Megas Simetrico Negocio</t>
  </si>
  <si>
    <t>TV Básico Plus + HD Negocio + Telefonía Negocio + 500 Megas Negocio</t>
  </si>
  <si>
    <t>TV Básico Plus + HD Negocio + Telefonía Negocio + 500 Megas Simetrico Negocio</t>
  </si>
  <si>
    <t>TV Básico Plus + HD Negocio + Telefonía Negocio + 60 Megas Negocio</t>
  </si>
  <si>
    <t>TV Básico Plus + HD Negocio + Telefonía Negocio + 60 Megas Simetrico Negocio</t>
  </si>
  <si>
    <t>TV Básico Plus Negocio + 100 Megas Negocio</t>
  </si>
  <si>
    <t>TV Básico Plus Negocio + 100 Megas Simetrico Negocio</t>
  </si>
  <si>
    <t>TV Básico Plus Negocio + 1000 Megas Negocio</t>
  </si>
  <si>
    <t>TV Básico Plus Negocio + 250 Megas Negocio</t>
  </si>
  <si>
    <t>TV Básico Plus Negocio + 250 Megas Simetrico Negocio</t>
  </si>
  <si>
    <t>TV Básico Plus Negocio + 500 Megas Negocio</t>
  </si>
  <si>
    <t>TV Básico Plus Negocio + 500 Megas Simetrico Negocio</t>
  </si>
  <si>
    <t>TV Básico Plus Negocio + 60 Megas Negocio</t>
  </si>
  <si>
    <t>TV Básico Plus Negocio + 60 Megas Simetrico Negocio</t>
  </si>
  <si>
    <t>TV Básico Plus Xview+ + Telefonía + 100 Megas</t>
  </si>
  <si>
    <t>TV Básico Plus Xview+ + Telefonía + 100 Megas Simetrico</t>
  </si>
  <si>
    <t>TV Básico Plus Xview+ + Telefonía + 1000 Megas</t>
  </si>
  <si>
    <t>TV Básico Plus Xview+ + Telefonía + 250 Megas</t>
  </si>
  <si>
    <t>TV Básico Plus Xview+ + Telefonía + 250 Megas Simetrico</t>
  </si>
  <si>
    <t>TV Básico Plus Xview+ + Telefonía + 500 Megas</t>
  </si>
  <si>
    <t>TV Básico Plus Xview+ + Telefonía + 500 Megas Simetrico</t>
  </si>
  <si>
    <t>TV Básico Plus Xview+ + Telefonía + 60 Megas</t>
  </si>
  <si>
    <t>TV Básico Plus Xview+ + Telefonía + 60 Megas Simetrico</t>
  </si>
  <si>
    <t>TV Básico Plus Xview+ Negocio + Telefonía Negocio + 100 Megas Negocio</t>
  </si>
  <si>
    <t>TV Básico Plus Xview+ Negocio + Telefonía Negocio + 100 Megas Simetrico Negocio</t>
  </si>
  <si>
    <t>TV Básico Plus Xview+ Negocio + Telefonía Negocio + 1000 Megas Negocio</t>
  </si>
  <si>
    <t>TV Básico Plus Xview+ Negocio + Telefonía Negocio + 250 Megas Negocio</t>
  </si>
  <si>
    <t>TV Básico Plus Xview+ Negocio + Telefonía Negocio + 250 Megas Simetrico Negocio</t>
  </si>
  <si>
    <t>TV Básico Plus Xview+ Negocio + Telefonía Negocio + 500 Megas Negocio</t>
  </si>
  <si>
    <t>TV Básico Plus Xview+ Negocio + Telefonía Negocio + 500 Megas Simetrico Negocio</t>
  </si>
  <si>
    <t>TV Básico Plus Xview+ Negocio + Telefonía Negocio + 60 Megas Negocio</t>
  </si>
  <si>
    <t>TV Básico Plus Xview+ Negocio + Telefonía Negocio + 60 Megas Simetrico Negocio</t>
  </si>
  <si>
    <t>TV Conecta</t>
  </si>
  <si>
    <t>TV Conecta + 100 Megas</t>
  </si>
  <si>
    <t>TV Conecta + 100 Megas Simetrico</t>
  </si>
  <si>
    <t>TV Conecta + 1000 Megas</t>
  </si>
  <si>
    <t>TV Conecta + 250 Megas</t>
  </si>
  <si>
    <t>TV Conecta + 250 Megas Simetrico</t>
  </si>
  <si>
    <t>TV Conecta + 500 Megas</t>
  </si>
  <si>
    <t>TV Conecta + 500 Megas Simetrico</t>
  </si>
  <si>
    <t>TV Conecta + 60 Megas</t>
  </si>
  <si>
    <t>TV Conecta + 60 Megas Simetrico</t>
  </si>
  <si>
    <t>TV Conecta + HD + Telefonía + 100 Megas</t>
  </si>
  <si>
    <t>TV Conecta + HD + Telefonía + 100 Megas Simetrico</t>
  </si>
  <si>
    <t>TV Conecta + HD + Telefonía + 1000 Megas</t>
  </si>
  <si>
    <t>TV Conecta + HD + Telefonía + 250 Megas</t>
  </si>
  <si>
    <t>TV Conecta + HD + Telefonía + 250 Megas Simetrico</t>
  </si>
  <si>
    <t>TV Conecta + HD + Telefonía + 500 Megas</t>
  </si>
  <si>
    <t>TV Conecta + HD + Telefonía + 500 Megas Simetrico</t>
  </si>
  <si>
    <t>TV Conecta + HD + Telefonía + 60 Megas</t>
  </si>
  <si>
    <t>TV Conecta + HD + Telefonía + 60 Megas Simetrico</t>
  </si>
  <si>
    <t>TV Conecta + HD Negocio + Telefonía Negocio + 100 Megas Negocio</t>
  </si>
  <si>
    <t>TV Conecta + HD Negocio + Telefonía Negocio + 100 Megas Simetrico Negocio</t>
  </si>
  <si>
    <t>TV Conecta + HD Negocio + Telefonía Negocio + 1000 Megas Negocio</t>
  </si>
  <si>
    <t>TV Conecta + HD Negocio + Telefonía Negocio + 250 Megas Negocio</t>
  </si>
  <si>
    <t>TV Conecta + HD Negocio + Telefonía Negocio + 250 Megas Simetrico Negocio</t>
  </si>
  <si>
    <t>TV Conecta + HD Negocio + Telefonía Negocio + 500 Megas Negocio</t>
  </si>
  <si>
    <t>TV Conecta + HD Negocio + Telefonía Negocio + 500 Megas Simetrico Negocio</t>
  </si>
  <si>
    <t>TV Conecta + HD Negocio + Telefonía Negocio + 60 Megas Negocio</t>
  </si>
  <si>
    <t>TV Conecta + HD Negocio + Telefonía Negocio + 60 Megas Simetrico Negocio</t>
  </si>
  <si>
    <t>TV Conecta Negocio + 100 Megas Negocio</t>
  </si>
  <si>
    <t>TV Conecta Negocio + 100 Megas Simetrico Negocio</t>
  </si>
  <si>
    <t>TV Conecta Negocio + 1000 Megas Negocio</t>
  </si>
  <si>
    <t>TV Conecta Negocio + 250 Megas Negocio</t>
  </si>
  <si>
    <t>TV Conecta Negocio + 250 Megas Simetrico Negocio</t>
  </si>
  <si>
    <t>TV Conecta Negocio + 500 Megas Negocio</t>
  </si>
  <si>
    <t>TV Conecta Negocio + 500 Megas Simetrico Negocio</t>
  </si>
  <si>
    <t>TV Conecta Negocio + 60 Megas Negocio</t>
  </si>
  <si>
    <t>TV Conecta Negocio + 60 Megas Simetrico Negocio</t>
  </si>
  <si>
    <t>TV Conecta Xview+ + Telefonía + 100 Megas</t>
  </si>
  <si>
    <t>TV Conecta Xview+ + Telefonía + 100 Megas Simetrico</t>
  </si>
  <si>
    <t>TV Conecta Xview+ + Telefonía + 1000 Megas</t>
  </si>
  <si>
    <t>TV Conecta Xview+ + Telefonía + 250 Megas</t>
  </si>
  <si>
    <t>TV Conecta Xview+ + Telefonía + 250 Megas Simetrico</t>
  </si>
  <si>
    <t>TV Conecta Xview+ + Telefonía + 500 Megas</t>
  </si>
  <si>
    <t>TV Conecta Xview+ + Telefonía + 500 Megas Simetrico</t>
  </si>
  <si>
    <t>TV Conecta Xview+ + Telefonía + 60 Megas</t>
  </si>
  <si>
    <t>TV Conecta Xview+ + Telefonía + 60 Megas Simetrico</t>
  </si>
  <si>
    <t>TV Conecta Xview+ Negocio + Telefonía Negocio + 100 Megas Negocio</t>
  </si>
  <si>
    <t>TV Conecta Xview+ Negocio + Telefonía Negocio + 100 Megas Simetrico Negocio</t>
  </si>
  <si>
    <t>TV Conecta Xview+ Negocio + Telefonía Negocio + 1000 Megas Negocio</t>
  </si>
  <si>
    <t>TV Conecta Xview+ Negocio + Telefonía Negocio + 250 Megas Negocio</t>
  </si>
  <si>
    <t>TV Conecta Xview+ Negocio + Telefonía Negocio + 250 Megas Simetrico Negocio</t>
  </si>
  <si>
    <t>TV Conecta Xview+ Negocio + Telefonía Negocio + 500 Megas Negocio</t>
  </si>
  <si>
    <t>TV Conecta Xview+ Negocio + Telefonía Negocio + 500 Megas Simetrico Negocio</t>
  </si>
  <si>
    <t>TV Conecta Xview+ Negocio + Telefonía Negocio + 60 Megas Negocio</t>
  </si>
  <si>
    <t>TV Conecta Xview+ Negocio + Telefonía Negocio + 60 Megas Simetrico Negocio</t>
  </si>
  <si>
    <t>Full Connected Home</t>
  </si>
  <si>
    <t>Nombres de planes y paquetes que ofrecen STAR single play</t>
  </si>
  <si>
    <t>vector.star.plans.singleplay.names</t>
  </si>
  <si>
    <t>vector.star.plans.names</t>
  </si>
  <si>
    <t>Nombres de planes y paquetes que ofrecen STAR</t>
  </si>
  <si>
    <t>Distribución suscriptores del AEP por plan/paquete a través se ofrecen servicios de star</t>
  </si>
  <si>
    <t>Canales SD</t>
  </si>
  <si>
    <t>Canales HD</t>
  </si>
  <si>
    <t>Negocio</t>
  </si>
  <si>
    <t>STAR + Internet fijo</t>
  </si>
  <si>
    <t>Solo STAR</t>
  </si>
  <si>
    <t>STAR + Internet fijo + Telefonía fija</t>
  </si>
  <si>
    <t>Distribución de suscriptores del APSM</t>
  </si>
  <si>
    <t>Suscripciones de STAR, residenciales y no residenciales del APSM</t>
  </si>
  <si>
    <t>Suscripciones de STAR, residenciales y no residenciales en los 9 mercados con PSM</t>
  </si>
  <si>
    <t>Distribución porcentual de suscriptores del APSM por plan/paquete a través se ofrecen STAR</t>
  </si>
  <si>
    <t>Residenciales en modalidad, que se proveen con telefonía e internet (i.e. excluyendo STAR en modalidad single play)</t>
  </si>
  <si>
    <t>Resumen de suscripciones del STAR del APSM</t>
  </si>
  <si>
    <t>Suscripciones de STAR del APSM</t>
  </si>
  <si>
    <t>Residenciales y no residenciales en modalidad single play (i.e. sin servicios telefonía fija e internet)</t>
  </si>
  <si>
    <t>Suscripciones de STAR por plan/paquete en el año de referencia</t>
  </si>
  <si>
    <t>Residencial/Negocio</t>
  </si>
  <si>
    <r>
      <rPr>
        <b/>
        <sz val="9"/>
        <rFont val="Arial"/>
        <family val="2"/>
      </rPr>
      <t>Fuente:</t>
    </r>
    <r>
      <rPr>
        <sz val="9"/>
        <rFont val="Arial"/>
        <family val="2"/>
      </rPr>
      <t xml:space="preserve"> APSM</t>
    </r>
  </si>
  <si>
    <t>Solo STAR, STAR + Internet Fijo, STAR + Internet Fijo + Telefonía Fija</t>
  </si>
  <si>
    <t>vector.distribution.users.STAR</t>
  </si>
  <si>
    <t>TV Básico Plus Negocio</t>
  </si>
  <si>
    <t>TV Conecta Negocio</t>
  </si>
  <si>
    <t>Estimación del precio implícito de los servicios asociados al STAR que integran los plaques y paquetes</t>
  </si>
  <si>
    <t>Suscriptores</t>
  </si>
  <si>
    <t>Nombbre plan/paquete</t>
  </si>
  <si>
    <t>Tipo</t>
  </si>
  <si>
    <t>Total canales</t>
  </si>
  <si>
    <t>Distribución de suscriptores</t>
  </si>
  <si>
    <t>Precio implícito otros servicios</t>
  </si>
  <si>
    <t>Canales totales</t>
  </si>
  <si>
    <t>Número de servicios STAR del APSM</t>
  </si>
  <si>
    <t>Descuentos asociados del STAR</t>
  </si>
  <si>
    <t xml:space="preserve">Información de accesos residenciales </t>
  </si>
  <si>
    <t>STAR</t>
  </si>
  <si>
    <t>vector.implicit.prices.STAR.before.discount</t>
  </si>
  <si>
    <t>vector.implicit.prices.otherservices.before.discount</t>
  </si>
  <si>
    <t>vector.implicit.prices.otherservices.after.discount</t>
  </si>
  <si>
    <t>Valor del STAR (considerando todas las TV que incluye el plan/paquete)</t>
  </si>
  <si>
    <t>Fuente: Estimación IFT</t>
  </si>
  <si>
    <t>Equipos terminales</t>
  </si>
  <si>
    <t>Equipo terminal</t>
  </si>
  <si>
    <t>TV Básico</t>
  </si>
  <si>
    <t>Canales</t>
  </si>
  <si>
    <t>MXN/ Canal</t>
  </si>
  <si>
    <t>Número de canales por paquete</t>
  </si>
  <si>
    <t xml:space="preserve">Precio implícito promedio ponderado </t>
  </si>
  <si>
    <t>Precio implícito por canal promedio ponderado</t>
  </si>
  <si>
    <t>Datos de mercado del STAR</t>
  </si>
  <si>
    <t>Marketing.and.sales.per.gross.add.STAR</t>
  </si>
  <si>
    <r>
      <t xml:space="preserve">Fuente: </t>
    </r>
    <r>
      <rPr>
        <sz val="9"/>
        <rFont val="Arial"/>
        <family val="2"/>
      </rPr>
      <t>Estimación IFT</t>
    </r>
  </si>
  <si>
    <t xml:space="preserve">para servicios de STAR </t>
  </si>
  <si>
    <r>
      <rPr>
        <b/>
        <sz val="9"/>
        <rFont val="Arial"/>
        <family val="2"/>
      </rPr>
      <t>Fuente:</t>
    </r>
    <r>
      <rPr>
        <sz val="9"/>
        <rFont val="Arial"/>
        <family val="2"/>
      </rPr>
      <t xml:space="preserve"> WACC Condiciones técnicas mínimas de interconexión 2025</t>
    </r>
  </si>
  <si>
    <t>para servicios STAR</t>
  </si>
  <si>
    <t>Canales totales0</t>
  </si>
  <si>
    <t>Servicios de instalación</t>
  </si>
  <si>
    <t>Cargo por instalación</t>
  </si>
  <si>
    <t>instalation.charge</t>
  </si>
  <si>
    <t>Instalación</t>
  </si>
  <si>
    <t>Precio estimado por canal</t>
  </si>
  <si>
    <t>Representación del precio implícito por canal</t>
  </si>
  <si>
    <t>Precios implícitos estimados para los servicios asociados al STAR</t>
  </si>
  <si>
    <t>Proporción de valor de la instalación en la renta mensual de los servicios (STAR).</t>
  </si>
  <si>
    <t>Estimación del precio promedio por canal STAR</t>
  </si>
  <si>
    <r>
      <t>Fuente:</t>
    </r>
    <r>
      <rPr>
        <sz val="9"/>
        <rFont val="Arial"/>
        <family val="2"/>
      </rPr>
      <t xml:space="preserve"> Tasa de desconexión mensual promedio para servicios de cable 2021-2023. Disponible en el informe anual 2023 de Megacable.</t>
    </r>
  </si>
  <si>
    <t>Customer.care.line.STAR.per.staff</t>
  </si>
  <si>
    <t>Marketing.and.sales.minimum.proportion.STAR</t>
  </si>
  <si>
    <t xml:space="preserve">Matriz función indicadora del número de canales </t>
  </si>
  <si>
    <t>Planes y paquetes STAR</t>
  </si>
  <si>
    <t>% de suscripciones residenciales y no residenciales del APSM</t>
  </si>
  <si>
    <r>
      <t xml:space="preserve">Fuente: </t>
    </r>
    <r>
      <rPr>
        <sz val="9"/>
        <rFont val="Arial"/>
        <family val="2"/>
      </rPr>
      <t>Estimaciones IFT, a partir de datos APSM</t>
    </r>
  </si>
  <si>
    <t>STAR.suscriptions.market</t>
  </si>
  <si>
    <t>Base integrada de planes y paquetes en los 9 mercados determinados en la Resolución APSM</t>
  </si>
  <si>
    <t>Suscriptores 2024 en los 9 municipios determinados en la Resolución APSM
Fuente: APSM</t>
  </si>
  <si>
    <t>Distribución % suscriptores en los 9 municipios determinados en la Resolución APSM
Fuente APSM</t>
  </si>
  <si>
    <t>Renta mensual (mediana) en los 9 municipios determinados en la Resolución APSM
Fuente: Estimado a partir de datos APSM.</t>
  </si>
  <si>
    <t>Precio implícito STAR Fuente: Estimado IFT</t>
  </si>
  <si>
    <t>Canales totales en los 9 municipios determinados en la Resolución APSM
Fuente: APSM</t>
  </si>
  <si>
    <t xml:space="preserve">Canales HD en los 9 municipios determinados en la Resolución APSM
Fuente: APSM
</t>
  </si>
  <si>
    <t>Canales SD promedio en los 9 municipios determinados en la Resolución APSM.
Fuente: APSM</t>
  </si>
  <si>
    <t>vector.users.STAR</t>
  </si>
  <si>
    <t>APSM.STAR.distribution.by.plan</t>
  </si>
  <si>
    <t>APSM.STAR.subs.by.plan</t>
  </si>
  <si>
    <t>APSM.STAR.subs.residential</t>
  </si>
  <si>
    <t>APSM.STAR.subs.residential.with.line.rental</t>
  </si>
  <si>
    <t>APSM.STAR.subs.residential.without.line.rental</t>
  </si>
  <si>
    <t>APSM.STAR.subs.non.residential</t>
  </si>
  <si>
    <t>STAR.suscriptions.APSM</t>
  </si>
  <si>
    <t>STAR.suscriptions.market.share.APSM</t>
  </si>
  <si>
    <t>Suscriptores por canal</t>
  </si>
  <si>
    <t>Precio implícito estimado para STAR incluidos en renta mensual</t>
  </si>
  <si>
    <t>Retail.minus.line.STAR</t>
  </si>
  <si>
    <t>Retail.minus.line.STAR.retail.minus.items.only</t>
  </si>
  <si>
    <t>Resultados</t>
  </si>
  <si>
    <t>Factor de estimación del precio implícito (a nivel promedio)</t>
  </si>
  <si>
    <t>Costos evitados</t>
  </si>
  <si>
    <t>Descuento total</t>
  </si>
  <si>
    <t>Datos sin anonimizar</t>
  </si>
  <si>
    <t>Modelo de Costos Evitados</t>
  </si>
  <si>
    <t>Determinar un porcentaje de descuento para determinar tarifas mayoristas con base en una metodología de costos evitados.</t>
  </si>
  <si>
    <t>IFT</t>
  </si>
  <si>
    <t>Datos aportados por el APSM</t>
  </si>
  <si>
    <t>Los datos de hoja ubicada a la derecha fue integrada a partir de información presentada por el APSM y analizada por el Instituto para el desarrollo del modelo en comento</t>
  </si>
  <si>
    <r>
      <rPr>
        <b/>
        <sz val="9"/>
        <rFont val="Arial"/>
        <family val="2"/>
      </rPr>
      <t>Fuente:</t>
    </r>
    <r>
      <rPr>
        <sz val="9"/>
        <rFont val="Arial"/>
        <family val="2"/>
      </rPr>
      <t xml:space="preserve">  Promedio 2020-2023, a partir de información proporcionada por Megacable.</t>
    </r>
  </si>
  <si>
    <r>
      <rPr>
        <b/>
        <sz val="9"/>
        <rFont val="Arial"/>
        <family val="2"/>
      </rPr>
      <t>Fuente:</t>
    </r>
    <r>
      <rPr>
        <sz val="9"/>
        <rFont val="Arial"/>
        <family val="2"/>
      </rPr>
      <t xml:space="preserve">  Promedio 2020-2023, a partir de información proporcionada por Megacable. </t>
    </r>
  </si>
  <si>
    <r>
      <rPr>
        <b/>
        <sz val="9"/>
        <rFont val="Arial"/>
        <family val="2"/>
      </rPr>
      <t>Fuente:</t>
    </r>
    <r>
      <rPr>
        <sz val="9"/>
        <rFont val="Arial"/>
        <family val="2"/>
      </rPr>
      <t xml:space="preserve">  Promedio 2020-2023, a parrtir de datos proporcionados por Megacable.</t>
    </r>
  </si>
  <si>
    <t>Valor reportado en la respuesta al requerimiento de información.</t>
  </si>
  <si>
    <r>
      <rPr>
        <b/>
        <sz val="9"/>
        <rFont val="Arial"/>
        <family val="2"/>
      </rPr>
      <t>Fuente:</t>
    </r>
    <r>
      <rPr>
        <sz val="9"/>
        <rFont val="Arial"/>
        <family val="2"/>
      </rPr>
      <t xml:space="preserve">  Promedio 2021-2022 del porcentaje de costos de publicidad respecto de ingresos operacionales del STAR. Separación Contable.</t>
    </r>
  </si>
  <si>
    <r>
      <rPr>
        <b/>
        <sz val="9"/>
        <rFont val="Arial"/>
        <family val="2"/>
      </rPr>
      <t>Fuente:</t>
    </r>
    <r>
      <rPr>
        <sz val="9"/>
        <rFont val="Arial"/>
        <family val="2"/>
      </rPr>
      <t xml:space="preserve">  Promedio 2021-2022, a parrtir de datos de deuda incobrable respecto de los ingresos operativos STAR. Separación Contable</t>
    </r>
  </si>
  <si>
    <r>
      <t>Fuente:</t>
    </r>
    <r>
      <rPr>
        <sz val="9"/>
        <rFont val="Arial"/>
        <family val="2"/>
      </rPr>
      <t xml:space="preserve"> Promedio 2021-2022, a partir de los costos de facturación STAR respecto  los ingresos operativos del STAR</t>
    </r>
    <r>
      <rPr>
        <b/>
        <sz val="9"/>
        <rFont val="Arial"/>
        <family val="2"/>
      </rPr>
      <t xml:space="preserve">. </t>
    </r>
    <r>
      <rPr>
        <sz val="9"/>
        <rFont val="Arial"/>
        <family val="2"/>
      </rPr>
      <t>Separación Contable.</t>
    </r>
  </si>
  <si>
    <t>vector.implicit.prices.STAR.after.discount</t>
  </si>
  <si>
    <t>Promedio anual de líneas que brindan servicios en modalidad single play</t>
  </si>
  <si>
    <t>Información de accesos residenciales y negocio</t>
  </si>
  <si>
    <t>Información de accesos negocio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</si>
</sst>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0">
    <numFmt numFmtId="43" formatCode="_-* #,##0.00_-;\-* #,##0.00_-;_-* &quot;-&quot;??_-;_-@_-"/>
    <numFmt numFmtId="164" formatCode="#,##0_);[Red]\-#,##0_);0_);@_)"/>
    <numFmt numFmtId="165" formatCode="#,##0.00_);[Red]\-#,##0.00_);0.00_);@_)"/>
    <numFmt numFmtId="166" formatCode="#,##0%;[Red]\-#,##0%;0%;@_)"/>
    <numFmt numFmtId="167" formatCode="#,##0.00%;[Red]\-#,##0.00%;0.00%;@_)"/>
    <numFmt numFmtId="168" formatCode="dd\ mmm\ yy_)"/>
    <numFmt numFmtId="169" formatCode="* _(#,##0_);[Red]* \(#,##0\);* _(&quot;-&quot;?_);@_)"/>
    <numFmt numFmtId="170" formatCode="* _(#,##0.00_);[Red]* \(#,##0.00\);* _(&quot;-&quot;?_);@_)"/>
    <numFmt numFmtId="171" formatCode="\€\ * _(#,##0_);[Red]\€\ * \(#,##0\);\€\ * _(&quot;-&quot;?_);@_)"/>
    <numFmt numFmtId="172" formatCode="\€\ * _(#,##0.00_);[Red]\€\ * \(#,##0.00\);\€\ * _(&quot;-&quot;?_);@_)"/>
    <numFmt numFmtId="173" formatCode="[$EUR]\ * _(#,##0_);[Red][$EUR]\ * \(#,##0\);[$EUR]\ * _(&quot;-&quot;?_);@_)"/>
    <numFmt numFmtId="174" formatCode="[$EUR]\ * _(#,##0.00_);[Red][$EUR]\ * \(#,##0.00\);[$EUR]\ * _(&quot;-&quot;?_);@_)"/>
    <numFmt numFmtId="175" formatCode="\$\ * _(#,##0_);[Red]\$\ * \(#,##0\);\$\ * _(&quot;-&quot;?_);@_)"/>
    <numFmt numFmtId="176" formatCode="\$\ * _(#,##0.00_);[Red]\$\ * \(#,##0.00\);\$\ * _(&quot;-&quot;?_);@_)"/>
    <numFmt numFmtId="177" formatCode="[$USD]\ * _(#,##0_);[Red][$USD]\ * \(#,##0\);[$USD]\ * _(&quot;-&quot;?_);@_)"/>
    <numFmt numFmtId="178" formatCode="[$USD]\ * _(#,##0.00_);[Red][$USD]\ * \(#,##0.00\);[$USD]\ * _(&quot;-&quot;?_);@_)"/>
    <numFmt numFmtId="179" formatCode="\£\ * _(#,##0_);[Red]\£\ * \(#,##0\);\£\ * _(&quot;-&quot;?_);@_)"/>
    <numFmt numFmtId="180" formatCode="\£\ * _(#,##0.00_);[Red]\£\ * \(#,##0.00\);\£\ * _(&quot;-&quot;?_);@_)"/>
    <numFmt numFmtId="181" formatCode="[$GBP]\ * _(#,##0_);[Red][$GBP]\ * \(#,##0\);[$GBP]\ * _(&quot;-&quot;?_);@_)"/>
    <numFmt numFmtId="182" formatCode="[$GBP]\ * _(#,##0.00_);[Red][$GBP]\ * \(#,##0.00\);[$GBP]\ * _(&quot;-&quot;?_);@_)"/>
    <numFmt numFmtId="183" formatCode="mmm\ yy_)"/>
    <numFmt numFmtId="184" formatCode="yyyy_)"/>
    <numFmt numFmtId="185" formatCode="#,##0_);[Red]\-#,##0_);&quot;-&quot;?_);@_)"/>
    <numFmt numFmtId="186" formatCode="#,##0.00_);[Red]\-#,##0.00_);&quot;-&quot;?_);@_)"/>
    <numFmt numFmtId="187" formatCode="#,##0%;[Red]\-#,##0%;&quot;-&quot;\%;@_)"/>
    <numFmt numFmtId="188" formatCode="#,##0.00%;[Red]\-#,##0.00%;&quot;-&quot;\%;@_)"/>
    <numFmt numFmtId="189" formatCode="#,##0_);[Red]\-#,##0_);\-_);@_)"/>
    <numFmt numFmtId="190" formatCode="0.0"/>
    <numFmt numFmtId="191" formatCode="0.0%"/>
    <numFmt numFmtId="192" formatCode="#,##0.000"/>
    <numFmt numFmtId="193" formatCode="#,##0.0"/>
    <numFmt numFmtId="194" formatCode="#,##0_ ;[Red]\-#,##0\ "/>
    <numFmt numFmtId="195" formatCode="0.000%"/>
    <numFmt numFmtId="196" formatCode="#,##0.0000"/>
    <numFmt numFmtId="197" formatCode="_-* #,##0.00\ _€_-;\-* #,##0.00\ _€_-;_-* &quot;-&quot;??\ _€_-;_-@_-"/>
    <numFmt numFmtId="198" formatCode="_-* #,##0_-;\-* #,##0_-;_-* &quot;-&quot;??_-;_-@_-"/>
    <numFmt numFmtId="199" formatCode="#,##0.0%;[Red]\-#,##0.0%;0.0%;@_)"/>
    <numFmt numFmtId="200" formatCode="&quot;$&quot;#,##0.00"/>
    <numFmt numFmtId="201" formatCode="0.0000000000000000%"/>
    <numFmt numFmtId="202" formatCode="0.0000%"/>
  </numFmts>
  <fonts count="41" x14ac:knownFonts="1">
    <font>
      <sz val="9"/>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2"/>
      <name val="Arial"/>
      <family val="2"/>
    </font>
    <font>
      <sz val="9"/>
      <name val="Arial"/>
      <family val="2"/>
    </font>
    <font>
      <b/>
      <sz val="18"/>
      <name val="Arial"/>
      <family val="2"/>
    </font>
    <font>
      <b/>
      <sz val="14"/>
      <name val="Arial"/>
      <family val="2"/>
    </font>
    <font>
      <b/>
      <sz val="9"/>
      <name val="Arial"/>
      <family val="2"/>
    </font>
    <font>
      <b/>
      <sz val="22"/>
      <name val="Arial"/>
      <family val="2"/>
    </font>
    <font>
      <sz val="8"/>
      <name val="Arial"/>
      <family val="2"/>
    </font>
    <font>
      <i/>
      <sz val="9"/>
      <color indexed="55"/>
      <name val="Arial"/>
      <family val="2"/>
    </font>
    <font>
      <u/>
      <sz val="9"/>
      <name val="Arial"/>
      <family val="2"/>
    </font>
    <font>
      <u/>
      <sz val="8"/>
      <name val="Arial"/>
      <family val="2"/>
    </font>
    <font>
      <i/>
      <sz val="9"/>
      <name val="Arial"/>
      <family val="2"/>
    </font>
    <font>
      <i/>
      <sz val="9"/>
      <color rgb="FFC41230"/>
      <name val="Arial"/>
      <family val="2"/>
    </font>
    <font>
      <b/>
      <sz val="9"/>
      <color rgb="FFFFFFFF"/>
      <name val="Arial"/>
      <family val="2"/>
    </font>
    <font>
      <sz val="9"/>
      <color rgb="FFFFFFFF"/>
      <name val="Arial"/>
      <family val="2"/>
    </font>
    <font>
      <sz val="9"/>
      <color indexed="81"/>
      <name val="Tahoma"/>
      <family val="2"/>
    </font>
    <font>
      <b/>
      <sz val="9"/>
      <color indexed="81"/>
      <name val="Tahoma"/>
      <family val="2"/>
    </font>
    <font>
      <sz val="9"/>
      <color theme="1"/>
      <name val="Arial"/>
      <family val="2"/>
    </font>
    <font>
      <sz val="9"/>
      <color rgb="FFFF0000"/>
      <name val="Arial"/>
      <family val="2"/>
    </font>
    <font>
      <b/>
      <sz val="9"/>
      <color theme="1"/>
      <name val="Arial"/>
      <family val="2"/>
    </font>
    <font>
      <vertAlign val="superscript"/>
      <sz val="9"/>
      <name val="Arial"/>
      <family val="2"/>
    </font>
    <font>
      <i/>
      <sz val="11"/>
      <color rgb="FF7F7F7F"/>
      <name val="Arial"/>
      <family val="2"/>
      <scheme val="minor"/>
    </font>
    <font>
      <u/>
      <sz val="9"/>
      <color theme="10"/>
      <name val="Arial"/>
      <family val="2"/>
    </font>
    <font>
      <sz val="9"/>
      <color rgb="FF7F7F7F"/>
      <name val="Arial"/>
      <family val="2"/>
      <scheme val="minor"/>
    </font>
    <font>
      <b/>
      <sz val="9"/>
      <color rgb="FF7F7F7F"/>
      <name val="Arial"/>
      <family val="2"/>
      <scheme val="minor"/>
    </font>
    <font>
      <i/>
      <sz val="9"/>
      <color rgb="FF00A44A"/>
      <name val="Arial"/>
      <family val="2"/>
    </font>
    <font>
      <b/>
      <sz val="9"/>
      <color theme="0"/>
      <name val="Arial"/>
      <family val="2"/>
    </font>
    <font>
      <sz val="9"/>
      <color theme="0"/>
      <name val="Arial"/>
      <family val="2"/>
    </font>
    <font>
      <b/>
      <sz val="9"/>
      <color rgb="FF00B050"/>
      <name val="Arial"/>
      <family val="2"/>
    </font>
    <font>
      <sz val="7"/>
      <color rgb="FF000000"/>
      <name val="Segoe UI"/>
      <family val="2"/>
    </font>
    <font>
      <u/>
      <sz val="11"/>
      <color theme="10"/>
      <name val="Arial"/>
      <family val="2"/>
      <scheme val="minor"/>
    </font>
    <font>
      <b/>
      <sz val="10"/>
      <color theme="0"/>
      <name val="Arial"/>
      <family val="2"/>
      <scheme val="minor"/>
    </font>
    <font>
      <i/>
      <sz val="9"/>
      <color rgb="FF00B050"/>
      <name val="Arial"/>
      <family val="2"/>
    </font>
    <font>
      <b/>
      <sz val="11"/>
      <color theme="0"/>
      <name val="Arial"/>
      <family val="2"/>
    </font>
    <font>
      <i/>
      <sz val="9"/>
      <color theme="0" tint="-0.14999847407452621"/>
      <name val="Arial"/>
      <family val="2"/>
    </font>
    <font>
      <sz val="9"/>
      <color theme="0" tint="-4.9989318521683403E-2"/>
      <name val="Arial"/>
      <family val="2"/>
    </font>
    <font>
      <b/>
      <sz val="11"/>
      <name val="Arial"/>
      <family val="2"/>
    </font>
  </fonts>
  <fills count="30">
    <fill>
      <patternFill patternType="none"/>
    </fill>
    <fill>
      <patternFill patternType="gray125"/>
    </fill>
    <fill>
      <patternFill patternType="solid">
        <fgColor indexed="22"/>
        <bgColor indexed="64"/>
      </patternFill>
    </fill>
    <fill>
      <patternFill patternType="solid">
        <fgColor rgb="FFD0FFD0"/>
        <bgColor indexed="64"/>
      </patternFill>
    </fill>
    <fill>
      <patternFill patternType="solid">
        <fgColor rgb="FFB4FF3C"/>
        <bgColor indexed="64"/>
      </patternFill>
    </fill>
    <fill>
      <patternFill patternType="solid">
        <fgColor rgb="FFFFFF00"/>
        <bgColor indexed="64"/>
      </patternFill>
    </fill>
    <fill>
      <patternFill patternType="solid">
        <fgColor indexed="41"/>
        <bgColor indexed="64"/>
      </patternFill>
    </fill>
    <fill>
      <patternFill patternType="solid">
        <fgColor rgb="FF00B050"/>
        <bgColor rgb="FF221F72"/>
      </patternFill>
    </fill>
    <fill>
      <patternFill patternType="solid">
        <fgColor rgb="FF00B050"/>
        <bgColor indexed="64"/>
      </patternFill>
    </fill>
    <fill>
      <patternFill patternType="solid">
        <fgColor rgb="FFB0EEC5"/>
        <bgColor indexed="64"/>
      </patternFill>
    </fill>
    <fill>
      <patternFill patternType="solid">
        <fgColor rgb="FF004C52"/>
        <bgColor indexed="64"/>
      </patternFill>
    </fill>
    <fill>
      <patternFill patternType="solid">
        <fgColor theme="3" tint="0.89996032593768116"/>
        <bgColor indexed="64"/>
      </patternFill>
    </fill>
    <fill>
      <patternFill patternType="solid">
        <fgColor rgb="FFFFFF99"/>
        <bgColor indexed="15"/>
      </patternFill>
    </fill>
    <fill>
      <patternFill patternType="solid">
        <fgColor rgb="FFD1FFA3"/>
        <bgColor indexed="64"/>
      </patternFill>
    </fill>
    <fill>
      <patternFill patternType="solid">
        <fgColor rgb="FFCCFFFF"/>
        <bgColor rgb="FF000000"/>
      </patternFill>
    </fill>
    <fill>
      <patternFill patternType="solid">
        <fgColor rgb="FFFFFAB3"/>
        <bgColor indexed="15"/>
      </patternFill>
    </fill>
    <fill>
      <patternFill patternType="solid">
        <fgColor rgb="FF00FF00"/>
        <bgColor indexed="64"/>
      </patternFill>
    </fill>
    <fill>
      <patternFill patternType="solid">
        <fgColor rgb="FFFFE0A0"/>
        <bgColor indexed="64"/>
      </patternFill>
    </fill>
    <fill>
      <patternFill patternType="solid">
        <fgColor rgb="FF221F72"/>
        <bgColor indexed="64"/>
      </patternFill>
    </fill>
    <fill>
      <patternFill patternType="solid">
        <fgColor rgb="FFC4D0E9"/>
        <bgColor indexed="64"/>
      </patternFill>
    </fill>
    <fill>
      <patternFill patternType="solid">
        <fgColor rgb="FF221F72"/>
        <bgColor rgb="FF221F72"/>
      </patternFill>
    </fill>
    <fill>
      <patternFill patternType="solid">
        <fgColor theme="0"/>
        <bgColor indexed="64"/>
      </patternFill>
    </fill>
    <fill>
      <patternFill patternType="solid">
        <fgColor indexed="51"/>
        <bgColor indexed="64"/>
      </patternFill>
    </fill>
    <fill>
      <patternFill patternType="solid">
        <fgColor theme="0"/>
        <bgColor indexed="15"/>
      </patternFill>
    </fill>
    <fill>
      <patternFill patternType="solid">
        <fgColor theme="2"/>
        <bgColor indexed="64"/>
      </patternFill>
    </fill>
    <fill>
      <patternFill patternType="solid">
        <fgColor theme="0"/>
        <bgColor rgb="FF221F72"/>
      </patternFill>
    </fill>
    <fill>
      <patternFill patternType="solid">
        <fgColor theme="0" tint="-0.14999847407452621"/>
        <bgColor indexed="64"/>
      </patternFill>
    </fill>
    <fill>
      <patternFill patternType="solid">
        <fgColor theme="0" tint="-0.249977111117893"/>
        <bgColor indexed="64"/>
      </patternFill>
    </fill>
    <fill>
      <patternFill patternType="solid">
        <fgColor rgb="FFFF66FF"/>
        <bgColor indexed="64"/>
      </patternFill>
    </fill>
    <fill>
      <patternFill patternType="solid">
        <fgColor rgb="FFFF66FF"/>
        <bgColor indexed="15"/>
      </patternFill>
    </fill>
  </fills>
  <borders count="23">
    <border>
      <left/>
      <right/>
      <top/>
      <bottom/>
      <diagonal/>
    </border>
    <border>
      <left/>
      <right/>
      <top style="thin">
        <color indexed="8"/>
      </top>
      <bottom/>
      <diagonal/>
    </border>
    <border>
      <left/>
      <right/>
      <top/>
      <bottom style="thin">
        <color indexed="8"/>
      </bottom>
      <diagonal/>
    </border>
    <border>
      <left style="thin">
        <color rgb="FF0000FF"/>
      </left>
      <right style="thin">
        <color rgb="FF0000FF"/>
      </right>
      <top style="thin">
        <color rgb="FF0000FF"/>
      </top>
      <bottom style="thin">
        <color rgb="FF0000FF"/>
      </bottom>
      <diagonal/>
    </border>
    <border>
      <left style="thin">
        <color rgb="FF00C000"/>
      </left>
      <right style="thin">
        <color rgb="FF00C000"/>
      </right>
      <top style="thin">
        <color rgb="FF00C000"/>
      </top>
      <bottom style="thin">
        <color rgb="FF00C000"/>
      </bottom>
      <diagonal/>
    </border>
    <border>
      <left/>
      <right/>
      <top style="medium">
        <color rgb="FFC4D0E9"/>
      </top>
      <bottom style="medium">
        <color rgb="FFC4D0E9"/>
      </bottom>
      <diagonal/>
    </border>
    <border>
      <left/>
      <right/>
      <top style="thin">
        <color rgb="FFC4D0E9"/>
      </top>
      <bottom/>
      <diagonal/>
    </border>
    <border>
      <left style="thin">
        <color rgb="FF00C000"/>
      </left>
      <right/>
      <top style="thin">
        <color rgb="FF00C000"/>
      </top>
      <bottom style="thin">
        <color rgb="FF00C000"/>
      </bottom>
      <diagonal/>
    </border>
    <border>
      <left style="dotted">
        <color rgb="FF00C000"/>
      </left>
      <right style="dotted">
        <color rgb="FF00C000"/>
      </right>
      <top style="dotted">
        <color rgb="FF00C000"/>
      </top>
      <bottom style="dotted">
        <color rgb="FF00C000"/>
      </bottom>
      <diagonal/>
    </border>
    <border>
      <left style="thin">
        <color indexed="57"/>
      </left>
      <right style="thin">
        <color indexed="57"/>
      </right>
      <top style="thin">
        <color indexed="57"/>
      </top>
      <bottom style="thin">
        <color indexed="57"/>
      </bottom>
      <diagonal/>
    </border>
    <border>
      <left/>
      <right style="thin">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rgb="FFFF0000"/>
      </left>
      <right style="thin">
        <color rgb="FFFF0000"/>
      </right>
      <top style="thin">
        <color rgb="FFFF0000"/>
      </top>
      <bottom style="thin">
        <color rgb="FFFF0000"/>
      </bottom>
      <diagonal/>
    </border>
    <border>
      <left/>
      <right/>
      <top style="medium">
        <color rgb="FF33CC33"/>
      </top>
      <bottom/>
      <diagonal/>
    </border>
    <border>
      <left/>
      <right/>
      <top style="medium">
        <color rgb="FF33CC33"/>
      </top>
      <bottom style="medium">
        <color rgb="FF33CC33"/>
      </bottom>
      <diagonal/>
    </border>
    <border>
      <left style="dotted">
        <color theme="1"/>
      </left>
      <right style="dotted">
        <color theme="1"/>
      </right>
      <top style="dotted">
        <color theme="1"/>
      </top>
      <bottom style="dotted">
        <color theme="1"/>
      </bottom>
      <diagonal/>
    </border>
    <border>
      <left/>
      <right/>
      <top style="medium">
        <color rgb="FFC4D0E9"/>
      </top>
      <bottom/>
      <diagonal/>
    </border>
    <border>
      <left style="dotted">
        <color theme="1"/>
      </left>
      <right style="dotted">
        <color theme="1"/>
      </right>
      <top style="dotted">
        <color theme="1"/>
      </top>
      <bottom/>
      <diagonal/>
    </border>
    <border>
      <left style="dotted">
        <color theme="1"/>
      </left>
      <right style="dotted">
        <color theme="1"/>
      </right>
      <top/>
      <bottom/>
      <diagonal/>
    </border>
    <border>
      <left/>
      <right/>
      <top style="dotted">
        <color theme="1"/>
      </top>
      <bottom style="dotted">
        <color theme="1"/>
      </bottom>
      <diagonal/>
    </border>
    <border>
      <left/>
      <right style="dotted">
        <color theme="1"/>
      </right>
      <top style="dotted">
        <color theme="1"/>
      </top>
      <bottom style="dotted">
        <color theme="1"/>
      </bottom>
      <diagonal/>
    </border>
    <border>
      <left style="dotted">
        <color theme="1"/>
      </left>
      <right style="dotted">
        <color theme="1"/>
      </right>
      <top/>
      <bottom style="dotted">
        <color theme="1"/>
      </bottom>
      <diagonal/>
    </border>
  </borders>
  <cellStyleXfs count="96">
    <xf numFmtId="0" fontId="0" fillId="0" borderId="0">
      <alignment vertical="center"/>
    </xf>
    <xf numFmtId="0" fontId="6" fillId="0" borderId="0" applyNumberFormat="0" applyAlignment="0">
      <alignment vertical="center"/>
    </xf>
    <xf numFmtId="165" fontId="12" fillId="0" borderId="0" applyNumberFormat="0" applyAlignment="0">
      <alignment vertical="center"/>
    </xf>
    <xf numFmtId="0" fontId="17" fillId="7" borderId="0" applyNumberFormat="0">
      <alignment horizontal="center" vertical="top" wrapText="1"/>
    </xf>
    <xf numFmtId="0" fontId="17" fillId="8" borderId="0" applyNumberFormat="0">
      <alignment horizontal="left" vertical="top" wrapText="1"/>
    </xf>
    <xf numFmtId="0" fontId="17" fillId="8" borderId="0" applyNumberFormat="0">
      <alignment horizontal="centerContinuous" vertical="top"/>
    </xf>
    <xf numFmtId="0" fontId="18" fillId="8" borderId="0" applyNumberFormat="0">
      <alignment horizontal="center" vertical="top" wrapText="1"/>
    </xf>
    <xf numFmtId="169" fontId="6" fillId="0" borderId="0" applyFont="0" applyFill="0" applyBorder="0" applyAlignment="0" applyProtection="0">
      <alignment vertical="center"/>
    </xf>
    <xf numFmtId="169" fontId="6" fillId="0" borderId="0" applyFont="0" applyFill="0" applyBorder="0" applyAlignment="0" applyProtection="0">
      <alignment vertical="center"/>
    </xf>
    <xf numFmtId="170" fontId="6" fillId="0" borderId="0" applyFont="0" applyFill="0" applyBorder="0" applyAlignment="0" applyProtection="0">
      <alignment vertical="center"/>
    </xf>
    <xf numFmtId="175" fontId="6" fillId="0" borderId="0" applyFont="0" applyFill="0" applyBorder="0" applyAlignment="0" applyProtection="0">
      <alignment vertical="center"/>
    </xf>
    <xf numFmtId="176" fontId="6" fillId="0" borderId="0" applyFont="0" applyFill="0" applyBorder="0" applyAlignment="0" applyProtection="0">
      <alignment vertical="center"/>
    </xf>
    <xf numFmtId="173" fontId="6" fillId="0" borderId="0" applyFont="0" applyFill="0" applyBorder="0" applyAlignment="0" applyProtection="0">
      <alignment vertical="center"/>
    </xf>
    <xf numFmtId="174" fontId="6" fillId="0" borderId="0" applyFont="0" applyFill="0" applyBorder="0" applyAlignment="0" applyProtection="0">
      <alignment vertical="center"/>
    </xf>
    <xf numFmtId="171" fontId="6" fillId="0" borderId="0" applyFont="0" applyFill="0" applyBorder="0" applyAlignment="0" applyProtection="0">
      <alignment vertical="center"/>
    </xf>
    <xf numFmtId="172" fontId="6" fillId="0" borderId="0" applyFont="0" applyFill="0" applyBorder="0" applyAlignment="0" applyProtection="0">
      <alignment vertical="center"/>
    </xf>
    <xf numFmtId="181" fontId="6" fillId="0" borderId="0" applyFont="0" applyFill="0" applyBorder="0" applyAlignment="0" applyProtection="0">
      <alignment vertical="center"/>
    </xf>
    <xf numFmtId="182" fontId="6" fillId="0" borderId="0" applyFont="0" applyFill="0" applyBorder="0" applyAlignment="0" applyProtection="0">
      <alignment vertical="center"/>
    </xf>
    <xf numFmtId="179" fontId="6" fillId="0" borderId="0" applyFont="0" applyFill="0" applyBorder="0" applyAlignment="0" applyProtection="0">
      <alignment vertical="center"/>
    </xf>
    <xf numFmtId="180" fontId="6" fillId="0" borderId="0" applyFont="0" applyFill="0" applyBorder="0" applyAlignment="0" applyProtection="0">
      <alignment vertical="center"/>
    </xf>
    <xf numFmtId="177" fontId="6" fillId="0" borderId="0" applyFont="0" applyFill="0" applyBorder="0" applyAlignment="0" applyProtection="0">
      <alignment vertical="center"/>
    </xf>
    <xf numFmtId="178" fontId="6" fillId="0" borderId="0" applyFont="0" applyFill="0" applyBorder="0" applyAlignment="0" applyProtection="0">
      <alignment vertical="center"/>
    </xf>
    <xf numFmtId="168" fontId="6" fillId="0" borderId="0" applyFont="0" applyFill="0" applyBorder="0" applyAlignment="0" applyProtection="0">
      <alignment vertical="center"/>
    </xf>
    <xf numFmtId="183" fontId="6" fillId="0" borderId="0" applyFont="0" applyFill="0" applyBorder="0" applyAlignment="0" applyProtection="0">
      <alignment vertical="center"/>
    </xf>
    <xf numFmtId="184" fontId="6" fillId="0" borderId="0" applyFont="0" applyFill="0" applyBorder="0" applyAlignment="0" applyProtection="0">
      <alignment vertical="center"/>
    </xf>
    <xf numFmtId="0" fontId="8" fillId="0" borderId="0" applyNumberFormat="0" applyFill="0" applyBorder="0" applyAlignment="0" applyProtection="0">
      <alignment vertical="center"/>
    </xf>
    <xf numFmtId="0" fontId="5" fillId="0" borderId="0" applyNumberFormat="0" applyFill="0" applyBorder="0" applyAlignment="0" applyProtection="0">
      <alignment horizontal="left" vertical="center"/>
    </xf>
    <xf numFmtId="0" fontId="9" fillId="0" borderId="0" applyNumberFormat="0" applyFill="0" applyBorder="0" applyAlignment="0" applyProtection="0">
      <alignment vertical="center"/>
    </xf>
    <xf numFmtId="0" fontId="6" fillId="5" borderId="0" applyNumberFormat="0" applyFont="0" applyBorder="0" applyAlignment="0" applyProtection="0">
      <alignment vertical="center"/>
    </xf>
    <xf numFmtId="0" fontId="6" fillId="0" borderId="16" applyNumberFormat="0" applyFill="0" applyAlignment="0" applyProtection="0">
      <alignment vertical="center"/>
      <protection locked="0"/>
    </xf>
    <xf numFmtId="0" fontId="6" fillId="0" borderId="13" applyNumberFormat="0" applyAlignment="0">
      <alignment vertical="center"/>
      <protection locked="0"/>
    </xf>
    <xf numFmtId="164" fontId="21" fillId="12" borderId="16" applyNumberFormat="0" applyAlignment="0">
      <alignment vertical="center"/>
      <protection locked="0"/>
    </xf>
    <xf numFmtId="0" fontId="6" fillId="13" borderId="0" applyNumberFormat="0" applyAlignment="0">
      <alignment vertical="center"/>
    </xf>
    <xf numFmtId="0" fontId="30" fillId="10" borderId="0" applyNumberFormat="0" applyAlignment="0">
      <alignment vertical="center"/>
    </xf>
    <xf numFmtId="0" fontId="6" fillId="4" borderId="0" applyNumberFormat="0" applyAlignment="0">
      <alignment vertical="center"/>
    </xf>
    <xf numFmtId="0" fontId="6" fillId="0" borderId="3" applyNumberFormat="0" applyAlignment="0">
      <alignment vertical="center"/>
      <protection locked="0"/>
    </xf>
    <xf numFmtId="0" fontId="29" fillId="0" borderId="0" applyNumberFormat="0" applyAlignment="0">
      <alignment vertical="center"/>
    </xf>
    <xf numFmtId="0" fontId="11" fillId="0" borderId="0" applyNumberFormat="0" applyFill="0" applyBorder="0" applyAlignment="0" applyProtection="0">
      <alignment vertical="center"/>
    </xf>
    <xf numFmtId="185" fontId="6" fillId="0" borderId="0" applyFont="0" applyFill="0" applyBorder="0" applyAlignment="0" applyProtection="0">
      <alignment vertical="center"/>
    </xf>
    <xf numFmtId="186" fontId="6" fillId="0" borderId="0" applyFont="0" applyFill="0" applyBorder="0" applyAlignment="0" applyProtection="0">
      <alignment vertical="center"/>
    </xf>
    <xf numFmtId="0" fontId="9" fillId="11" borderId="0" applyNumberFormat="0" applyAlignment="0" applyProtection="0">
      <alignment vertical="center"/>
    </xf>
    <xf numFmtId="187" fontId="6" fillId="0" borderId="0" applyFont="0" applyFill="0" applyBorder="0" applyAlignment="0" applyProtection="0">
      <alignment horizontal="right" vertical="center"/>
    </xf>
    <xf numFmtId="188" fontId="6" fillId="0" borderId="0" applyFont="0" applyFill="0" applyBorder="0" applyAlignment="0" applyProtection="0">
      <alignment vertical="center"/>
    </xf>
    <xf numFmtId="0" fontId="9" fillId="0" borderId="0" applyNumberFormat="0" applyFill="0" applyBorder="0">
      <alignment horizontal="left" vertical="center" wrapText="1"/>
    </xf>
    <xf numFmtId="0" fontId="6" fillId="0" borderId="0" applyNumberFormat="0" applyFill="0" applyBorder="0">
      <alignment horizontal="left" vertical="center" wrapText="1" indent="1"/>
    </xf>
    <xf numFmtId="164" fontId="9" fillId="0" borderId="15" applyNumberFormat="0" applyFill="0" applyAlignment="0" applyProtection="0">
      <alignment vertical="center"/>
    </xf>
    <xf numFmtId="164" fontId="6" fillId="0" borderId="14" applyNumberFormat="0" applyFont="0" applyFill="0" applyAlignment="0" applyProtection="0">
      <alignment vertical="center"/>
    </xf>
    <xf numFmtId="0" fontId="6" fillId="2" borderId="0" applyNumberFormat="0" applyFont="0" applyBorder="0" applyAlignment="0" applyProtection="0">
      <alignment vertical="center"/>
    </xf>
    <xf numFmtId="0" fontId="6" fillId="0" borderId="0" applyNumberFormat="0" applyFont="0" applyFill="0" applyAlignment="0" applyProtection="0">
      <alignment vertical="center"/>
    </xf>
    <xf numFmtId="164" fontId="6" fillId="0" borderId="0" applyNumberFormat="0" applyFont="0" applyBorder="0" applyAlignment="0" applyProtection="0">
      <alignment vertical="center"/>
    </xf>
    <xf numFmtId="49" fontId="6" fillId="0" borderId="0" applyFont="0" applyFill="0" applyBorder="0" applyAlignment="0" applyProtection="0">
      <alignment horizontal="center" vertical="center"/>
    </xf>
    <xf numFmtId="164" fontId="9" fillId="0" borderId="0" applyNumberFormat="0" applyFill="0" applyBorder="0" applyAlignment="0" applyProtection="0">
      <alignment vertical="center"/>
    </xf>
    <xf numFmtId="164" fontId="9" fillId="9" borderId="0" applyNumberFormat="0" applyAlignment="0" applyProtection="0">
      <alignment vertical="center"/>
    </xf>
    <xf numFmtId="0" fontId="6" fillId="0" borderId="0" applyNumberFormat="0" applyFont="0" applyBorder="0" applyAlignment="0" applyProtection="0">
      <alignment vertical="center"/>
    </xf>
    <xf numFmtId="0" fontId="6" fillId="0" borderId="0" applyNumberFormat="0" applyFont="0" applyAlignment="0" applyProtection="0">
      <alignment vertical="center"/>
    </xf>
    <xf numFmtId="0" fontId="6" fillId="0" borderId="0">
      <alignment vertical="center"/>
    </xf>
    <xf numFmtId="0" fontId="10" fillId="0" borderId="0" applyFill="0" applyBorder="0" applyAlignment="0" applyProtection="0">
      <alignment vertical="center"/>
    </xf>
    <xf numFmtId="0" fontId="7" fillId="0" borderId="0" applyFill="0" applyBorder="0" applyAlignment="0" applyProtection="0">
      <alignment vertical="center"/>
    </xf>
    <xf numFmtId="0" fontId="10" fillId="6" borderId="0" applyNumberFormat="0">
      <alignment vertical="center"/>
    </xf>
    <xf numFmtId="43" fontId="6" fillId="0" borderId="0" applyFont="0" applyFill="0" applyBorder="0" applyAlignment="0" applyProtection="0"/>
    <xf numFmtId="0" fontId="6" fillId="0" borderId="13" applyNumberFormat="0" applyAlignment="0">
      <alignment vertical="center"/>
      <protection locked="0"/>
    </xf>
    <xf numFmtId="0" fontId="6" fillId="0" borderId="13" applyNumberFormat="0" applyAlignment="0">
      <alignment vertical="center"/>
      <protection locked="0"/>
    </xf>
    <xf numFmtId="0" fontId="25" fillId="0" borderId="0" applyNumberFormat="0" applyFill="0" applyBorder="0" applyAlignment="0" applyProtection="0"/>
    <xf numFmtId="0" fontId="26" fillId="0" borderId="0" applyNumberFormat="0" applyFill="0" applyBorder="0" applyAlignment="0" applyProtection="0">
      <alignment vertical="center"/>
    </xf>
    <xf numFmtId="0" fontId="6" fillId="0" borderId="13" applyNumberFormat="0" applyAlignment="0">
      <alignment vertical="center"/>
      <protection locked="0"/>
    </xf>
    <xf numFmtId="9" fontId="6" fillId="0" borderId="0" applyFont="0" applyFill="0" applyBorder="0" applyAlignment="0" applyProtection="0"/>
    <xf numFmtId="0" fontId="17" fillId="7" borderId="0" applyNumberFormat="0">
      <alignment horizontal="center" vertical="top" wrapText="1"/>
    </xf>
    <xf numFmtId="0" fontId="6" fillId="0" borderId="3" applyNumberFormat="0" applyAlignment="0">
      <alignment vertical="center"/>
      <protection locked="0"/>
    </xf>
    <xf numFmtId="0" fontId="4" fillId="0" borderId="0"/>
    <xf numFmtId="197" fontId="4" fillId="0" borderId="0" applyFont="0" applyFill="0" applyBorder="0" applyAlignment="0" applyProtection="0"/>
    <xf numFmtId="0" fontId="10" fillId="14" borderId="0" applyNumberFormat="0">
      <alignment vertical="center"/>
    </xf>
    <xf numFmtId="164" fontId="6" fillId="0" borderId="17" applyNumberFormat="0" applyFont="0" applyFill="0" applyAlignment="0" applyProtection="0">
      <alignment vertical="center"/>
    </xf>
    <xf numFmtId="0" fontId="17" fillId="20" borderId="0" applyNumberFormat="0">
      <alignment horizontal="center" vertical="top" wrapText="1"/>
    </xf>
    <xf numFmtId="0" fontId="17" fillId="18" borderId="0" applyNumberFormat="0">
      <alignment horizontal="left" vertical="top" wrapText="1"/>
    </xf>
    <xf numFmtId="0" fontId="17" fillId="18" borderId="0" applyNumberFormat="0">
      <alignment horizontal="centerContinuous" vertical="top"/>
    </xf>
    <xf numFmtId="0" fontId="18" fillId="18" borderId="0" applyNumberFormat="0">
      <alignment horizontal="center" vertical="top" wrapText="1"/>
    </xf>
    <xf numFmtId="0" fontId="6" fillId="0" borderId="8" applyNumberFormat="0" applyAlignment="0">
      <alignment vertical="center"/>
    </xf>
    <xf numFmtId="0" fontId="6" fillId="0" borderId="4" applyNumberFormat="0" applyAlignment="0">
      <alignment vertical="center"/>
      <protection locked="0"/>
    </xf>
    <xf numFmtId="164" fontId="6" fillId="15" borderId="4" applyNumberFormat="0" applyAlignment="0">
      <alignment vertical="center"/>
      <protection locked="0"/>
    </xf>
    <xf numFmtId="0" fontId="6" fillId="3" borderId="0" applyNumberFormat="0" applyAlignment="0">
      <alignment vertical="center"/>
    </xf>
    <xf numFmtId="0" fontId="6" fillId="16" borderId="0" applyNumberFormat="0" applyAlignment="0">
      <alignment vertical="center"/>
    </xf>
    <xf numFmtId="0" fontId="6" fillId="4" borderId="0" applyNumberFormat="0" applyAlignment="0">
      <alignment vertical="center"/>
    </xf>
    <xf numFmtId="0" fontId="16" fillId="0" borderId="0" applyNumberFormat="0" applyAlignment="0">
      <alignment vertical="center"/>
    </xf>
    <xf numFmtId="0" fontId="6" fillId="17" borderId="0" applyNumberFormat="0" applyFont="0" applyBorder="0" applyAlignment="0" applyProtection="0">
      <alignment vertical="center"/>
    </xf>
    <xf numFmtId="164" fontId="9" fillId="0" borderId="5" applyNumberFormat="0" applyFill="0" applyAlignment="0" applyProtection="0">
      <alignment vertical="center"/>
    </xf>
    <xf numFmtId="0" fontId="6" fillId="2" borderId="0" applyNumberFormat="0" applyFont="0" applyBorder="0" applyAlignment="0" applyProtection="0">
      <alignment vertical="center"/>
    </xf>
    <xf numFmtId="164" fontId="9" fillId="19" borderId="0" applyNumberFormat="0" applyAlignment="0" applyProtection="0">
      <alignment vertical="center"/>
    </xf>
    <xf numFmtId="0" fontId="6" fillId="22" borderId="0" applyNumberFormat="0" applyFont="0" applyBorder="0" applyAlignment="0" applyProtection="0">
      <alignment vertical="center"/>
    </xf>
    <xf numFmtId="0" fontId="6" fillId="0" borderId="9" applyNumberFormat="0" applyAlignment="0">
      <alignment vertical="center"/>
      <protection locked="0"/>
    </xf>
    <xf numFmtId="0" fontId="3" fillId="0" borderId="0"/>
    <xf numFmtId="197" fontId="3" fillId="0" borderId="0" applyFont="0" applyFill="0" applyBorder="0" applyAlignment="0" applyProtection="0"/>
    <xf numFmtId="0" fontId="34" fillId="0" borderId="0" applyNumberFormat="0" applyFill="0" applyBorder="0" applyAlignment="0" applyProtection="0"/>
    <xf numFmtId="0" fontId="10" fillId="6" borderId="0" applyNumberFormat="0">
      <alignment vertical="center"/>
    </xf>
    <xf numFmtId="0" fontId="35" fillId="24" borderId="0" applyNumberFormat="0" applyProtection="0">
      <alignment vertical="center"/>
    </xf>
    <xf numFmtId="43" fontId="2" fillId="0" borderId="0" applyFont="0" applyFill="0" applyBorder="0" applyAlignment="0" applyProtection="0"/>
    <xf numFmtId="0" fontId="1" fillId="0" borderId="0"/>
  </cellStyleXfs>
  <cellXfs count="326">
    <xf numFmtId="0" fontId="0" fillId="0" borderId="0" xfId="0">
      <alignment vertical="center"/>
    </xf>
    <xf numFmtId="0" fontId="17" fillId="7" borderId="0" xfId="3">
      <alignment horizontal="center" vertical="top" wrapText="1"/>
    </xf>
    <xf numFmtId="0" fontId="0" fillId="0" borderId="0" xfId="0" applyFill="1">
      <alignment vertical="center"/>
    </xf>
    <xf numFmtId="0" fontId="8" fillId="0" borderId="0" xfId="25" applyFill="1" applyAlignment="1"/>
    <xf numFmtId="0" fontId="5" fillId="0" borderId="0" xfId="26" applyAlignment="1"/>
    <xf numFmtId="185" fontId="0" fillId="0" borderId="0" xfId="38" applyFont="1">
      <alignment vertical="center"/>
    </xf>
    <xf numFmtId="0" fontId="6" fillId="0" borderId="0" xfId="44">
      <alignment horizontal="left" vertical="center" wrapText="1" indent="1"/>
    </xf>
    <xf numFmtId="0" fontId="9" fillId="0" borderId="0" xfId="43">
      <alignment horizontal="left" vertical="center" wrapText="1"/>
    </xf>
    <xf numFmtId="0" fontId="9" fillId="9" borderId="0" xfId="52" applyNumberFormat="1" applyAlignment="1">
      <alignment horizontal="left" vertical="center" wrapText="1"/>
    </xf>
    <xf numFmtId="0" fontId="9" fillId="0" borderId="15" xfId="45" applyNumberFormat="1" applyAlignment="1">
      <alignment horizontal="left" vertical="center" wrapText="1" indent="1"/>
    </xf>
    <xf numFmtId="0" fontId="8" fillId="0" borderId="0" xfId="25">
      <alignment vertical="center"/>
    </xf>
    <xf numFmtId="164" fontId="6" fillId="0" borderId="3" xfId="35" applyNumberFormat="1">
      <alignment vertical="center"/>
      <protection locked="0"/>
    </xf>
    <xf numFmtId="164" fontId="6" fillId="0" borderId="16" xfId="29" applyNumberFormat="1">
      <alignment vertical="center"/>
      <protection locked="0"/>
    </xf>
    <xf numFmtId="164" fontId="6" fillId="0" borderId="13" xfId="30" applyNumberFormat="1">
      <alignment vertical="center"/>
      <protection locked="0"/>
    </xf>
    <xf numFmtId="164" fontId="6" fillId="13" borderId="0" xfId="32" applyNumberFormat="1">
      <alignment vertical="center"/>
    </xf>
    <xf numFmtId="164" fontId="6" fillId="0" borderId="0" xfId="1" applyNumberFormat="1">
      <alignment vertical="center"/>
    </xf>
    <xf numFmtId="164" fontId="9" fillId="11" borderId="0" xfId="40" applyNumberFormat="1">
      <alignment vertical="center"/>
    </xf>
    <xf numFmtId="164" fontId="6" fillId="5" borderId="0" xfId="28" applyNumberFormat="1">
      <alignment vertical="center"/>
    </xf>
    <xf numFmtId="186" fontId="0" fillId="0" borderId="0" xfId="39" applyFont="1">
      <alignment vertical="center"/>
    </xf>
    <xf numFmtId="169" fontId="0" fillId="0" borderId="0" xfId="7" applyFont="1">
      <alignment vertical="center"/>
    </xf>
    <xf numFmtId="170" fontId="0" fillId="0" borderId="0" xfId="9" applyFont="1">
      <alignment vertical="center"/>
    </xf>
    <xf numFmtId="171" fontId="0" fillId="0" borderId="0" xfId="14" applyFont="1">
      <alignment vertical="center"/>
    </xf>
    <xf numFmtId="172" fontId="0" fillId="0" borderId="0" xfId="15" applyFont="1">
      <alignment vertical="center"/>
    </xf>
    <xf numFmtId="173" fontId="0" fillId="0" borderId="0" xfId="12" applyFont="1">
      <alignment vertical="center"/>
    </xf>
    <xf numFmtId="174" fontId="0" fillId="0" borderId="0" xfId="13" applyFont="1">
      <alignment vertical="center"/>
    </xf>
    <xf numFmtId="168" fontId="0" fillId="0" borderId="0" xfId="22" applyFont="1">
      <alignment vertical="center"/>
    </xf>
    <xf numFmtId="0" fontId="11" fillId="0" borderId="0" xfId="37">
      <alignment vertical="center"/>
    </xf>
    <xf numFmtId="175" fontId="0" fillId="0" borderId="0" xfId="10" applyFont="1">
      <alignment vertical="center"/>
    </xf>
    <xf numFmtId="176" fontId="0" fillId="0" borderId="0" xfId="11" applyFont="1">
      <alignment vertical="center"/>
    </xf>
    <xf numFmtId="177" fontId="0" fillId="0" borderId="0" xfId="20" applyFont="1">
      <alignment vertical="center"/>
    </xf>
    <xf numFmtId="178" fontId="0" fillId="0" borderId="0" xfId="21" applyFont="1">
      <alignment vertical="center"/>
    </xf>
    <xf numFmtId="179" fontId="0" fillId="0" borderId="0" xfId="18" applyFont="1">
      <alignment vertical="center"/>
    </xf>
    <xf numFmtId="180" fontId="0" fillId="0" borderId="0" xfId="19" applyFont="1">
      <alignment vertical="center"/>
    </xf>
    <xf numFmtId="181" fontId="0" fillId="0" borderId="0" xfId="16" applyFont="1">
      <alignment vertical="center"/>
    </xf>
    <xf numFmtId="182" fontId="0" fillId="0" borderId="0" xfId="17" applyFont="1">
      <alignment vertical="center"/>
    </xf>
    <xf numFmtId="184" fontId="0" fillId="0" borderId="0" xfId="24" applyFont="1">
      <alignment vertical="center"/>
    </xf>
    <xf numFmtId="0" fontId="9" fillId="0" borderId="0" xfId="27">
      <alignment vertical="center"/>
    </xf>
    <xf numFmtId="0" fontId="5" fillId="0" borderId="0" xfId="26" applyAlignment="1">
      <alignment vertical="center"/>
    </xf>
    <xf numFmtId="0" fontId="9" fillId="0" borderId="15" xfId="45" applyNumberFormat="1">
      <alignment vertical="center"/>
    </xf>
    <xf numFmtId="0" fontId="9" fillId="9" borderId="0" xfId="52" applyNumberFormat="1">
      <alignment vertical="center"/>
    </xf>
    <xf numFmtId="0" fontId="0" fillId="2" borderId="0" xfId="47" applyFont="1">
      <alignment vertical="center"/>
    </xf>
    <xf numFmtId="0" fontId="0" fillId="0" borderId="14" xfId="46" applyNumberFormat="1" applyFont="1">
      <alignment vertical="center"/>
    </xf>
    <xf numFmtId="164" fontId="29" fillId="0" borderId="0" xfId="36" applyNumberFormat="1">
      <alignment vertical="center"/>
    </xf>
    <xf numFmtId="164" fontId="11" fillId="0" borderId="0" xfId="37" applyNumberFormat="1">
      <alignment vertical="center"/>
    </xf>
    <xf numFmtId="0" fontId="0" fillId="0" borderId="0" xfId="0">
      <alignment vertical="center"/>
    </xf>
    <xf numFmtId="0" fontId="29" fillId="0" borderId="0" xfId="36">
      <alignment vertical="center"/>
    </xf>
    <xf numFmtId="0" fontId="0" fillId="5" borderId="0" xfId="28" applyFont="1">
      <alignment vertical="center"/>
    </xf>
    <xf numFmtId="0" fontId="11" fillId="0" borderId="0" xfId="37" applyFont="1">
      <alignment vertical="center"/>
    </xf>
    <xf numFmtId="164" fontId="0" fillId="2" borderId="0" xfId="47" applyNumberFormat="1" applyFont="1">
      <alignment vertical="center"/>
    </xf>
    <xf numFmtId="166" fontId="0" fillId="2" borderId="0" xfId="47" applyNumberFormat="1" applyFont="1">
      <alignment vertical="center"/>
    </xf>
    <xf numFmtId="166" fontId="0" fillId="0" borderId="0" xfId="49" applyNumberFormat="1" applyFont="1">
      <alignment vertical="center"/>
    </xf>
    <xf numFmtId="167" fontId="0" fillId="0" borderId="0" xfId="49" applyNumberFormat="1" applyFont="1">
      <alignment vertical="center"/>
    </xf>
    <xf numFmtId="0" fontId="0" fillId="0" borderId="0" xfId="53" applyFont="1">
      <alignment vertical="center"/>
    </xf>
    <xf numFmtId="164" fontId="6" fillId="0" borderId="0" xfId="53" applyNumberFormat="1">
      <alignment vertical="center"/>
    </xf>
    <xf numFmtId="0" fontId="0" fillId="0" borderId="0" xfId="49" applyNumberFormat="1" applyFont="1">
      <alignment vertical="center"/>
    </xf>
    <xf numFmtId="164" fontId="21" fillId="12" borderId="16" xfId="31">
      <alignment vertical="center"/>
      <protection locked="0"/>
    </xf>
    <xf numFmtId="0" fontId="9" fillId="0" borderId="0" xfId="43" applyAlignment="1">
      <alignment horizontal="left" vertical="center" wrapText="1"/>
    </xf>
    <xf numFmtId="0" fontId="0" fillId="0" borderId="0" xfId="0" applyBorder="1">
      <alignment vertical="center"/>
    </xf>
    <xf numFmtId="164" fontId="9" fillId="9" borderId="0" xfId="52">
      <alignment vertical="center"/>
    </xf>
    <xf numFmtId="0" fontId="5" fillId="0" borderId="0" xfId="26" applyAlignment="1">
      <alignment horizontal="center"/>
    </xf>
    <xf numFmtId="49" fontId="0" fillId="0" borderId="0" xfId="50" applyFont="1" applyAlignment="1">
      <alignment horizontal="center" vertical="center"/>
    </xf>
    <xf numFmtId="168" fontId="0" fillId="0" borderId="0" xfId="22" applyFont="1" applyAlignment="1">
      <alignment horizontal="center" vertical="center"/>
    </xf>
    <xf numFmtId="0" fontId="8" fillId="0" borderId="0" xfId="25" applyFill="1" applyAlignment="1">
      <alignment horizontal="left"/>
    </xf>
    <xf numFmtId="0" fontId="9" fillId="0" borderId="0" xfId="43" applyAlignment="1">
      <alignment horizontal="left" vertical="center" wrapText="1" indent="1"/>
    </xf>
    <xf numFmtId="164" fontId="9" fillId="11" borderId="0" xfId="40" applyNumberFormat="1" applyFont="1">
      <alignment vertical="center"/>
    </xf>
    <xf numFmtId="0" fontId="9" fillId="11" borderId="0" xfId="40" applyFont="1" applyAlignment="1">
      <alignment horizontal="left" vertical="center" wrapText="1"/>
    </xf>
    <xf numFmtId="49" fontId="0" fillId="0" borderId="0" xfId="50" applyFont="1" applyAlignment="1">
      <alignment vertical="center"/>
    </xf>
    <xf numFmtId="165" fontId="12" fillId="0" borderId="0" xfId="2">
      <alignment vertical="center"/>
    </xf>
    <xf numFmtId="0" fontId="17" fillId="8" borderId="0" xfId="4">
      <alignment horizontal="left" vertical="top" wrapText="1"/>
    </xf>
    <xf numFmtId="0" fontId="18" fillId="8" borderId="0" xfId="6">
      <alignment horizontal="center" vertical="top" wrapText="1"/>
    </xf>
    <xf numFmtId="164" fontId="30" fillId="10" borderId="0" xfId="33" applyNumberFormat="1">
      <alignment vertical="center"/>
    </xf>
    <xf numFmtId="164" fontId="9" fillId="0" borderId="0" xfId="51">
      <alignment vertical="center"/>
    </xf>
    <xf numFmtId="0" fontId="17" fillId="8" borderId="0" xfId="5">
      <alignment horizontal="centerContinuous" vertical="top"/>
    </xf>
    <xf numFmtId="183" fontId="0" fillId="0" borderId="0" xfId="23" applyFont="1">
      <alignment vertical="center"/>
    </xf>
    <xf numFmtId="0" fontId="9" fillId="11" borderId="0" xfId="40" applyFont="1">
      <alignment vertical="center"/>
    </xf>
    <xf numFmtId="49" fontId="15" fillId="0" borderId="0" xfId="50" applyFont="1" applyAlignment="1">
      <alignment vertical="center"/>
    </xf>
    <xf numFmtId="49" fontId="6" fillId="0" borderId="0" xfId="50" applyFont="1" applyAlignment="1">
      <alignment vertical="center"/>
    </xf>
    <xf numFmtId="0" fontId="0" fillId="0" borderId="0" xfId="0" applyAlignment="1">
      <alignment horizontal="center" vertical="center"/>
    </xf>
    <xf numFmtId="38" fontId="0" fillId="0" borderId="0" xfId="0" applyNumberFormat="1" applyFill="1" applyBorder="1" applyAlignment="1">
      <alignment horizontal="center" vertical="center"/>
    </xf>
    <xf numFmtId="0" fontId="0" fillId="0" borderId="1" xfId="0" applyBorder="1">
      <alignment vertical="center"/>
    </xf>
    <xf numFmtId="38" fontId="0" fillId="0" borderId="2" xfId="0" applyNumberFormat="1" applyFill="1" applyBorder="1" applyAlignment="1">
      <alignment horizontal="center" vertical="center"/>
    </xf>
    <xf numFmtId="0" fontId="6" fillId="4" borderId="0" xfId="34">
      <alignment vertical="center"/>
    </xf>
    <xf numFmtId="0" fontId="9" fillId="5" borderId="0" xfId="28" applyFont="1">
      <alignment vertical="center"/>
    </xf>
    <xf numFmtId="0" fontId="9" fillId="2" borderId="15" xfId="45" applyNumberFormat="1" applyFill="1">
      <alignment vertical="center"/>
    </xf>
    <xf numFmtId="49" fontId="0" fillId="0" borderId="0" xfId="50" applyFont="1" applyBorder="1" applyAlignment="1">
      <alignment vertical="center"/>
    </xf>
    <xf numFmtId="0" fontId="0" fillId="0" borderId="6" xfId="0" applyBorder="1">
      <alignment vertical="center"/>
    </xf>
    <xf numFmtId="0" fontId="10" fillId="0" borderId="0" xfId="56">
      <alignment vertical="center"/>
    </xf>
    <xf numFmtId="0" fontId="7" fillId="0" borderId="0" xfId="57">
      <alignment vertical="center"/>
    </xf>
    <xf numFmtId="0" fontId="10" fillId="0" borderId="0" xfId="56" applyFill="1" applyBorder="1">
      <alignment vertical="center"/>
    </xf>
    <xf numFmtId="0" fontId="10" fillId="0" borderId="2" xfId="56" applyFill="1" applyBorder="1">
      <alignment vertical="center"/>
    </xf>
    <xf numFmtId="187" fontId="0" fillId="0" borderId="0" xfId="41" applyFont="1" applyAlignment="1">
      <alignment vertical="center"/>
    </xf>
    <xf numFmtId="188" fontId="0" fillId="0" borderId="0" xfId="42" applyFont="1">
      <alignment vertical="center"/>
    </xf>
    <xf numFmtId="164" fontId="6" fillId="0" borderId="7" xfId="30" applyNumberFormat="1" applyBorder="1">
      <alignment vertical="center"/>
      <protection locked="0"/>
    </xf>
    <xf numFmtId="0" fontId="10" fillId="0" borderId="0" xfId="58" applyFill="1" applyBorder="1">
      <alignment vertical="center"/>
    </xf>
    <xf numFmtId="0" fontId="10" fillId="0" borderId="0" xfId="58" applyFont="1" applyFill="1">
      <alignment vertical="center"/>
    </xf>
    <xf numFmtId="0" fontId="6" fillId="0" borderId="16" xfId="29">
      <alignment vertical="center"/>
      <protection locked="0"/>
    </xf>
    <xf numFmtId="0" fontId="6" fillId="0" borderId="3" xfId="35">
      <alignment vertical="center"/>
      <protection locked="0"/>
    </xf>
    <xf numFmtId="0" fontId="6" fillId="0" borderId="13" xfId="30">
      <alignment vertical="center"/>
      <protection locked="0"/>
    </xf>
    <xf numFmtId="0" fontId="6" fillId="0" borderId="16" xfId="29" applyAlignment="1">
      <alignment horizontal="center" vertical="center"/>
      <protection locked="0"/>
    </xf>
    <xf numFmtId="0" fontId="9" fillId="2" borderId="0" xfId="47" applyFont="1">
      <alignment vertical="center"/>
    </xf>
    <xf numFmtId="0" fontId="6" fillId="13" borderId="0" xfId="32">
      <alignment vertical="center"/>
    </xf>
    <xf numFmtId="0" fontId="9" fillId="0" borderId="0" xfId="0" applyFont="1">
      <alignment vertical="center"/>
    </xf>
    <xf numFmtId="0" fontId="0" fillId="0" borderId="0" xfId="0" applyAlignment="1">
      <alignment horizontal="left" vertical="center" indent="1"/>
    </xf>
    <xf numFmtId="0" fontId="0" fillId="0" borderId="0" xfId="0" applyFont="1" applyAlignment="1">
      <alignment horizontal="left" vertical="center" indent="1"/>
    </xf>
    <xf numFmtId="167" fontId="6" fillId="0" borderId="16" xfId="29" applyNumberFormat="1">
      <alignment vertical="center"/>
      <protection locked="0"/>
    </xf>
    <xf numFmtId="167" fontId="9" fillId="0" borderId="0" xfId="0" applyNumberFormat="1" applyFont="1">
      <alignment vertical="center"/>
    </xf>
    <xf numFmtId="0" fontId="9" fillId="0" borderId="14" xfId="46" applyNumberFormat="1" applyFont="1">
      <alignment vertical="center"/>
    </xf>
    <xf numFmtId="37" fontId="6" fillId="0" borderId="16" xfId="29" applyNumberFormat="1">
      <alignment vertical="center"/>
      <protection locked="0"/>
    </xf>
    <xf numFmtId="37" fontId="0" fillId="2" borderId="0" xfId="47" applyNumberFormat="1" applyFont="1">
      <alignment vertical="center"/>
    </xf>
    <xf numFmtId="169" fontId="9" fillId="0" borderId="0" xfId="0" applyNumberFormat="1" applyFont="1">
      <alignment vertical="center"/>
    </xf>
    <xf numFmtId="0" fontId="0" fillId="0" borderId="16" xfId="29" applyFont="1" applyAlignment="1">
      <alignment horizontal="center" vertical="center"/>
      <protection locked="0"/>
    </xf>
    <xf numFmtId="10" fontId="0" fillId="0" borderId="0" xfId="0" applyNumberFormat="1">
      <alignment vertical="center"/>
    </xf>
    <xf numFmtId="37" fontId="6" fillId="13" borderId="0" xfId="32" applyNumberFormat="1">
      <alignment vertical="center"/>
    </xf>
    <xf numFmtId="38" fontId="30" fillId="10" borderId="0" xfId="33" applyNumberFormat="1">
      <alignment vertical="center"/>
    </xf>
    <xf numFmtId="0" fontId="9" fillId="0" borderId="0" xfId="0" applyFont="1" applyAlignment="1">
      <alignment vertical="center"/>
    </xf>
    <xf numFmtId="0" fontId="15" fillId="0" borderId="0" xfId="0" applyFont="1">
      <alignment vertical="center"/>
    </xf>
    <xf numFmtId="0" fontId="0" fillId="0" borderId="0" xfId="0" applyFont="1">
      <alignment vertical="center"/>
    </xf>
    <xf numFmtId="188" fontId="6" fillId="2" borderId="0" xfId="47" applyNumberFormat="1">
      <alignment vertical="center"/>
    </xf>
    <xf numFmtId="3" fontId="6" fillId="0" borderId="16" xfId="29" applyNumberFormat="1">
      <alignment vertical="center"/>
      <protection locked="0"/>
    </xf>
    <xf numFmtId="0" fontId="0" fillId="0" borderId="0" xfId="0" applyFont="1" applyAlignment="1">
      <alignment horizontal="left" vertical="center" indent="2"/>
    </xf>
    <xf numFmtId="0" fontId="0" fillId="0" borderId="0" xfId="0" applyFont="1" applyAlignment="1">
      <alignment horizontal="left" vertical="center" indent="3"/>
    </xf>
    <xf numFmtId="0" fontId="26" fillId="0" borderId="0" xfId="63">
      <alignment vertical="center"/>
    </xf>
    <xf numFmtId="0" fontId="17" fillId="8" borderId="0" xfId="4" applyAlignment="1">
      <alignment horizontal="left" vertical="top"/>
    </xf>
    <xf numFmtId="4" fontId="6" fillId="0" borderId="16" xfId="29" applyNumberFormat="1" applyAlignment="1">
      <alignment horizontal="center" vertical="center"/>
      <protection locked="0"/>
    </xf>
    <xf numFmtId="37" fontId="9" fillId="11" borderId="0" xfId="40" applyNumberFormat="1" applyFont="1">
      <alignment vertical="center"/>
    </xf>
    <xf numFmtId="0" fontId="27" fillId="0" borderId="0" xfId="62" applyFont="1" applyAlignment="1">
      <alignment vertical="center"/>
    </xf>
    <xf numFmtId="167" fontId="28" fillId="0" borderId="0" xfId="62" applyNumberFormat="1" applyFont="1" applyAlignment="1">
      <alignment vertical="center"/>
    </xf>
    <xf numFmtId="0" fontId="17" fillId="7" borderId="10" xfId="3" applyBorder="1">
      <alignment horizontal="center" vertical="top" wrapText="1"/>
    </xf>
    <xf numFmtId="189" fontId="6" fillId="0" borderId="13" xfId="64" applyNumberFormat="1">
      <alignment vertical="center"/>
      <protection locked="0"/>
    </xf>
    <xf numFmtId="0" fontId="29" fillId="0" borderId="0" xfId="36" applyAlignment="1">
      <alignment horizontal="left" vertical="center"/>
    </xf>
    <xf numFmtId="0" fontId="9" fillId="2" borderId="0" xfId="47" applyFont="1" applyAlignment="1">
      <alignment horizontal="center" vertical="center"/>
    </xf>
    <xf numFmtId="2" fontId="6" fillId="0" borderId="16" xfId="29" applyNumberFormat="1" applyAlignment="1">
      <alignment horizontal="center" vertical="center"/>
      <protection locked="0"/>
    </xf>
    <xf numFmtId="190" fontId="0" fillId="0" borderId="16" xfId="29" applyNumberFormat="1" applyFont="1" applyAlignment="1">
      <alignment horizontal="center" vertical="center"/>
      <protection locked="0"/>
    </xf>
    <xf numFmtId="39" fontId="9" fillId="11" borderId="0" xfId="40" applyNumberFormat="1" applyFont="1">
      <alignment vertical="center"/>
    </xf>
    <xf numFmtId="0" fontId="0" fillId="0" borderId="0" xfId="0" applyFont="1" applyFill="1" applyBorder="1" applyAlignment="1">
      <alignment horizontal="left" vertical="center" indent="1"/>
    </xf>
    <xf numFmtId="10" fontId="6" fillId="0" borderId="16" xfId="29" applyNumberFormat="1" applyAlignment="1">
      <alignment horizontal="center" vertical="center"/>
      <protection locked="0"/>
    </xf>
    <xf numFmtId="193" fontId="6" fillId="0" borderId="16" xfId="29" applyNumberFormat="1" applyAlignment="1">
      <alignment horizontal="center" vertical="center"/>
      <protection locked="0"/>
    </xf>
    <xf numFmtId="192" fontId="6" fillId="0" borderId="16" xfId="29" applyNumberFormat="1" applyAlignment="1">
      <alignment horizontal="center" vertical="center"/>
      <protection locked="0"/>
    </xf>
    <xf numFmtId="0" fontId="17" fillId="8" borderId="0" xfId="5" applyAlignment="1">
      <alignment horizontal="centerContinuous" vertical="top" wrapText="1"/>
    </xf>
    <xf numFmtId="0" fontId="17" fillId="8" borderId="0" xfId="4" applyAlignment="1">
      <alignment horizontal="center" vertical="top" wrapText="1"/>
    </xf>
    <xf numFmtId="0" fontId="9" fillId="9" borderId="0" xfId="52" applyNumberFormat="1" applyAlignment="1">
      <alignment horizontal="center" vertical="top" wrapText="1"/>
    </xf>
    <xf numFmtId="2" fontId="9" fillId="11" borderId="0" xfId="40" applyNumberFormat="1" applyFont="1">
      <alignment vertical="center"/>
    </xf>
    <xf numFmtId="3" fontId="0" fillId="0" borderId="0" xfId="0" applyNumberFormat="1">
      <alignment vertical="center"/>
    </xf>
    <xf numFmtId="10" fontId="6" fillId="0" borderId="8" xfId="65" applyNumberFormat="1" applyBorder="1" applyAlignment="1">
      <alignment vertical="center"/>
    </xf>
    <xf numFmtId="2" fontId="21" fillId="12" borderId="16" xfId="31" applyNumberFormat="1" applyAlignment="1">
      <alignment horizontal="center" vertical="center"/>
      <protection locked="0"/>
    </xf>
    <xf numFmtId="0" fontId="0" fillId="0" borderId="0" xfId="0" applyFill="1" applyBorder="1" applyAlignment="1">
      <alignment horizontal="center" vertical="center"/>
    </xf>
    <xf numFmtId="9" fontId="6" fillId="3" borderId="0" xfId="65" applyFill="1" applyAlignment="1">
      <alignment vertical="center"/>
    </xf>
    <xf numFmtId="3" fontId="21" fillId="12" borderId="16" xfId="31" applyNumberFormat="1">
      <alignment vertical="center"/>
      <protection locked="0"/>
    </xf>
    <xf numFmtId="3" fontId="6" fillId="13" borderId="0" xfId="32" applyNumberFormat="1">
      <alignment vertical="center"/>
    </xf>
    <xf numFmtId="194" fontId="6" fillId="0" borderId="16" xfId="29" applyNumberFormat="1">
      <alignment vertical="center"/>
      <protection locked="0"/>
    </xf>
    <xf numFmtId="0" fontId="0" fillId="0" borderId="16" xfId="29" applyFont="1">
      <alignment vertical="center"/>
      <protection locked="0"/>
    </xf>
    <xf numFmtId="1" fontId="6" fillId="13" borderId="0" xfId="32" applyNumberFormat="1">
      <alignment vertical="center"/>
    </xf>
    <xf numFmtId="3" fontId="9" fillId="11" borderId="0" xfId="40" applyNumberFormat="1" applyFont="1">
      <alignment vertical="center"/>
    </xf>
    <xf numFmtId="3" fontId="6" fillId="11" borderId="0" xfId="40" applyNumberFormat="1" applyFont="1">
      <alignment vertical="center"/>
    </xf>
    <xf numFmtId="10" fontId="6" fillId="0" borderId="16" xfId="29" applyNumberFormat="1" applyAlignment="1">
      <alignment vertical="center"/>
      <protection locked="0"/>
    </xf>
    <xf numFmtId="2" fontId="0" fillId="0" borderId="0" xfId="0" applyNumberFormat="1">
      <alignment vertical="center"/>
    </xf>
    <xf numFmtId="39" fontId="0" fillId="0" borderId="0" xfId="0" applyNumberFormat="1">
      <alignment vertical="center"/>
    </xf>
    <xf numFmtId="4" fontId="6" fillId="13" borderId="0" xfId="32" applyNumberFormat="1">
      <alignment vertical="center"/>
    </xf>
    <xf numFmtId="4" fontId="0" fillId="0" borderId="0" xfId="0" applyNumberFormat="1">
      <alignment vertical="center"/>
    </xf>
    <xf numFmtId="10" fontId="0" fillId="0" borderId="0" xfId="65" applyNumberFormat="1" applyFont="1" applyAlignment="1">
      <alignment vertical="center"/>
    </xf>
    <xf numFmtId="9" fontId="0" fillId="0" borderId="0" xfId="65" applyFont="1" applyAlignment="1">
      <alignment vertical="center"/>
    </xf>
    <xf numFmtId="0" fontId="0" fillId="0" borderId="0" xfId="0">
      <alignment vertical="center"/>
    </xf>
    <xf numFmtId="0" fontId="29" fillId="0" borderId="14" xfId="46" applyNumberFormat="1" applyFont="1">
      <alignment vertical="center"/>
    </xf>
    <xf numFmtId="9" fontId="6" fillId="13" borderId="0" xfId="32" applyNumberFormat="1" applyAlignment="1">
      <alignment vertical="center"/>
    </xf>
    <xf numFmtId="191" fontId="6" fillId="13" borderId="0" xfId="32" applyNumberFormat="1" applyAlignment="1">
      <alignment vertical="center"/>
    </xf>
    <xf numFmtId="15" fontId="6" fillId="0" borderId="0" xfId="27" applyNumberFormat="1" applyFont="1" applyAlignment="1">
      <alignment horizontal="left" vertical="center" indent="1"/>
    </xf>
    <xf numFmtId="0" fontId="17" fillId="7" borderId="0" xfId="3" applyAlignment="1">
      <alignment horizontal="center" vertical="top" wrapText="1"/>
    </xf>
    <xf numFmtId="9" fontId="9" fillId="0" borderId="14" xfId="46" applyNumberFormat="1" applyFont="1" applyAlignment="1">
      <alignment horizontal="center" vertical="center"/>
    </xf>
    <xf numFmtId="3" fontId="21" fillId="12" borderId="16" xfId="31" applyNumberFormat="1" applyAlignment="1">
      <alignment horizontal="center" vertical="center"/>
      <protection locked="0"/>
    </xf>
    <xf numFmtId="0" fontId="9" fillId="0" borderId="0" xfId="0" applyFont="1" applyFill="1" applyBorder="1" applyAlignment="1">
      <alignment horizontal="center" vertical="center"/>
    </xf>
    <xf numFmtId="10" fontId="6" fillId="0" borderId="13" xfId="65" applyNumberFormat="1" applyBorder="1" applyAlignment="1" applyProtection="1">
      <alignment vertical="center"/>
      <protection locked="0"/>
    </xf>
    <xf numFmtId="0" fontId="9" fillId="0" borderId="0" xfId="0" applyFont="1" applyAlignment="1">
      <alignment horizontal="center" vertical="center"/>
    </xf>
    <xf numFmtId="10" fontId="6" fillId="13" borderId="0" xfId="32" applyNumberFormat="1" applyAlignment="1">
      <alignment horizontal="center" vertical="center"/>
    </xf>
    <xf numFmtId="10" fontId="6" fillId="0" borderId="16" xfId="65" applyNumberFormat="1" applyBorder="1" applyAlignment="1" applyProtection="1">
      <alignment horizontal="center" vertical="center"/>
      <protection locked="0"/>
    </xf>
    <xf numFmtId="3" fontId="9" fillId="0" borderId="14" xfId="46" applyNumberFormat="1" applyFont="1" applyAlignment="1">
      <alignment horizontal="center" vertical="center"/>
    </xf>
    <xf numFmtId="196" fontId="9" fillId="11" borderId="0" xfId="40" applyNumberFormat="1" applyFont="1">
      <alignment vertical="center"/>
    </xf>
    <xf numFmtId="0" fontId="22" fillId="0" borderId="0" xfId="0" applyFont="1">
      <alignment vertical="center"/>
    </xf>
    <xf numFmtId="0" fontId="0" fillId="0" borderId="0" xfId="0">
      <alignment vertical="center"/>
    </xf>
    <xf numFmtId="0" fontId="0" fillId="0" borderId="0" xfId="0" applyAlignment="1">
      <alignment horizontal="center" vertical="center"/>
    </xf>
    <xf numFmtId="0" fontId="9" fillId="2" borderId="0" xfId="47" applyFont="1">
      <alignment vertical="center"/>
    </xf>
    <xf numFmtId="0" fontId="0" fillId="2" borderId="0" xfId="47" applyFont="1">
      <alignment vertical="center"/>
    </xf>
    <xf numFmtId="0" fontId="6" fillId="0" borderId="3" xfId="35">
      <alignment vertical="center"/>
      <protection locked="0"/>
    </xf>
    <xf numFmtId="0" fontId="17" fillId="7" borderId="0" xfId="3">
      <alignment horizontal="center" vertical="top" wrapText="1"/>
    </xf>
    <xf numFmtId="2" fontId="6" fillId="0" borderId="16" xfId="29" applyNumberFormat="1" applyAlignment="1">
      <alignment horizontal="center" vertical="center"/>
      <protection locked="0"/>
    </xf>
    <xf numFmtId="0" fontId="0" fillId="0" borderId="14" xfId="46" applyNumberFormat="1" applyFont="1">
      <alignment vertical="center"/>
    </xf>
    <xf numFmtId="0" fontId="6" fillId="0" borderId="3" xfId="35" applyAlignment="1">
      <alignment horizontal="center" vertical="center"/>
      <protection locked="0"/>
    </xf>
    <xf numFmtId="10" fontId="30" fillId="10" borderId="0" xfId="65" applyNumberFormat="1" applyFont="1" applyFill="1" applyAlignment="1">
      <alignment vertical="center"/>
    </xf>
    <xf numFmtId="0" fontId="15" fillId="0" borderId="4" xfId="77" applyFont="1">
      <alignment vertical="center"/>
      <protection locked="0"/>
    </xf>
    <xf numFmtId="195" fontId="0" fillId="0" borderId="0" xfId="65" applyNumberFormat="1" applyFont="1" applyAlignment="1">
      <alignment vertical="center"/>
    </xf>
    <xf numFmtId="0" fontId="0" fillId="21" borderId="0" xfId="0" applyFill="1">
      <alignment vertical="center"/>
    </xf>
    <xf numFmtId="0" fontId="9" fillId="21" borderId="0" xfId="0" applyFont="1" applyFill="1">
      <alignment vertical="center"/>
    </xf>
    <xf numFmtId="198" fontId="21" fillId="12" borderId="16" xfId="59" applyNumberFormat="1" applyFont="1" applyFill="1" applyBorder="1" applyAlignment="1" applyProtection="1">
      <alignment horizontal="left" vertical="center"/>
      <protection locked="0"/>
    </xf>
    <xf numFmtId="0" fontId="6" fillId="0" borderId="16" xfId="29" applyProtection="1">
      <alignment vertical="center"/>
    </xf>
    <xf numFmtId="0" fontId="17" fillId="7" borderId="0" xfId="3" applyBorder="1">
      <alignment horizontal="center" vertical="top" wrapText="1"/>
    </xf>
    <xf numFmtId="0" fontId="0" fillId="0" borderId="0" xfId="0" applyFill="1" applyBorder="1">
      <alignment vertical="center"/>
    </xf>
    <xf numFmtId="0" fontId="0" fillId="0" borderId="0" xfId="0" applyFill="1" applyAlignment="1">
      <alignment horizontal="center" vertical="center"/>
    </xf>
    <xf numFmtId="192" fontId="6" fillId="0" borderId="16" xfId="29" applyNumberFormat="1" applyFill="1" applyAlignment="1">
      <alignment horizontal="center" vertical="center"/>
      <protection locked="0"/>
    </xf>
    <xf numFmtId="10" fontId="6" fillId="0" borderId="16" xfId="29" applyNumberFormat="1" applyFill="1" applyAlignment="1">
      <alignment horizontal="center" vertical="center"/>
      <protection locked="0"/>
    </xf>
    <xf numFmtId="0" fontId="0" fillId="0" borderId="0" xfId="46" applyNumberFormat="1" applyFont="1" applyBorder="1">
      <alignment vertical="center"/>
    </xf>
    <xf numFmtId="0" fontId="0" fillId="21" borderId="0" xfId="0" applyFill="1" applyBorder="1">
      <alignment vertical="center"/>
    </xf>
    <xf numFmtId="10" fontId="6" fillId="13" borderId="0" xfId="32" applyNumberFormat="1" applyAlignment="1">
      <alignment vertical="center"/>
    </xf>
    <xf numFmtId="167" fontId="0" fillId="0" borderId="16" xfId="29" applyNumberFormat="1" applyFont="1">
      <alignment vertical="center"/>
      <protection locked="0"/>
    </xf>
    <xf numFmtId="37" fontId="0" fillId="0" borderId="16" xfId="29" applyNumberFormat="1" applyFont="1">
      <alignment vertical="center"/>
      <protection locked="0"/>
    </xf>
    <xf numFmtId="0" fontId="0" fillId="0" borderId="0" xfId="0" applyAlignment="1">
      <alignment horizontal="left" vertical="center"/>
    </xf>
    <xf numFmtId="1" fontId="6" fillId="0" borderId="3" xfId="35" applyNumberFormat="1" applyAlignment="1">
      <alignment horizontal="center" vertical="center" wrapText="1"/>
      <protection locked="0"/>
    </xf>
    <xf numFmtId="0" fontId="17" fillId="0" borderId="0" xfId="3" applyFill="1" applyBorder="1">
      <alignment horizontal="center" vertical="top" wrapText="1"/>
    </xf>
    <xf numFmtId="3" fontId="9" fillId="0" borderId="0" xfId="46" applyNumberFormat="1" applyFont="1" applyFill="1" applyBorder="1">
      <alignment vertical="center"/>
    </xf>
    <xf numFmtId="43" fontId="30" fillId="10" borderId="0" xfId="59" applyFont="1" applyFill="1" applyAlignment="1">
      <alignment vertical="center"/>
    </xf>
    <xf numFmtId="10" fontId="33" fillId="0" borderId="0" xfId="65" applyNumberFormat="1" applyFont="1" applyAlignment="1">
      <alignment vertical="center"/>
    </xf>
    <xf numFmtId="192" fontId="0" fillId="0" borderId="0" xfId="0" applyNumberFormat="1">
      <alignment vertical="center"/>
    </xf>
    <xf numFmtId="0" fontId="6" fillId="21" borderId="0" xfId="29" applyFill="1" applyBorder="1" applyProtection="1">
      <alignment vertical="center"/>
    </xf>
    <xf numFmtId="3" fontId="6" fillId="21" borderId="0" xfId="29" applyNumberFormat="1" applyFill="1" applyBorder="1">
      <alignment vertical="center"/>
      <protection locked="0"/>
    </xf>
    <xf numFmtId="3" fontId="0" fillId="21" borderId="0" xfId="29" applyNumberFormat="1" applyFont="1" applyFill="1" applyBorder="1">
      <alignment vertical="center"/>
      <protection locked="0"/>
    </xf>
    <xf numFmtId="0" fontId="9" fillId="25" borderId="0" xfId="3" applyFont="1" applyFill="1" applyBorder="1">
      <alignment horizontal="center" vertical="top" wrapText="1"/>
    </xf>
    <xf numFmtId="0" fontId="6" fillId="21" borderId="0" xfId="47" applyFont="1" applyFill="1" applyBorder="1">
      <alignment vertical="center"/>
    </xf>
    <xf numFmtId="2" fontId="6" fillId="23" borderId="0" xfId="31" applyNumberFormat="1" applyFont="1" applyFill="1" applyBorder="1">
      <alignment vertical="center"/>
      <protection locked="0"/>
    </xf>
    <xf numFmtId="9" fontId="6" fillId="0" borderId="0" xfId="29" applyNumberFormat="1" applyFill="1" applyBorder="1" applyAlignment="1">
      <alignment horizontal="center" vertical="center"/>
      <protection locked="0"/>
    </xf>
    <xf numFmtId="198" fontId="21" fillId="12" borderId="16" xfId="31" applyNumberFormat="1">
      <alignment vertical="center"/>
      <protection locked="0"/>
    </xf>
    <xf numFmtId="0" fontId="10" fillId="0" borderId="0" xfId="58" applyFill="1" applyBorder="1" applyAlignment="1">
      <alignment horizontal="center" vertical="center"/>
    </xf>
    <xf numFmtId="199" fontId="9" fillId="0" borderId="0" xfId="0" applyNumberFormat="1" applyFont="1">
      <alignment vertical="center"/>
    </xf>
    <xf numFmtId="0" fontId="17" fillId="7" borderId="0" xfId="3" applyAlignment="1">
      <alignment horizontal="left" vertical="top"/>
    </xf>
    <xf numFmtId="0" fontId="36" fillId="0" borderId="14" xfId="46" applyNumberFormat="1" applyFont="1">
      <alignment vertical="center"/>
    </xf>
    <xf numFmtId="1" fontId="31" fillId="0" borderId="0" xfId="59" applyNumberFormat="1" applyFont="1" applyAlignment="1">
      <alignment vertical="center"/>
    </xf>
    <xf numFmtId="1" fontId="0" fillId="0" borderId="0" xfId="0" applyNumberFormat="1">
      <alignment vertical="center"/>
    </xf>
    <xf numFmtId="2" fontId="0" fillId="0" borderId="16" xfId="29" applyNumberFormat="1" applyFont="1" applyFill="1" applyAlignment="1">
      <alignment horizontal="center" vertical="center"/>
      <protection locked="0"/>
    </xf>
    <xf numFmtId="0" fontId="29" fillId="0" borderId="0" xfId="36" applyFill="1" applyAlignment="1">
      <alignment horizontal="left" vertical="center"/>
    </xf>
    <xf numFmtId="2" fontId="0" fillId="0" borderId="0" xfId="29" applyNumberFormat="1" applyFont="1" applyBorder="1">
      <alignment vertical="center"/>
      <protection locked="0"/>
    </xf>
    <xf numFmtId="198" fontId="6" fillId="0" borderId="0" xfId="59" applyNumberFormat="1" applyBorder="1" applyAlignment="1" applyProtection="1">
      <alignment vertical="center"/>
      <protection locked="0"/>
    </xf>
    <xf numFmtId="0" fontId="32" fillId="7" borderId="0" xfId="3" applyFont="1">
      <alignment horizontal="center" vertical="top" wrapText="1"/>
    </xf>
    <xf numFmtId="0" fontId="38" fillId="0" borderId="0" xfId="0" applyFont="1">
      <alignment vertical="center"/>
    </xf>
    <xf numFmtId="1" fontId="6" fillId="0" borderId="13" xfId="30" applyNumberFormat="1" applyAlignment="1">
      <alignment horizontal="center" vertical="center" wrapText="1"/>
      <protection locked="0"/>
    </xf>
    <xf numFmtId="10" fontId="6" fillId="0" borderId="13" xfId="30" applyNumberFormat="1">
      <alignment vertical="center"/>
      <protection locked="0"/>
    </xf>
    <xf numFmtId="167" fontId="6" fillId="21" borderId="13" xfId="30" applyNumberFormat="1" applyFill="1">
      <alignment vertical="center"/>
      <protection locked="0"/>
    </xf>
    <xf numFmtId="200" fontId="29" fillId="0" borderId="0" xfId="65" applyNumberFormat="1" applyFont="1" applyFill="1" applyBorder="1" applyAlignment="1">
      <alignment vertical="center"/>
    </xf>
    <xf numFmtId="3" fontId="9" fillId="0" borderId="18" xfId="29" applyNumberFormat="1" applyFont="1" applyFill="1" applyBorder="1" applyAlignment="1">
      <alignment horizontal="center" vertical="center"/>
      <protection locked="0"/>
    </xf>
    <xf numFmtId="0" fontId="10" fillId="0" borderId="0" xfId="58" applyFont="1" applyFill="1" applyBorder="1">
      <alignment vertical="center"/>
    </xf>
    <xf numFmtId="0" fontId="6" fillId="0" borderId="0" xfId="0" applyFont="1">
      <alignment vertical="center"/>
    </xf>
    <xf numFmtId="0" fontId="17" fillId="7" borderId="0" xfId="3" applyFont="1">
      <alignment horizontal="center" vertical="top" wrapText="1"/>
    </xf>
    <xf numFmtId="0" fontId="6" fillId="0" borderId="16" xfId="29" applyFont="1" applyAlignment="1">
      <alignment horizontal="center" vertical="center"/>
      <protection locked="0"/>
    </xf>
    <xf numFmtId="0" fontId="29" fillId="0" borderId="0" xfId="36" applyFont="1" applyAlignment="1">
      <alignment horizontal="right" vertical="center"/>
    </xf>
    <xf numFmtId="1" fontId="31" fillId="0" borderId="0" xfId="35" applyNumberFormat="1" applyFont="1" applyBorder="1" applyAlignment="1">
      <alignment horizontal="center" vertical="center" wrapText="1"/>
      <protection locked="0"/>
    </xf>
    <xf numFmtId="2" fontId="6" fillId="0" borderId="0" xfId="29" applyNumberFormat="1" applyFill="1" applyBorder="1" applyAlignment="1">
      <alignment horizontal="center" vertical="center"/>
      <protection locked="0"/>
    </xf>
    <xf numFmtId="0" fontId="0" fillId="0" borderId="0" xfId="0" applyAlignment="1">
      <alignment vertical="top"/>
    </xf>
    <xf numFmtId="0" fontId="0" fillId="21" borderId="0" xfId="80" applyFont="1" applyFill="1" applyAlignment="1">
      <alignment vertical="center" wrapText="1"/>
    </xf>
    <xf numFmtId="0" fontId="6" fillId="21" borderId="0" xfId="80" applyFill="1" applyAlignment="1">
      <alignment vertical="center" wrapText="1"/>
    </xf>
    <xf numFmtId="3" fontId="0" fillId="21" borderId="0" xfId="0" applyNumberFormat="1" applyFill="1">
      <alignment vertical="center"/>
    </xf>
    <xf numFmtId="10" fontId="0" fillId="21" borderId="0" xfId="65" applyNumberFormat="1" applyFont="1" applyFill="1" applyAlignment="1">
      <alignment vertical="center"/>
    </xf>
    <xf numFmtId="0" fontId="29" fillId="21" borderId="0" xfId="36" applyFill="1">
      <alignment vertical="center"/>
    </xf>
    <xf numFmtId="0" fontId="0" fillId="0" borderId="0" xfId="0" applyAlignment="1">
      <alignment horizontal="center" vertical="center" wrapText="1"/>
    </xf>
    <xf numFmtId="9" fontId="6" fillId="0" borderId="16" xfId="65" applyBorder="1" applyAlignment="1" applyProtection="1">
      <alignment vertical="center"/>
    </xf>
    <xf numFmtId="10" fontId="6" fillId="0" borderId="16" xfId="65" applyNumberFormat="1" applyBorder="1" applyAlignment="1" applyProtection="1">
      <alignment vertical="center"/>
    </xf>
    <xf numFmtId="10" fontId="6" fillId="0" borderId="16" xfId="65" applyNumberFormat="1" applyBorder="1" applyAlignment="1" applyProtection="1">
      <alignment horizontal="center" vertical="center"/>
    </xf>
    <xf numFmtId="1" fontId="6" fillId="0" borderId="16" xfId="65" applyNumberFormat="1" applyBorder="1" applyAlignment="1" applyProtection="1">
      <alignment horizontal="center" vertical="center"/>
    </xf>
    <xf numFmtId="200" fontId="6" fillId="0" borderId="16" xfId="29" applyNumberFormat="1">
      <alignment vertical="center"/>
      <protection locked="0"/>
    </xf>
    <xf numFmtId="3" fontId="6" fillId="5" borderId="4" xfId="77" applyNumberFormat="1" applyFill="1">
      <alignment vertical="center"/>
      <protection locked="0"/>
    </xf>
    <xf numFmtId="1" fontId="6" fillId="21" borderId="16" xfId="29" applyNumberFormat="1" applyFill="1" applyAlignment="1">
      <alignment horizontal="center" vertical="center"/>
      <protection locked="0"/>
    </xf>
    <xf numFmtId="0" fontId="17" fillId="21" borderId="0" xfId="4" applyFill="1" applyBorder="1" applyAlignment="1">
      <alignment horizontal="center" vertical="center" wrapText="1"/>
    </xf>
    <xf numFmtId="0" fontId="17" fillId="25" borderId="0" xfId="3" applyFill="1" applyBorder="1" applyAlignment="1">
      <alignment horizontal="center" vertical="center" wrapText="1"/>
    </xf>
    <xf numFmtId="2" fontId="21" fillId="23" borderId="0" xfId="31" applyNumberFormat="1" applyFill="1" applyBorder="1">
      <alignment vertical="center"/>
      <protection locked="0"/>
    </xf>
    <xf numFmtId="2" fontId="21" fillId="23" borderId="0" xfId="31" applyNumberFormat="1" applyFill="1" applyBorder="1" applyAlignment="1">
      <alignment horizontal="right" vertical="center"/>
      <protection locked="0"/>
    </xf>
    <xf numFmtId="0" fontId="17" fillId="25" borderId="0" xfId="3" applyFill="1" applyBorder="1">
      <alignment horizontal="center" vertical="top" wrapText="1"/>
    </xf>
    <xf numFmtId="1" fontId="6" fillId="21" borderId="0" xfId="30" applyNumberFormat="1" applyFill="1" applyBorder="1" applyAlignment="1">
      <alignment horizontal="center" vertical="center"/>
      <protection locked="0"/>
    </xf>
    <xf numFmtId="0" fontId="17" fillId="21" borderId="0" xfId="4" applyFill="1" applyAlignment="1">
      <alignment horizontal="center" vertical="top" wrapText="1"/>
    </xf>
    <xf numFmtId="194" fontId="0" fillId="0" borderId="0" xfId="0" applyNumberFormat="1">
      <alignment vertical="center"/>
    </xf>
    <xf numFmtId="191" fontId="6" fillId="0" borderId="0" xfId="30" applyNumberFormat="1" applyBorder="1">
      <alignment vertical="center"/>
      <protection locked="0"/>
    </xf>
    <xf numFmtId="10" fontId="9" fillId="0" borderId="0" xfId="46" applyNumberFormat="1" applyFont="1" applyBorder="1">
      <alignment vertical="center"/>
    </xf>
    <xf numFmtId="1" fontId="6" fillId="0" borderId="16" xfId="29" applyNumberFormat="1">
      <alignment vertical="center"/>
      <protection locked="0"/>
    </xf>
    <xf numFmtId="10" fontId="6" fillId="0" borderId="0" xfId="65" applyNumberFormat="1" applyBorder="1" applyAlignment="1" applyProtection="1">
      <alignment vertical="center"/>
      <protection locked="0"/>
    </xf>
    <xf numFmtId="10" fontId="9" fillId="11" borderId="0" xfId="40" applyNumberFormat="1" applyAlignment="1">
      <alignment vertical="center"/>
    </xf>
    <xf numFmtId="0" fontId="0" fillId="26" borderId="0" xfId="0" applyFont="1" applyFill="1" applyAlignment="1">
      <alignment horizontal="center" vertical="center"/>
    </xf>
    <xf numFmtId="1" fontId="6" fillId="0" borderId="16" xfId="29" applyNumberFormat="1" applyAlignment="1">
      <alignment horizontal="center" vertical="center"/>
      <protection locked="0"/>
    </xf>
    <xf numFmtId="201" fontId="0" fillId="0" borderId="0" xfId="0" applyNumberFormat="1">
      <alignment vertical="center"/>
    </xf>
    <xf numFmtId="0" fontId="17" fillId="8" borderId="11" xfId="5" applyBorder="1" applyAlignment="1">
      <alignment horizontal="center" vertical="top"/>
    </xf>
    <xf numFmtId="2" fontId="6" fillId="0" borderId="16" xfId="29" applyNumberFormat="1">
      <alignment vertical="center"/>
      <protection locked="0"/>
    </xf>
    <xf numFmtId="0" fontId="39" fillId="0" borderId="0" xfId="0" applyFont="1">
      <alignment vertical="center"/>
    </xf>
    <xf numFmtId="200" fontId="6" fillId="0" borderId="3" xfId="35" applyNumberFormat="1">
      <alignment vertical="center"/>
      <protection locked="0"/>
    </xf>
    <xf numFmtId="170" fontId="6" fillId="0" borderId="3" xfId="35" applyNumberFormat="1">
      <alignment vertical="center"/>
      <protection locked="0"/>
    </xf>
    <xf numFmtId="1" fontId="6" fillId="0" borderId="3" xfId="35" applyNumberFormat="1" applyAlignment="1">
      <protection locked="0"/>
    </xf>
    <xf numFmtId="1" fontId="6" fillId="0" borderId="3" xfId="35" applyNumberFormat="1" applyProtection="1">
      <alignment vertical="center"/>
    </xf>
    <xf numFmtId="0" fontId="0" fillId="27" borderId="0" xfId="0" applyFill="1">
      <alignment vertical="center"/>
    </xf>
    <xf numFmtId="0" fontId="40" fillId="27" borderId="0" xfId="0" applyFont="1" applyFill="1">
      <alignment vertical="center"/>
    </xf>
    <xf numFmtId="0" fontId="17" fillId="20" borderId="0" xfId="72" applyAlignment="1">
      <alignment horizontal="left" vertical="top" wrapText="1"/>
    </xf>
    <xf numFmtId="190" fontId="0" fillId="0" borderId="21" xfId="29" applyNumberFormat="1" applyFont="1" applyBorder="1" applyAlignment="1">
      <alignment horizontal="center" vertical="center"/>
      <protection locked="0"/>
    </xf>
    <xf numFmtId="200" fontId="6" fillId="0" borderId="20" xfId="29" applyNumberFormat="1" applyBorder="1">
      <alignment vertical="center"/>
      <protection locked="0"/>
    </xf>
    <xf numFmtId="1" fontId="6" fillId="0" borderId="20" xfId="29" applyNumberFormat="1" applyBorder="1">
      <alignment vertical="center"/>
      <protection locked="0"/>
    </xf>
    <xf numFmtId="2" fontId="0" fillId="21" borderId="0" xfId="0" applyNumberFormat="1" applyFill="1">
      <alignment vertical="center"/>
    </xf>
    <xf numFmtId="0" fontId="0" fillId="21" borderId="0" xfId="0" applyFont="1" applyFill="1" applyBorder="1" applyAlignment="1">
      <alignment horizontal="left" vertical="center" indent="1"/>
    </xf>
    <xf numFmtId="0" fontId="0" fillId="21" borderId="0" xfId="0" applyFill="1" applyAlignment="1">
      <alignment horizontal="center" vertical="center"/>
    </xf>
    <xf numFmtId="167" fontId="6" fillId="21" borderId="16" xfId="29" applyNumberFormat="1" applyFill="1">
      <alignment vertical="center"/>
      <protection locked="0"/>
    </xf>
    <xf numFmtId="167" fontId="9" fillId="11" borderId="0" xfId="40" applyNumberFormat="1">
      <alignment vertical="center"/>
    </xf>
    <xf numFmtId="0" fontId="0" fillId="21" borderId="0" xfId="0" applyFont="1" applyFill="1" applyBorder="1" applyAlignment="1">
      <alignment horizontal="left" vertical="top" indent="1"/>
    </xf>
    <xf numFmtId="1" fontId="6" fillId="23" borderId="16" xfId="29" applyNumberFormat="1" applyFill="1">
      <alignment vertical="center"/>
      <protection locked="0"/>
    </xf>
    <xf numFmtId="0" fontId="9" fillId="26" borderId="0" xfId="47" applyFont="1" applyFill="1">
      <alignment vertical="center"/>
    </xf>
    <xf numFmtId="0" fontId="0" fillId="26" borderId="0" xfId="47" applyFont="1" applyFill="1">
      <alignment vertical="center"/>
    </xf>
    <xf numFmtId="0" fontId="0" fillId="26" borderId="0" xfId="0" applyFill="1">
      <alignment vertical="center"/>
    </xf>
    <xf numFmtId="0" fontId="6" fillId="26" borderId="0" xfId="47" applyFont="1" applyFill="1" applyAlignment="1">
      <alignment horizontal="center" vertical="center"/>
    </xf>
    <xf numFmtId="0" fontId="9" fillId="26" borderId="0" xfId="0" applyFont="1" applyFill="1">
      <alignment vertical="center"/>
    </xf>
    <xf numFmtId="1" fontId="6" fillId="0" borderId="16" xfId="29" applyNumberFormat="1" applyAlignment="1" applyProtection="1">
      <alignment horizontal="center" vertical="center"/>
    </xf>
    <xf numFmtId="0" fontId="17" fillId="21" borderId="12" xfId="5" applyFill="1" applyBorder="1">
      <alignment horizontal="centerContinuous" vertical="top"/>
    </xf>
    <xf numFmtId="3" fontId="6" fillId="21" borderId="16" xfId="29" applyNumberFormat="1" applyFill="1" applyProtection="1">
      <alignment vertical="center"/>
    </xf>
    <xf numFmtId="192" fontId="6" fillId="0" borderId="22" xfId="29" applyNumberFormat="1" applyBorder="1" applyAlignment="1">
      <alignment horizontal="center" vertical="center"/>
      <protection locked="0"/>
    </xf>
    <xf numFmtId="192" fontId="6" fillId="0" borderId="19" xfId="29" applyNumberFormat="1" applyBorder="1" applyAlignment="1">
      <alignment horizontal="center" vertical="center"/>
      <protection locked="0"/>
    </xf>
    <xf numFmtId="1" fontId="6" fillId="0" borderId="13" xfId="30" applyNumberFormat="1">
      <alignment vertical="center"/>
      <protection locked="0"/>
    </xf>
    <xf numFmtId="0" fontId="6" fillId="0" borderId="13" xfId="30" applyAlignment="1">
      <alignment horizontal="center" vertical="center"/>
      <protection locked="0"/>
    </xf>
    <xf numFmtId="202" fontId="6" fillId="13" borderId="0" xfId="32" applyNumberFormat="1" applyAlignment="1">
      <alignment horizontal="center" vertical="center"/>
    </xf>
    <xf numFmtId="202" fontId="9" fillId="11" borderId="0" xfId="65" applyNumberFormat="1" applyFont="1" applyFill="1" applyAlignment="1" applyProtection="1">
      <alignment horizontal="center" vertical="center"/>
      <protection locked="0"/>
    </xf>
    <xf numFmtId="202" fontId="23" fillId="12" borderId="16" xfId="31" applyNumberFormat="1" applyFont="1" applyAlignment="1">
      <alignment horizontal="center" vertical="center"/>
      <protection locked="0"/>
    </xf>
    <xf numFmtId="190" fontId="0" fillId="0" borderId="0" xfId="0" applyNumberFormat="1">
      <alignment vertical="center"/>
    </xf>
    <xf numFmtId="10" fontId="26" fillId="0" borderId="0" xfId="65" applyNumberFormat="1" applyFont="1" applyAlignment="1">
      <alignment vertical="center"/>
    </xf>
    <xf numFmtId="0" fontId="6" fillId="28" borderId="3" xfId="35" applyFill="1">
      <alignment vertical="center"/>
      <protection locked="0"/>
    </xf>
    <xf numFmtId="10" fontId="6" fillId="28" borderId="3" xfId="35" applyNumberFormat="1" applyFill="1" applyAlignment="1">
      <protection locked="0"/>
    </xf>
    <xf numFmtId="10" fontId="6" fillId="28" borderId="13" xfId="30" applyNumberFormat="1" applyFill="1">
      <alignment vertical="center"/>
      <protection locked="0"/>
    </xf>
    <xf numFmtId="3" fontId="6" fillId="28" borderId="13" xfId="60" applyNumberFormat="1" applyFill="1">
      <alignment vertical="center"/>
      <protection locked="0"/>
    </xf>
    <xf numFmtId="1" fontId="6" fillId="28" borderId="13" xfId="30" applyNumberFormat="1" applyFill="1">
      <alignment vertical="center"/>
      <protection locked="0"/>
    </xf>
    <xf numFmtId="3" fontId="21" fillId="29" borderId="16" xfId="31" applyNumberFormat="1" applyFill="1">
      <alignment vertical="center"/>
      <protection locked="0"/>
    </xf>
    <xf numFmtId="192" fontId="21" fillId="29" borderId="16" xfId="31" applyNumberFormat="1" applyFill="1">
      <alignment vertical="center"/>
      <protection locked="0"/>
    </xf>
    <xf numFmtId="2" fontId="21" fillId="29" borderId="16" xfId="31" applyNumberFormat="1" applyFill="1">
      <alignment vertical="center"/>
      <protection locked="0"/>
    </xf>
    <xf numFmtId="10" fontId="21" fillId="29" borderId="16" xfId="31" applyNumberFormat="1" applyFill="1">
      <alignment vertical="center"/>
      <protection locked="0"/>
    </xf>
    <xf numFmtId="3" fontId="6" fillId="28" borderId="13" xfId="65" applyNumberFormat="1" applyFill="1" applyBorder="1" applyAlignment="1" applyProtection="1">
      <alignment vertical="center"/>
      <protection locked="0"/>
    </xf>
    <xf numFmtId="0" fontId="0" fillId="21" borderId="0" xfId="0" applyFont="1" applyFill="1" applyAlignment="1">
      <alignment horizontal="center" vertical="center" wrapText="1"/>
    </xf>
    <xf numFmtId="0" fontId="0" fillId="21" borderId="0" xfId="0" applyFill="1" applyAlignment="1">
      <alignment horizontal="left" vertical="top" wrapText="1"/>
    </xf>
    <xf numFmtId="0" fontId="0" fillId="21" borderId="0" xfId="0" applyFill="1" applyAlignment="1">
      <alignment horizontal="left" vertical="center" wrapText="1"/>
    </xf>
    <xf numFmtId="0" fontId="0" fillId="21" borderId="0" xfId="80" applyFont="1" applyFill="1" applyAlignment="1">
      <alignment horizontal="left" vertical="center" wrapText="1"/>
    </xf>
    <xf numFmtId="0" fontId="6" fillId="21" borderId="0" xfId="80" applyFill="1" applyAlignment="1">
      <alignment horizontal="left" vertical="center" wrapText="1"/>
    </xf>
    <xf numFmtId="0" fontId="9" fillId="21" borderId="0" xfId="52" applyNumberFormat="1" applyFill="1" applyBorder="1" applyAlignment="1">
      <alignment horizontal="center" vertical="top" wrapText="1"/>
    </xf>
    <xf numFmtId="0" fontId="37" fillId="10" borderId="0" xfId="33" applyFont="1" applyAlignment="1">
      <alignment horizontal="center" vertical="center"/>
    </xf>
  </cellXfs>
  <cellStyles count="96">
    <cellStyle name="Cálculo" xfId="1" builtinId="22" customBuiltin="1"/>
    <cellStyle name="Checksum" xfId="2" xr:uid="{00000000-0005-0000-0000-000001000000}"/>
    <cellStyle name="Column label" xfId="72" xr:uid="{00000000-0005-0000-0000-000002000000}"/>
    <cellStyle name="Column label (left aligned)" xfId="73" xr:uid="{00000000-0005-0000-0000-000003000000}"/>
    <cellStyle name="Column label (no wrap)" xfId="74" xr:uid="{00000000-0005-0000-0000-000004000000}"/>
    <cellStyle name="Column label (not bold)" xfId="75" xr:uid="{00000000-0005-0000-0000-000005000000}"/>
    <cellStyle name="Columna" xfId="3" xr:uid="{00000000-0005-0000-0000-000006000000}"/>
    <cellStyle name="Columna (izquierda)" xfId="4" xr:uid="{00000000-0005-0000-0000-000007000000}"/>
    <cellStyle name="Columna (sin negritas)" xfId="6" xr:uid="{00000000-0005-0000-0000-000008000000}"/>
    <cellStyle name="Columna 0" xfId="66" xr:uid="{00000000-0005-0000-0000-000009000000}"/>
    <cellStyle name="Columna 2" xfId="5" xr:uid="{00000000-0005-0000-0000-00000A000000}"/>
    <cellStyle name="Currency (0dp)" xfId="8" xr:uid="{00000000-0005-0000-0000-00000B000000}"/>
    <cellStyle name="Currency (2dp)" xfId="9" xr:uid="{00000000-0005-0000-0000-00000C000000}"/>
    <cellStyle name="Currency Dollar" xfId="10" xr:uid="{00000000-0005-0000-0000-00000D000000}"/>
    <cellStyle name="Currency Dollar (2dp)" xfId="11" xr:uid="{00000000-0005-0000-0000-00000E000000}"/>
    <cellStyle name="Currency EUR" xfId="12" xr:uid="{00000000-0005-0000-0000-00000F000000}"/>
    <cellStyle name="Currency EUR (2dp)" xfId="13" xr:uid="{00000000-0005-0000-0000-000010000000}"/>
    <cellStyle name="Currency Euro" xfId="14" xr:uid="{00000000-0005-0000-0000-000011000000}"/>
    <cellStyle name="Currency Euro (2dp)" xfId="15" xr:uid="{00000000-0005-0000-0000-000012000000}"/>
    <cellStyle name="Currency GBP" xfId="16" xr:uid="{00000000-0005-0000-0000-000013000000}"/>
    <cellStyle name="Currency GBP (2dp)" xfId="17" xr:uid="{00000000-0005-0000-0000-000014000000}"/>
    <cellStyle name="Currency Pound" xfId="18" xr:uid="{00000000-0005-0000-0000-000015000000}"/>
    <cellStyle name="Currency Pound (2dp)" xfId="19" xr:uid="{00000000-0005-0000-0000-000016000000}"/>
    <cellStyle name="Currency USD" xfId="20" xr:uid="{00000000-0005-0000-0000-000017000000}"/>
    <cellStyle name="Currency USD (2dp)" xfId="21" xr:uid="{00000000-0005-0000-0000-000018000000}"/>
    <cellStyle name="Date" xfId="22" xr:uid="{00000000-0005-0000-0000-000019000000}"/>
    <cellStyle name="Date (Month)" xfId="23" xr:uid="{00000000-0005-0000-0000-00001A000000}"/>
    <cellStyle name="Date (Year)" xfId="24" xr:uid="{00000000-0005-0000-0000-00001B000000}"/>
    <cellStyle name="Dato Calculo" xfId="29" xr:uid="{00000000-0005-0000-0000-00001C000000}"/>
    <cellStyle name="Dato de entrada" xfId="35" xr:uid="{00000000-0005-0000-0000-00001D000000}"/>
    <cellStyle name="Dato Entrada" xfId="30" xr:uid="{00000000-0005-0000-0000-00001E000000}"/>
    <cellStyle name="Dato entrada 2" xfId="60" xr:uid="{00000000-0005-0000-0000-00001F000000}"/>
    <cellStyle name="Dato entrada 2 2" xfId="61" xr:uid="{00000000-0005-0000-0000-000020000000}"/>
    <cellStyle name="Dato Entrada 2 3" xfId="64" xr:uid="{00000000-0005-0000-0000-000021000000}"/>
    <cellStyle name="Datos de otra hoja" xfId="32" xr:uid="{00000000-0005-0000-0000-000022000000}"/>
    <cellStyle name="Datos de otro libro" xfId="34" xr:uid="{00000000-0005-0000-0000-000023000000}"/>
    <cellStyle name="Datos estimados" xfId="31" xr:uid="{00000000-0005-0000-0000-000024000000}"/>
    <cellStyle name="Datos Externos" xfId="33" xr:uid="{00000000-0005-0000-0000-000025000000}"/>
    <cellStyle name="H0" xfId="56" xr:uid="{00000000-0005-0000-0000-000027000000}"/>
    <cellStyle name="H0 2" xfId="58" xr:uid="{00000000-0005-0000-0000-000028000000}"/>
    <cellStyle name="H0 3" xfId="70" xr:uid="{00000000-0005-0000-0000-000029000000}"/>
    <cellStyle name="H0 3 2" xfId="92" xr:uid="{00000000-0005-0000-0000-00002A000000}"/>
    <cellStyle name="H1" xfId="57" xr:uid="{00000000-0005-0000-0000-00002B000000}"/>
    <cellStyle name="H2" xfId="25" xr:uid="{00000000-0005-0000-0000-00002C000000}"/>
    <cellStyle name="H3" xfId="26" xr:uid="{00000000-0005-0000-0000-00002D000000}"/>
    <cellStyle name="H4" xfId="27" xr:uid="{00000000-0005-0000-0000-00002E000000}"/>
    <cellStyle name="Highlight" xfId="28" xr:uid="{00000000-0005-0000-0000-00002F000000}"/>
    <cellStyle name="Hipervínculo" xfId="63" builtinId="8"/>
    <cellStyle name="Hipervínculo 2" xfId="91" xr:uid="{00000000-0005-0000-0000-000031000000}"/>
    <cellStyle name="Input calculation" xfId="76" xr:uid="{00000000-0005-0000-0000-000032000000}"/>
    <cellStyle name="Input data" xfId="77" xr:uid="{00000000-0005-0000-0000-000033000000}"/>
    <cellStyle name="Input data 2" xfId="88" xr:uid="{00000000-0005-0000-0000-000034000000}"/>
    <cellStyle name="Input estimate" xfId="78" xr:uid="{00000000-0005-0000-0000-000035000000}"/>
    <cellStyle name="Input link" xfId="79" xr:uid="{00000000-0005-0000-0000-000036000000}"/>
    <cellStyle name="Input link (different workbook)" xfId="80" xr:uid="{00000000-0005-0000-0000-000037000000}"/>
    <cellStyle name="Input Link (different Worksheet)" xfId="81" xr:uid="{00000000-0005-0000-0000-000038000000}"/>
    <cellStyle name="Input parameter" xfId="67" xr:uid="{00000000-0005-0000-0000-000039000000}"/>
    <cellStyle name="Millares" xfId="59" builtinId="3"/>
    <cellStyle name="Millares 2" xfId="69" xr:uid="{00000000-0005-0000-0000-00003B000000}"/>
    <cellStyle name="Millares 3" xfId="90" xr:uid="{00000000-0005-0000-0000-00003C000000}"/>
    <cellStyle name="Milliers 3" xfId="94" xr:uid="{3558647D-A2C4-4661-83F5-A691F7043D65}"/>
    <cellStyle name="Moneda" xfId="7" builtinId="4"/>
    <cellStyle name="Name" xfId="82" xr:uid="{00000000-0005-0000-0000-00003E000000}"/>
    <cellStyle name="Nombre" xfId="36" xr:uid="{00000000-0005-0000-0000-00003F000000}"/>
    <cellStyle name="Normal" xfId="0" builtinId="0"/>
    <cellStyle name="Normal 2" xfId="55" xr:uid="{00000000-0005-0000-0000-000041000000}"/>
    <cellStyle name="Normal 3" xfId="68" xr:uid="{00000000-0005-0000-0000-000042000000}"/>
    <cellStyle name="Normal 4" xfId="89" xr:uid="{00000000-0005-0000-0000-000043000000}"/>
    <cellStyle name="Normal 5" xfId="95" xr:uid="{4CADC4D0-FD8E-4ED2-BF15-8162A1D92B79}"/>
    <cellStyle name="Notas" xfId="37" builtinId="10" customBuiltin="1"/>
    <cellStyle name="Number" xfId="38" xr:uid="{00000000-0005-0000-0000-000045000000}"/>
    <cellStyle name="Number (2dp)" xfId="39" xr:uid="{00000000-0005-0000-0000-000046000000}"/>
    <cellStyle name="Output 2" xfId="87" xr:uid="{00000000-0005-0000-0000-000047000000}"/>
    <cellStyle name="Percentage" xfId="41" xr:uid="{00000000-0005-0000-0000-000048000000}"/>
    <cellStyle name="Percentage (2dp)" xfId="42" xr:uid="{00000000-0005-0000-0000-000049000000}"/>
    <cellStyle name="Porcentaje" xfId="65" builtinId="5"/>
    <cellStyle name="Row label" xfId="43" xr:uid="{00000000-0005-0000-0000-00004B000000}"/>
    <cellStyle name="Row label (indent)" xfId="44" xr:uid="{00000000-0005-0000-0000-00004C000000}"/>
    <cellStyle name="Salida" xfId="40" builtinId="21" customBuiltin="1"/>
    <cellStyle name="Salida 2" xfId="83" xr:uid="{00000000-0005-0000-0000-00004E000000}"/>
    <cellStyle name="Sub-total renglon" xfId="45" xr:uid="{00000000-0005-0000-0000-00004F000000}"/>
    <cellStyle name="Sub-total row" xfId="84" xr:uid="{00000000-0005-0000-0000-000050000000}"/>
    <cellStyle name="Tabla renglon final" xfId="46" xr:uid="{00000000-0005-0000-0000-000051000000}"/>
    <cellStyle name="Tabla sombreado" xfId="47" xr:uid="{00000000-0005-0000-0000-000052000000}"/>
    <cellStyle name="Table finish row" xfId="71" xr:uid="{00000000-0005-0000-0000-000053000000}"/>
    <cellStyle name="Table shading" xfId="85" xr:uid="{00000000-0005-0000-0000-000054000000}"/>
    <cellStyle name="Table unfinish row" xfId="48" xr:uid="{00000000-0005-0000-0000-000055000000}"/>
    <cellStyle name="Table unshading" xfId="49" xr:uid="{00000000-0005-0000-0000-000056000000}"/>
    <cellStyle name="TERA_TableTitle" xfId="93" xr:uid="{00000000-0005-0000-0000-000057000000}"/>
    <cellStyle name="Text" xfId="50" xr:uid="{00000000-0005-0000-0000-000058000000}"/>
    <cellStyle name="Texto explicativo" xfId="62" builtinId="53"/>
    <cellStyle name="Total" xfId="51" builtinId="25" customBuiltin="1"/>
    <cellStyle name="Total renglon" xfId="52" xr:uid="{00000000-0005-0000-0000-00005B000000}"/>
    <cellStyle name="Total row" xfId="86" xr:uid="{00000000-0005-0000-0000-00005C000000}"/>
    <cellStyle name="Unhighlight" xfId="53" xr:uid="{00000000-0005-0000-0000-00005D000000}"/>
    <cellStyle name="Untotal row" xfId="54" xr:uid="{00000000-0005-0000-0000-00005E000000}"/>
  </cellStyles>
  <dxfs count="3">
    <dxf>
      <font>
        <b/>
        <i/>
        <color rgb="FFFFFF00"/>
      </font>
      <fill>
        <patternFill>
          <bgColor rgb="FFC4123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
      <tableStyleElement type="headerRow" dxfId="1"/>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8080"/>
      <rgbColor rgb="00BFDCF9"/>
      <rgbColor rgb="00C00000"/>
      <rgbColor rgb="00008000"/>
      <rgbColor rgb="000000C0"/>
      <rgbColor rgb="00808000"/>
      <rgbColor rgb="00FF00FF"/>
      <rgbColor rgb="000060C0"/>
      <rgbColor rgb="00E0E0E0"/>
      <rgbColor rgb="00A0A0A0"/>
      <rgbColor rgb="00DDB9D8"/>
      <rgbColor rgb="00CDDCEF"/>
      <rgbColor rgb="00A6BEDA"/>
      <rgbColor rgb="00F6DCC2"/>
      <rgbColor rgb="00EFC2C1"/>
      <rgbColor rgb="00DBD7DB"/>
      <rgbColor rgb="00C2CAAA"/>
      <rgbColor rgb="00F5EEB9"/>
      <rgbColor rgb="00A670A1"/>
      <rgbColor rgb="0099CEFF"/>
      <rgbColor rgb="0000679A"/>
      <rgbColor rgb="00ECB088"/>
      <rgbColor rgb="00ED7F7F"/>
      <rgbColor rgb="00A79FAF"/>
      <rgbColor rgb="0049BB3D"/>
      <rgbColor rgb="00E3DE15"/>
      <rgbColor rgb="00C0C0FF"/>
      <rgbColor rgb="00CCECFF"/>
      <rgbColor rgb="00D0FFD0"/>
      <rgbColor rgb="00FFFFA0"/>
      <rgbColor rgb="00E0E0FF"/>
      <rgbColor rgb="00FFC0C0"/>
      <rgbColor rgb="00FFC0FF"/>
      <rgbColor rgb="00FFF1C9"/>
      <rgbColor rgb="008080FF"/>
      <rgbColor rgb="000080FF"/>
      <rgbColor rgb="00C0C000"/>
      <rgbColor rgb="00FFE0A0"/>
      <rgbColor rgb="00FF8000"/>
      <rgbColor rgb="00C06000"/>
      <rgbColor rgb="00C000C0"/>
      <rgbColor rgb="00C0C0C0"/>
      <rgbColor rgb="00003A47"/>
      <rgbColor rgb="0000C000"/>
      <rgbColor rgb="00006000"/>
      <rgbColor rgb="00606000"/>
      <rgbColor rgb="00804000"/>
      <rgbColor rgb="00FF80FF"/>
      <rgbColor rgb="00800080"/>
      <rgbColor rgb="00808080"/>
    </indexedColors>
    <mruColors>
      <color rgb="FFFF66FF"/>
      <color rgb="FFABE33F"/>
      <color rgb="FFFFFF99"/>
      <color rgb="FFB6FF6D"/>
      <color rgb="FF090141"/>
      <color rgb="FFD1FFA3"/>
      <color rgb="FFFFD9D9"/>
      <color rgb="FFFF9999"/>
      <color rgb="FFCCFF99"/>
      <color rgb="FF3C78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calcChain" Target="calcChain.xml"/><Relationship Id="rId31" Type="http://schemas.openxmlformats.org/officeDocument/2006/relationships/customXml" Target="../customXml/item12.xml"/><Relationship Id="rId44" Type="http://schemas.openxmlformats.org/officeDocument/2006/relationships/customXml" Target="../customXml/item2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20" Type="http://schemas.openxmlformats.org/officeDocument/2006/relationships/customXml" Target="../customXml/item1.xml"/><Relationship Id="rId41" Type="http://schemas.openxmlformats.org/officeDocument/2006/relationships/customXml" Target="../customXml/item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14</xdr:col>
      <xdr:colOff>317144</xdr:colOff>
      <xdr:row>0</xdr:row>
      <xdr:rowOff>330653</xdr:rowOff>
    </xdr:to>
    <xdr:pic>
      <xdr:nvPicPr>
        <xdr:cNvPr id="2" name="Imagen 1">
          <a:extLst>
            <a:ext uri="{FF2B5EF4-FFF2-40B4-BE49-F238E27FC236}">
              <a16:creationId xmlns:a16="http://schemas.microsoft.com/office/drawing/2014/main" id="{1B1726AB-B55C-4ACA-94DB-07DB7D3B0F2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0"/>
          <a:ext cx="5000816" cy="330653"/>
        </a:xfrm>
        <a:prstGeom prst="rect">
          <a:avLst/>
        </a:prstGeom>
        <a:noFill/>
        <a:ln>
          <a:noFill/>
        </a:ln>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8</xdr:col>
      <xdr:colOff>407760</xdr:colOff>
      <xdr:row>0</xdr:row>
      <xdr:rowOff>333828</xdr:rowOff>
    </xdr:to>
    <xdr:pic>
      <xdr:nvPicPr>
        <xdr:cNvPr id="2" name="Imagen 1">
          <a:extLst>
            <a:ext uri="{FF2B5EF4-FFF2-40B4-BE49-F238E27FC236}">
              <a16:creationId xmlns:a16="http://schemas.microsoft.com/office/drawing/2014/main" id="{11C026C5-8E13-4FFF-BFA9-D5257300571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91150" y="0"/>
          <a:ext cx="4932135" cy="333828"/>
        </a:xfrm>
        <a:prstGeom prst="rect">
          <a:avLst/>
        </a:prstGeom>
        <a:noFill/>
        <a:ln>
          <a:noFill/>
        </a:ln>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438150</xdr:colOff>
      <xdr:row>0</xdr:row>
      <xdr:rowOff>0</xdr:rowOff>
    </xdr:from>
    <xdr:to>
      <xdr:col>7</xdr:col>
      <xdr:colOff>838391</xdr:colOff>
      <xdr:row>2</xdr:row>
      <xdr:rowOff>25853</xdr:rowOff>
    </xdr:to>
    <xdr:pic>
      <xdr:nvPicPr>
        <xdr:cNvPr id="2" name="Imagen 1">
          <a:extLst>
            <a:ext uri="{FF2B5EF4-FFF2-40B4-BE49-F238E27FC236}">
              <a16:creationId xmlns:a16="http://schemas.microsoft.com/office/drawing/2014/main" id="{3C64AF57-8CB1-4ACC-B9D3-2B53F589EF0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53625" y="0"/>
          <a:ext cx="5000816" cy="330653"/>
        </a:xfrm>
        <a:prstGeom prst="rect">
          <a:avLst/>
        </a:prstGeom>
        <a:noFill/>
        <a:ln>
          <a:noFill/>
        </a:ln>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arabia\c\Mis%20documentos\MIFLEX\99\octubre\prod\REVSOTOCT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POCTprod-pagos99"/>
    </sheetNames>
    <sheetDataSet>
      <sheetData sheetId="0"/>
    </sheetDataSet>
  </externalBook>
</externalLink>
</file>

<file path=xl/theme/theme1.xml><?xml version="1.0" encoding="utf-8"?>
<a:theme xmlns:a="http://schemas.openxmlformats.org/drawingml/2006/main" name="AnalysysMasonXL">
  <a:themeElements>
    <a:clrScheme name="AnalysysMasonXL">
      <a:dk1>
        <a:srgbClr val="003352"/>
      </a:dk1>
      <a:lt1>
        <a:srgbClr val="FFFFFF"/>
      </a:lt1>
      <a:dk2>
        <a:srgbClr val="003352"/>
      </a:dk2>
      <a:lt2>
        <a:srgbClr val="61586C"/>
      </a:lt2>
      <a:accent1>
        <a:srgbClr val="221F72"/>
      </a:accent1>
      <a:accent2>
        <a:srgbClr val="6762D4"/>
      </a:accent2>
      <a:accent3>
        <a:srgbClr val="A5A2E6"/>
      </a:accent3>
      <a:accent4>
        <a:srgbClr val="5A2149"/>
      </a:accent4>
      <a:accent5>
        <a:srgbClr val="9F3B80"/>
      </a:accent5>
      <a:accent6>
        <a:srgbClr val="D284BA"/>
      </a:accent6>
      <a:hlink>
        <a:srgbClr val="013352"/>
      </a:hlink>
      <a:folHlink>
        <a:srgbClr val="003352"/>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eamble1">
    <outlinePr summaryBelow="0"/>
    <pageSetUpPr autoPageBreaks="0"/>
  </sheetPr>
  <dimension ref="A1:E35"/>
  <sheetViews>
    <sheetView showGridLines="0" defaultGridColor="0" colorId="22" zoomScale="70" zoomScaleNormal="70" zoomScaleSheetLayoutView="75" workbookViewId="0">
      <pane ySplit="19" topLeftCell="A32" activePane="bottomLeft" state="frozen"/>
      <selection pane="bottomLeft" activeCell="B9" sqref="B9:B15"/>
    </sheetView>
  </sheetViews>
  <sheetFormatPr baseColWidth="10" defaultColWidth="12.7109375" defaultRowHeight="12" x14ac:dyDescent="0.2"/>
  <cols>
    <col min="1" max="4" width="16.7109375" style="66" customWidth="1"/>
    <col min="5" max="5" width="62.7109375" style="66" customWidth="1"/>
  </cols>
  <sheetData>
    <row r="1" spans="1:5" s="78" customFormat="1" ht="33.75" customHeight="1" x14ac:dyDescent="0.2">
      <c r="C1" s="88" t="s">
        <v>113</v>
      </c>
    </row>
    <row r="2" spans="1:5" s="79" customFormat="1" ht="12" customHeight="1" x14ac:dyDescent="0.2"/>
    <row r="3" spans="1:5" s="2" customFormat="1" ht="18" x14ac:dyDescent="0.25">
      <c r="A3" s="62" t="s">
        <v>108</v>
      </c>
      <c r="C3"/>
    </row>
    <row r="4" spans="1:5" ht="6" customHeight="1" x14ac:dyDescent="0.2">
      <c r="A4"/>
      <c r="B4"/>
      <c r="C4"/>
      <c r="D4"/>
      <c r="E4"/>
    </row>
    <row r="5" spans="1:5" x14ac:dyDescent="0.2">
      <c r="A5" s="63" t="s">
        <v>101</v>
      </c>
      <c r="B5" s="76" t="s">
        <v>102</v>
      </c>
      <c r="C5"/>
      <c r="D5"/>
      <c r="E5"/>
    </row>
    <row r="6" spans="1:5" x14ac:dyDescent="0.2">
      <c r="A6" s="63" t="s">
        <v>100</v>
      </c>
      <c r="B6" s="76" t="s">
        <v>103</v>
      </c>
      <c r="C6"/>
      <c r="D6"/>
      <c r="E6"/>
    </row>
    <row r="7" spans="1:5" ht="6" customHeight="1" x14ac:dyDescent="0.2">
      <c r="A7"/>
      <c r="B7"/>
      <c r="C7"/>
      <c r="D7"/>
      <c r="E7"/>
    </row>
    <row r="8" spans="1:5" x14ac:dyDescent="0.2">
      <c r="A8" s="63" t="s">
        <v>99</v>
      </c>
      <c r="B8" s="76" t="s">
        <v>104</v>
      </c>
      <c r="C8"/>
      <c r="D8"/>
      <c r="E8"/>
    </row>
    <row r="9" spans="1:5" x14ac:dyDescent="0.2">
      <c r="A9" s="63" t="s">
        <v>2</v>
      </c>
      <c r="B9" s="66" t="s">
        <v>110</v>
      </c>
      <c r="C9"/>
      <c r="D9"/>
      <c r="E9"/>
    </row>
    <row r="10" spans="1:5" hidden="1" x14ac:dyDescent="0.2">
      <c r="A10" s="63"/>
      <c r="B10" s="66" t="s">
        <v>110</v>
      </c>
      <c r="C10"/>
      <c r="D10"/>
      <c r="E10"/>
    </row>
    <row r="11" spans="1:5" hidden="1" x14ac:dyDescent="0.2">
      <c r="A11" s="63"/>
      <c r="B11" s="66" t="s">
        <v>109</v>
      </c>
      <c r="C11"/>
      <c r="D11"/>
      <c r="E11"/>
    </row>
    <row r="12" spans="1:5" hidden="1" x14ac:dyDescent="0.2">
      <c r="A12" s="63"/>
      <c r="B12" s="66" t="s">
        <v>136</v>
      </c>
      <c r="C12"/>
      <c r="D12"/>
      <c r="E12"/>
    </row>
    <row r="13" spans="1:5" hidden="1" x14ac:dyDescent="0.2">
      <c r="A13" s="63"/>
      <c r="B13" s="66" t="s">
        <v>111</v>
      </c>
      <c r="C13"/>
      <c r="D13"/>
      <c r="E13"/>
    </row>
    <row r="14" spans="1:5" x14ac:dyDescent="0.2">
      <c r="A14" s="63" t="s">
        <v>106</v>
      </c>
      <c r="B14" s="76" t="s">
        <v>107</v>
      </c>
      <c r="C14"/>
      <c r="D14"/>
      <c r="E14"/>
    </row>
    <row r="15" spans="1:5" x14ac:dyDescent="0.2">
      <c r="A15" s="63" t="s">
        <v>117</v>
      </c>
      <c r="B15" s="76" t="s">
        <v>118</v>
      </c>
      <c r="C15"/>
      <c r="D15"/>
      <c r="E15"/>
    </row>
    <row r="16" spans="1:5" ht="6" customHeight="1" x14ac:dyDescent="0.2">
      <c r="A16" s="63"/>
      <c r="B16" s="76"/>
      <c r="C16"/>
      <c r="D16"/>
      <c r="E16"/>
    </row>
    <row r="17" spans="1:5" s="2" customFormat="1" ht="18" x14ac:dyDescent="0.25">
      <c r="A17" s="62" t="s">
        <v>113</v>
      </c>
      <c r="C17"/>
    </row>
    <row r="18" spans="1:5" ht="6" customHeight="1" x14ac:dyDescent="0.2">
      <c r="A18"/>
      <c r="B18"/>
      <c r="C18"/>
      <c r="D18"/>
      <c r="E18"/>
    </row>
    <row r="19" spans="1:5" ht="15.75" x14ac:dyDescent="0.25">
      <c r="A19" s="4" t="s">
        <v>0</v>
      </c>
      <c r="B19" s="4" t="s">
        <v>1</v>
      </c>
      <c r="C19" s="37"/>
      <c r="D19" s="4" t="s">
        <v>2</v>
      </c>
      <c r="E19" s="4" t="s">
        <v>3</v>
      </c>
    </row>
    <row r="20" spans="1:5" x14ac:dyDescent="0.2">
      <c r="A20" s="66" t="s">
        <v>138</v>
      </c>
      <c r="B20" s="66" t="s">
        <v>116</v>
      </c>
      <c r="D20" s="66" t="s">
        <v>111</v>
      </c>
    </row>
    <row r="21" spans="1:5" x14ac:dyDescent="0.2">
      <c r="A21" s="66" t="s">
        <v>139</v>
      </c>
      <c r="B21" s="66" t="s">
        <v>114</v>
      </c>
      <c r="D21" s="66" t="s">
        <v>111</v>
      </c>
    </row>
    <row r="22" spans="1:5" x14ac:dyDescent="0.2">
      <c r="A22" s="66" t="s">
        <v>140</v>
      </c>
      <c r="B22" s="66" t="s">
        <v>115</v>
      </c>
      <c r="D22" s="66" t="s">
        <v>111</v>
      </c>
    </row>
    <row r="23" spans="1:5" x14ac:dyDescent="0.2">
      <c r="A23" s="66" t="s">
        <v>0</v>
      </c>
      <c r="B23" s="75" t="s">
        <v>137</v>
      </c>
      <c r="D23" s="66" t="s">
        <v>111</v>
      </c>
    </row>
    <row r="24" spans="1:5" x14ac:dyDescent="0.2">
      <c r="A24" s="85" t="s">
        <v>135</v>
      </c>
      <c r="B24" s="85"/>
      <c r="C24" s="85"/>
      <c r="D24" s="85"/>
      <c r="E24" s="85"/>
    </row>
    <row r="25" spans="1:5" x14ac:dyDescent="0.2">
      <c r="A25" s="84"/>
      <c r="B25" s="84"/>
      <c r="C25" s="84"/>
      <c r="D25" s="84"/>
      <c r="E25" s="84"/>
    </row>
    <row r="35" spans="3:3" x14ac:dyDescent="0.2">
      <c r="C35" s="84"/>
    </row>
  </sheetData>
  <phoneticPr fontId="0" type="noConversion"/>
  <dataValidations count="1">
    <dataValidation type="list" allowBlank="1" sqref="B9 D23 D20:D22" xr:uid="{00000000-0002-0000-0000-000000000000}">
      <formula1>$B$10:$B$13</formula1>
    </dataValidation>
  </dataValidations>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FA36A-8333-4391-8AA0-C58740FCF2F3}">
  <sheetPr>
    <tabColor rgb="FF00B050"/>
  </sheetPr>
  <dimension ref="A1:BA8"/>
  <sheetViews>
    <sheetView showGridLines="0" tabSelected="1" workbookViewId="0">
      <selection sqref="A1:XFD1048576"/>
    </sheetView>
  </sheetViews>
  <sheetFormatPr baseColWidth="10" defaultColWidth="11.140625" defaultRowHeight="12" x14ac:dyDescent="0.2"/>
  <cols>
    <col min="1" max="1" width="11.140625" style="177"/>
    <col min="2" max="2" width="6" style="177" customWidth="1"/>
    <col min="3" max="3" width="32" style="177" customWidth="1"/>
    <col min="4" max="4" width="31.7109375" style="177" customWidth="1"/>
    <col min="5" max="5" width="18.5703125" style="177" customWidth="1"/>
    <col min="6" max="6" width="19.85546875" style="177" customWidth="1"/>
    <col min="7" max="7" width="11.140625" style="177"/>
    <col min="8" max="9" width="18.28515625" style="177" customWidth="1"/>
    <col min="10" max="10" width="31.7109375" style="177" customWidth="1"/>
    <col min="11" max="12" width="18.28515625" style="177" customWidth="1"/>
    <col min="13" max="16384" width="11.140625" style="177"/>
  </cols>
  <sheetData>
    <row r="1" spans="1:53" s="93" customFormat="1" ht="27.75" x14ac:dyDescent="0.2">
      <c r="C1" s="94" t="s">
        <v>514</v>
      </c>
      <c r="D1" s="94"/>
      <c r="E1" s="94"/>
      <c r="F1" s="94"/>
    </row>
    <row r="2" spans="1:53" x14ac:dyDescent="0.2">
      <c r="A2" s="179"/>
      <c r="B2" s="179"/>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row>
    <row r="4" spans="1:53" ht="15" x14ac:dyDescent="0.2">
      <c r="H4" s="325" t="s">
        <v>518</v>
      </c>
      <c r="I4" s="325"/>
      <c r="J4" s="325"/>
      <c r="K4" s="325"/>
      <c r="L4" s="325"/>
    </row>
    <row r="5" spans="1:53" ht="24" x14ac:dyDescent="0.2">
      <c r="B5" s="182" t="s">
        <v>161</v>
      </c>
      <c r="C5" s="182" t="s">
        <v>165</v>
      </c>
      <c r="D5" s="182" t="s">
        <v>515</v>
      </c>
      <c r="E5" s="182" t="s">
        <v>516</v>
      </c>
      <c r="F5" s="182" t="s">
        <v>517</v>
      </c>
      <c r="H5" s="182" t="s">
        <v>161</v>
      </c>
      <c r="I5" s="182" t="s">
        <v>165</v>
      </c>
      <c r="J5" s="182" t="s">
        <v>515</v>
      </c>
      <c r="K5" s="182" t="s">
        <v>516</v>
      </c>
      <c r="L5" s="182" t="s">
        <v>517</v>
      </c>
    </row>
    <row r="6" spans="1:53" x14ac:dyDescent="0.2">
      <c r="B6" s="303">
        <v>1</v>
      </c>
      <c r="C6" s="101" t="s">
        <v>455</v>
      </c>
      <c r="D6" s="304">
        <f>'Calculos STAR'!J96</f>
        <v>8.6220160808090376E-2</v>
      </c>
      <c r="E6" s="304">
        <f>'Calculos STAR'!J97</f>
        <v>0.49432572963224564</v>
      </c>
      <c r="F6" s="305">
        <f>'Calculos STAR'!J95</f>
        <v>0.580545890440336</v>
      </c>
      <c r="H6" s="303">
        <v>1</v>
      </c>
      <c r="I6" s="101" t="s">
        <v>455</v>
      </c>
      <c r="J6" s="306">
        <v>8.1515143236338322E-2</v>
      </c>
      <c r="K6" s="306">
        <v>0.45263441895978251</v>
      </c>
      <c r="L6" s="306">
        <v>0.53414956219612086</v>
      </c>
    </row>
    <row r="8" spans="1:53" x14ac:dyDescent="0.2">
      <c r="A8" s="130"/>
      <c r="B8" s="179"/>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row>
  </sheetData>
  <mergeCells count="1">
    <mergeCell ref="H4:L4"/>
  </mergeCells>
  <pageMargins left="0.7" right="0.7" top="0.75" bottom="0.75" header="0.3" footer="0.3"/>
  <pageSetup orientation="portrait" r:id="rId1"/>
  <ignoredErrors>
    <ignoredError sqref="F6"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9">
    <tabColor theme="3" tint="9.9978637043366805E-2"/>
  </sheetPr>
  <dimension ref="C1:E3"/>
  <sheetViews>
    <sheetView showGridLines="0" zoomScale="115" zoomScaleNormal="115" workbookViewId="0">
      <pane ySplit="1" topLeftCell="A2" activePane="bottomLeft" state="frozen"/>
      <selection pane="bottomLeft" sqref="A1:XFD1048576"/>
    </sheetView>
  </sheetViews>
  <sheetFormatPr baseColWidth="10" defaultRowHeight="12" x14ac:dyDescent="0.2"/>
  <sheetData>
    <row r="1" spans="3:5" s="93" customFormat="1" ht="33.75" customHeight="1" x14ac:dyDescent="0.2">
      <c r="C1" s="94" t="s">
        <v>522</v>
      </c>
      <c r="D1" s="94"/>
      <c r="E1" s="94"/>
    </row>
    <row r="3" spans="3:5" x14ac:dyDescent="0.2">
      <c r="C3" t="s">
        <v>523</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86B4-568B-4E81-B4E5-692A97148608}">
  <dimension ref="A1:L120"/>
  <sheetViews>
    <sheetView showGridLines="0" zoomScale="70" zoomScaleNormal="70" workbookViewId="0">
      <selection activeCell="J105" sqref="J105"/>
    </sheetView>
  </sheetViews>
  <sheetFormatPr baseColWidth="10" defaultRowHeight="12" x14ac:dyDescent="0.2"/>
  <cols>
    <col min="1" max="1" width="7" customWidth="1"/>
    <col min="2" max="2" width="68.85546875" bestFit="1" customWidth="1"/>
    <col min="3" max="3" width="10.42578125" bestFit="1" customWidth="1"/>
    <col min="4" max="4" width="28.140625" bestFit="1" customWidth="1"/>
    <col min="5" max="5" width="28.28515625" customWidth="1"/>
    <col min="6" max="6" width="32.140625" style="177" customWidth="1"/>
    <col min="7" max="7" width="36.85546875" customWidth="1"/>
    <col min="8" max="8" width="20.7109375" style="177" customWidth="1"/>
    <col min="9" max="9" width="26.5703125" style="177" bestFit="1" customWidth="1"/>
    <col min="10" max="12" width="21.140625" customWidth="1"/>
  </cols>
  <sheetData>
    <row r="1" spans="1:12" s="177" customFormat="1" x14ac:dyDescent="0.2"/>
    <row r="2" spans="1:12" s="177" customFormat="1" x14ac:dyDescent="0.2"/>
    <row r="3" spans="1:12" s="177" customFormat="1" x14ac:dyDescent="0.2"/>
    <row r="4" spans="1:12" s="177" customFormat="1" x14ac:dyDescent="0.2"/>
    <row r="5" spans="1:12" s="279" customFormat="1" ht="15" x14ac:dyDescent="0.2">
      <c r="A5" s="280">
        <v>1</v>
      </c>
      <c r="B5" s="280" t="s">
        <v>493</v>
      </c>
    </row>
    <row r="7" spans="1:12" ht="72" x14ac:dyDescent="0.2">
      <c r="B7" s="281" t="s">
        <v>446</v>
      </c>
      <c r="C7" s="281" t="s">
        <v>447</v>
      </c>
      <c r="D7" s="281" t="s">
        <v>173</v>
      </c>
      <c r="E7" s="281" t="s">
        <v>494</v>
      </c>
      <c r="F7" s="281" t="s">
        <v>495</v>
      </c>
      <c r="G7" s="281" t="s">
        <v>496</v>
      </c>
      <c r="H7" s="281" t="s">
        <v>497</v>
      </c>
      <c r="I7" s="281" t="s">
        <v>450</v>
      </c>
      <c r="J7" s="281" t="s">
        <v>500</v>
      </c>
      <c r="K7" s="281" t="s">
        <v>499</v>
      </c>
      <c r="L7" s="281" t="s">
        <v>498</v>
      </c>
    </row>
    <row r="8" spans="1:12" x14ac:dyDescent="0.2">
      <c r="A8" s="203"/>
      <c r="B8" s="181" t="s">
        <v>307</v>
      </c>
      <c r="C8" s="181" t="s">
        <v>179</v>
      </c>
      <c r="D8" s="181" t="s">
        <v>427</v>
      </c>
      <c r="E8" s="309">
        <v>309</v>
      </c>
      <c r="F8" s="310">
        <v>1.0676304133008091E-3</v>
      </c>
      <c r="G8" s="275">
        <v>300.46869768998994</v>
      </c>
      <c r="H8" s="276">
        <v>300.46869768999005</v>
      </c>
      <c r="I8" s="275">
        <f>G8-H8</f>
        <v>0</v>
      </c>
      <c r="J8" s="277">
        <v>153</v>
      </c>
      <c r="K8" s="277">
        <v>0</v>
      </c>
      <c r="L8" s="278">
        <f t="shared" ref="L8:L72" si="0">J8+K8</f>
        <v>153</v>
      </c>
    </row>
    <row r="9" spans="1:12" x14ac:dyDescent="0.2">
      <c r="A9" s="203"/>
      <c r="B9" s="181" t="s">
        <v>442</v>
      </c>
      <c r="C9" s="181" t="s">
        <v>425</v>
      </c>
      <c r="D9" s="181" t="s">
        <v>427</v>
      </c>
      <c r="E9" s="309">
        <v>16</v>
      </c>
      <c r="F9" s="310">
        <v>5.5281833698423775E-5</v>
      </c>
      <c r="G9" s="275">
        <v>300.46869768998994</v>
      </c>
      <c r="H9" s="276">
        <v>300.46869768999005</v>
      </c>
      <c r="I9" s="275">
        <f t="shared" ref="I9:I72" si="1">G9-H9</f>
        <v>0</v>
      </c>
      <c r="J9" s="277">
        <v>153</v>
      </c>
      <c r="K9" s="277">
        <v>0</v>
      </c>
      <c r="L9" s="278">
        <f t="shared" si="0"/>
        <v>153</v>
      </c>
    </row>
    <row r="10" spans="1:12" x14ac:dyDescent="0.2">
      <c r="A10" s="203"/>
      <c r="B10" s="181" t="s">
        <v>308</v>
      </c>
      <c r="C10" s="181" t="s">
        <v>179</v>
      </c>
      <c r="D10" s="181" t="s">
        <v>426</v>
      </c>
      <c r="E10" s="309">
        <v>180</v>
      </c>
      <c r="F10" s="310">
        <v>6.2192062910726746E-4</v>
      </c>
      <c r="G10" s="275">
        <v>569.13290927351864</v>
      </c>
      <c r="H10" s="276">
        <v>300.46869768999005</v>
      </c>
      <c r="I10" s="275">
        <f t="shared" si="1"/>
        <v>268.66421158352858</v>
      </c>
      <c r="J10" s="277">
        <v>153</v>
      </c>
      <c r="K10" s="277">
        <v>0</v>
      </c>
      <c r="L10" s="278">
        <f t="shared" si="0"/>
        <v>153</v>
      </c>
    </row>
    <row r="11" spans="1:12" x14ac:dyDescent="0.2">
      <c r="A11" s="203"/>
      <c r="B11" s="181" t="s">
        <v>309</v>
      </c>
      <c r="C11" s="181" t="s">
        <v>179</v>
      </c>
      <c r="D11" s="181" t="s">
        <v>426</v>
      </c>
      <c r="E11" s="309">
        <v>2</v>
      </c>
      <c r="F11" s="310">
        <v>6.9102292123029718E-6</v>
      </c>
      <c r="G11" s="275">
        <v>652.82892534315374</v>
      </c>
      <c r="H11" s="276">
        <v>300.46869768999005</v>
      </c>
      <c r="I11" s="275">
        <f t="shared" si="1"/>
        <v>352.36022765316369</v>
      </c>
      <c r="J11" s="277">
        <v>153</v>
      </c>
      <c r="K11" s="277">
        <v>0</v>
      </c>
      <c r="L11" s="278">
        <f t="shared" si="0"/>
        <v>153</v>
      </c>
    </row>
    <row r="12" spans="1:12" x14ac:dyDescent="0.2">
      <c r="A12" s="203"/>
      <c r="B12" s="181" t="s">
        <v>310</v>
      </c>
      <c r="C12" s="181" t="s">
        <v>179</v>
      </c>
      <c r="D12" s="181" t="s">
        <v>426</v>
      </c>
      <c r="E12" s="309">
        <v>35</v>
      </c>
      <c r="F12" s="310">
        <v>1.2092901121530201E-4</v>
      </c>
      <c r="G12" s="275">
        <v>820.22095748242384</v>
      </c>
      <c r="H12" s="276">
        <v>300.46869768999005</v>
      </c>
      <c r="I12" s="275">
        <f t="shared" si="1"/>
        <v>519.75225979243373</v>
      </c>
      <c r="J12" s="277">
        <v>153</v>
      </c>
      <c r="K12" s="277">
        <v>0</v>
      </c>
      <c r="L12" s="278">
        <f t="shared" si="0"/>
        <v>153</v>
      </c>
    </row>
    <row r="13" spans="1:12" x14ac:dyDescent="0.2">
      <c r="A13" s="203"/>
      <c r="B13" s="181" t="s">
        <v>311</v>
      </c>
      <c r="C13" s="181" t="s">
        <v>179</v>
      </c>
      <c r="D13" s="181" t="s">
        <v>426</v>
      </c>
      <c r="E13" s="309">
        <v>1927</v>
      </c>
      <c r="F13" s="310">
        <v>6.6580058460539134E-3</v>
      </c>
      <c r="G13" s="275">
        <v>652.82892534315374</v>
      </c>
      <c r="H13" s="276">
        <v>300.46869768999005</v>
      </c>
      <c r="I13" s="275">
        <f t="shared" si="1"/>
        <v>352.36022765316369</v>
      </c>
      <c r="J13" s="277">
        <v>153</v>
      </c>
      <c r="K13" s="277">
        <v>0</v>
      </c>
      <c r="L13" s="278">
        <f t="shared" si="0"/>
        <v>153</v>
      </c>
    </row>
    <row r="14" spans="1:12" x14ac:dyDescent="0.2">
      <c r="A14" s="203"/>
      <c r="B14" s="181" t="s">
        <v>312</v>
      </c>
      <c r="C14" s="181" t="s">
        <v>179</v>
      </c>
      <c r="D14" s="181" t="s">
        <v>426</v>
      </c>
      <c r="E14" s="309">
        <v>0</v>
      </c>
      <c r="F14" s="310">
        <v>0</v>
      </c>
      <c r="G14" s="275">
        <v>736.52494141278873</v>
      </c>
      <c r="H14" s="276">
        <v>300.46869768999005</v>
      </c>
      <c r="I14" s="275">
        <f t="shared" si="1"/>
        <v>436.05624372279868</v>
      </c>
      <c r="J14" s="277">
        <v>153</v>
      </c>
      <c r="K14" s="277">
        <v>0</v>
      </c>
      <c r="L14" s="278">
        <f t="shared" si="0"/>
        <v>153</v>
      </c>
    </row>
    <row r="15" spans="1:12" x14ac:dyDescent="0.2">
      <c r="A15" s="203"/>
      <c r="B15" s="181" t="s">
        <v>313</v>
      </c>
      <c r="C15" s="181" t="s">
        <v>179</v>
      </c>
      <c r="D15" s="181" t="s">
        <v>426</v>
      </c>
      <c r="E15" s="309">
        <v>1318</v>
      </c>
      <c r="F15" s="310">
        <v>4.5538410509076586E-3</v>
      </c>
      <c r="G15" s="275">
        <v>736.52494141278873</v>
      </c>
      <c r="H15" s="276">
        <v>300.46869768999005</v>
      </c>
      <c r="I15" s="275">
        <f t="shared" si="1"/>
        <v>436.05624372279868</v>
      </c>
      <c r="J15" s="277">
        <v>153</v>
      </c>
      <c r="K15" s="277">
        <v>0</v>
      </c>
      <c r="L15" s="278">
        <f t="shared" si="0"/>
        <v>153</v>
      </c>
    </row>
    <row r="16" spans="1:12" x14ac:dyDescent="0.2">
      <c r="A16" s="203"/>
      <c r="B16" s="181" t="s">
        <v>314</v>
      </c>
      <c r="C16" s="181" t="s">
        <v>179</v>
      </c>
      <c r="D16" s="181" t="s">
        <v>426</v>
      </c>
      <c r="E16" s="309">
        <v>0</v>
      </c>
      <c r="F16" s="310">
        <v>0</v>
      </c>
      <c r="G16" s="275">
        <v>820.22095748242384</v>
      </c>
      <c r="H16" s="276">
        <v>300.46869768999005</v>
      </c>
      <c r="I16" s="275">
        <f t="shared" si="1"/>
        <v>519.75225979243373</v>
      </c>
      <c r="J16" s="277">
        <v>153</v>
      </c>
      <c r="K16" s="277">
        <v>0</v>
      </c>
      <c r="L16" s="278">
        <f t="shared" si="0"/>
        <v>153</v>
      </c>
    </row>
    <row r="17" spans="1:12" x14ac:dyDescent="0.2">
      <c r="A17" s="203"/>
      <c r="B17" s="181" t="s">
        <v>315</v>
      </c>
      <c r="C17" s="181" t="s">
        <v>179</v>
      </c>
      <c r="D17" s="181" t="s">
        <v>426</v>
      </c>
      <c r="E17" s="309">
        <v>3990</v>
      </c>
      <c r="F17" s="310">
        <v>1.3785907278544429E-2</v>
      </c>
      <c r="G17" s="275">
        <v>569.13290927351864</v>
      </c>
      <c r="H17" s="276">
        <v>300.46869768999005</v>
      </c>
      <c r="I17" s="275">
        <f t="shared" si="1"/>
        <v>268.66421158352858</v>
      </c>
      <c r="J17" s="277">
        <v>153</v>
      </c>
      <c r="K17" s="277">
        <v>0</v>
      </c>
      <c r="L17" s="278">
        <f t="shared" si="0"/>
        <v>153</v>
      </c>
    </row>
    <row r="18" spans="1:12" x14ac:dyDescent="0.2">
      <c r="A18" s="203"/>
      <c r="B18" s="181" t="s">
        <v>316</v>
      </c>
      <c r="C18" s="181" t="s">
        <v>179</v>
      </c>
      <c r="D18" s="181" t="s">
        <v>426</v>
      </c>
      <c r="E18" s="309">
        <v>0</v>
      </c>
      <c r="F18" s="310">
        <v>0</v>
      </c>
      <c r="G18" s="275">
        <v>652.82892534315374</v>
      </c>
      <c r="H18" s="276">
        <v>300.46869768999005</v>
      </c>
      <c r="I18" s="275">
        <f t="shared" si="1"/>
        <v>352.36022765316369</v>
      </c>
      <c r="J18" s="277">
        <v>153</v>
      </c>
      <c r="K18" s="277">
        <v>0</v>
      </c>
      <c r="L18" s="278">
        <f t="shared" si="0"/>
        <v>153</v>
      </c>
    </row>
    <row r="19" spans="1:12" x14ac:dyDescent="0.2">
      <c r="A19" s="203"/>
      <c r="B19" s="181" t="s">
        <v>317</v>
      </c>
      <c r="C19" s="181" t="s">
        <v>179</v>
      </c>
      <c r="D19" s="181" t="s">
        <v>428</v>
      </c>
      <c r="E19" s="309">
        <v>0</v>
      </c>
      <c r="F19" s="310">
        <v>0</v>
      </c>
      <c r="G19" s="275">
        <v>610.98091730833619</v>
      </c>
      <c r="H19" s="276">
        <v>343.18184602486792</v>
      </c>
      <c r="I19" s="275">
        <f t="shared" si="1"/>
        <v>267.79907128346827</v>
      </c>
      <c r="J19" s="277">
        <v>121</v>
      </c>
      <c r="K19" s="277">
        <v>97</v>
      </c>
      <c r="L19" s="278">
        <f t="shared" si="0"/>
        <v>218</v>
      </c>
    </row>
    <row r="20" spans="1:12" x14ac:dyDescent="0.2">
      <c r="A20" s="203"/>
      <c r="B20" s="181" t="s">
        <v>318</v>
      </c>
      <c r="C20" s="181" t="s">
        <v>179</v>
      </c>
      <c r="D20" s="181" t="s">
        <v>428</v>
      </c>
      <c r="E20" s="309">
        <v>0</v>
      </c>
      <c r="F20" s="310">
        <v>0</v>
      </c>
      <c r="G20" s="275">
        <v>694.67693337797118</v>
      </c>
      <c r="H20" s="276">
        <v>343.18184602486792</v>
      </c>
      <c r="I20" s="275">
        <f t="shared" si="1"/>
        <v>351.49508735310326</v>
      </c>
      <c r="J20" s="277">
        <v>121</v>
      </c>
      <c r="K20" s="277">
        <v>97</v>
      </c>
      <c r="L20" s="278">
        <f t="shared" si="0"/>
        <v>218</v>
      </c>
    </row>
    <row r="21" spans="1:12" x14ac:dyDescent="0.2">
      <c r="A21" s="203"/>
      <c r="B21" s="181" t="s">
        <v>319</v>
      </c>
      <c r="C21" s="181" t="s">
        <v>179</v>
      </c>
      <c r="D21" s="181" t="s">
        <v>428</v>
      </c>
      <c r="E21" s="309">
        <v>0</v>
      </c>
      <c r="F21" s="310">
        <v>0</v>
      </c>
      <c r="G21" s="275">
        <v>862.06896551724151</v>
      </c>
      <c r="H21" s="276">
        <v>343.18184602486792</v>
      </c>
      <c r="I21" s="275">
        <f t="shared" si="1"/>
        <v>518.88711949237359</v>
      </c>
      <c r="J21" s="277">
        <v>121</v>
      </c>
      <c r="K21" s="277">
        <v>97</v>
      </c>
      <c r="L21" s="278">
        <f t="shared" si="0"/>
        <v>218</v>
      </c>
    </row>
    <row r="22" spans="1:12" x14ac:dyDescent="0.2">
      <c r="A22" s="203"/>
      <c r="B22" s="181" t="s">
        <v>320</v>
      </c>
      <c r="C22" s="181" t="s">
        <v>179</v>
      </c>
      <c r="D22" s="181" t="s">
        <v>428</v>
      </c>
      <c r="E22" s="309">
        <v>0</v>
      </c>
      <c r="F22" s="310">
        <v>0</v>
      </c>
      <c r="G22" s="275">
        <v>694.67693337797118</v>
      </c>
      <c r="H22" s="276">
        <v>343.18184602486792</v>
      </c>
      <c r="I22" s="275">
        <f t="shared" si="1"/>
        <v>351.49508735310326</v>
      </c>
      <c r="J22" s="277">
        <v>121</v>
      </c>
      <c r="K22" s="277">
        <v>97</v>
      </c>
      <c r="L22" s="278">
        <f t="shared" si="0"/>
        <v>218</v>
      </c>
    </row>
    <row r="23" spans="1:12" x14ac:dyDescent="0.2">
      <c r="A23" s="203"/>
      <c r="B23" s="181" t="s">
        <v>321</v>
      </c>
      <c r="C23" s="181" t="s">
        <v>179</v>
      </c>
      <c r="D23" s="181" t="s">
        <v>428</v>
      </c>
      <c r="E23" s="309">
        <v>0</v>
      </c>
      <c r="F23" s="310">
        <v>0</v>
      </c>
      <c r="G23" s="275">
        <v>778.37294944760629</v>
      </c>
      <c r="H23" s="276">
        <v>343.18184602486792</v>
      </c>
      <c r="I23" s="275">
        <f t="shared" si="1"/>
        <v>435.19110342273837</v>
      </c>
      <c r="J23" s="277">
        <v>121</v>
      </c>
      <c r="K23" s="277">
        <v>97</v>
      </c>
      <c r="L23" s="278">
        <f t="shared" si="0"/>
        <v>218</v>
      </c>
    </row>
    <row r="24" spans="1:12" x14ac:dyDescent="0.2">
      <c r="A24" s="203"/>
      <c r="B24" s="181" t="s">
        <v>322</v>
      </c>
      <c r="C24" s="181" t="s">
        <v>179</v>
      </c>
      <c r="D24" s="181" t="s">
        <v>428</v>
      </c>
      <c r="E24" s="309">
        <v>0</v>
      </c>
      <c r="F24" s="310">
        <v>0</v>
      </c>
      <c r="G24" s="275">
        <v>778.37294944760629</v>
      </c>
      <c r="H24" s="276">
        <v>343.18184602486792</v>
      </c>
      <c r="I24" s="275">
        <f t="shared" si="1"/>
        <v>435.19110342273837</v>
      </c>
      <c r="J24" s="277">
        <v>121</v>
      </c>
      <c r="K24" s="277">
        <v>97</v>
      </c>
      <c r="L24" s="278">
        <f t="shared" si="0"/>
        <v>218</v>
      </c>
    </row>
    <row r="25" spans="1:12" x14ac:dyDescent="0.2">
      <c r="A25" s="203"/>
      <c r="B25" s="181" t="s">
        <v>323</v>
      </c>
      <c r="C25" s="181" t="s">
        <v>179</v>
      </c>
      <c r="D25" s="181" t="s">
        <v>428</v>
      </c>
      <c r="E25" s="309">
        <v>0</v>
      </c>
      <c r="F25" s="310">
        <v>0</v>
      </c>
      <c r="G25" s="275">
        <v>862.06896551724151</v>
      </c>
      <c r="H25" s="276">
        <v>343.18184602486792</v>
      </c>
      <c r="I25" s="275">
        <f t="shared" si="1"/>
        <v>518.88711949237359</v>
      </c>
      <c r="J25" s="277">
        <v>121</v>
      </c>
      <c r="K25" s="277">
        <v>97</v>
      </c>
      <c r="L25" s="278">
        <f t="shared" si="0"/>
        <v>218</v>
      </c>
    </row>
    <row r="26" spans="1:12" x14ac:dyDescent="0.2">
      <c r="A26" s="203"/>
      <c r="B26" s="181" t="s">
        <v>324</v>
      </c>
      <c r="C26" s="181" t="s">
        <v>179</v>
      </c>
      <c r="D26" s="181" t="s">
        <v>428</v>
      </c>
      <c r="E26" s="309">
        <v>0</v>
      </c>
      <c r="F26" s="310">
        <v>0</v>
      </c>
      <c r="G26" s="275">
        <v>569.13290927351864</v>
      </c>
      <c r="H26" s="276">
        <v>343.18184602486792</v>
      </c>
      <c r="I26" s="275">
        <f t="shared" si="1"/>
        <v>225.95106324865071</v>
      </c>
      <c r="J26" s="277">
        <v>121</v>
      </c>
      <c r="K26" s="277">
        <v>97</v>
      </c>
      <c r="L26" s="278">
        <f t="shared" si="0"/>
        <v>218</v>
      </c>
    </row>
    <row r="27" spans="1:12" x14ac:dyDescent="0.2">
      <c r="A27" s="203"/>
      <c r="B27" s="181" t="s">
        <v>325</v>
      </c>
      <c r="C27" s="181" t="s">
        <v>179</v>
      </c>
      <c r="D27" s="181" t="s">
        <v>428</v>
      </c>
      <c r="E27" s="309">
        <v>0</v>
      </c>
      <c r="F27" s="310">
        <v>0</v>
      </c>
      <c r="G27" s="275">
        <v>652.82892534315374</v>
      </c>
      <c r="H27" s="276">
        <v>343.18184602486792</v>
      </c>
      <c r="I27" s="275">
        <f t="shared" si="1"/>
        <v>309.64707931828582</v>
      </c>
      <c r="J27" s="277">
        <v>121</v>
      </c>
      <c r="K27" s="277">
        <v>97</v>
      </c>
      <c r="L27" s="278">
        <f t="shared" si="0"/>
        <v>218</v>
      </c>
    </row>
    <row r="28" spans="1:12" x14ac:dyDescent="0.2">
      <c r="A28" s="203"/>
      <c r="B28" s="181" t="s">
        <v>326</v>
      </c>
      <c r="C28" s="181" t="s">
        <v>425</v>
      </c>
      <c r="D28" s="181" t="s">
        <v>428</v>
      </c>
      <c r="E28" s="309">
        <v>0</v>
      </c>
      <c r="F28" s="310">
        <v>0</v>
      </c>
      <c r="G28" s="275">
        <v>610.98091730833619</v>
      </c>
      <c r="H28" s="276">
        <v>343.18184602486792</v>
      </c>
      <c r="I28" s="275">
        <f t="shared" si="1"/>
        <v>267.79907128346827</v>
      </c>
      <c r="J28" s="277">
        <v>121</v>
      </c>
      <c r="K28" s="277">
        <v>97</v>
      </c>
      <c r="L28" s="278">
        <f t="shared" si="0"/>
        <v>218</v>
      </c>
    </row>
    <row r="29" spans="1:12" x14ac:dyDescent="0.2">
      <c r="A29" s="203"/>
      <c r="B29" s="181" t="s">
        <v>327</v>
      </c>
      <c r="C29" s="181" t="s">
        <v>425</v>
      </c>
      <c r="D29" s="181" t="s">
        <v>428</v>
      </c>
      <c r="E29" s="309">
        <v>0</v>
      </c>
      <c r="F29" s="310">
        <v>0</v>
      </c>
      <c r="G29" s="275">
        <v>694.67693337797118</v>
      </c>
      <c r="H29" s="276">
        <v>343.18184602486792</v>
      </c>
      <c r="I29" s="275">
        <f t="shared" si="1"/>
        <v>351.49508735310326</v>
      </c>
      <c r="J29" s="277">
        <v>121</v>
      </c>
      <c r="K29" s="277">
        <v>97</v>
      </c>
      <c r="L29" s="278">
        <f t="shared" si="0"/>
        <v>218</v>
      </c>
    </row>
    <row r="30" spans="1:12" x14ac:dyDescent="0.2">
      <c r="A30" s="203"/>
      <c r="B30" s="181" t="s">
        <v>328</v>
      </c>
      <c r="C30" s="181" t="s">
        <v>425</v>
      </c>
      <c r="D30" s="181" t="s">
        <v>428</v>
      </c>
      <c r="E30" s="309">
        <v>0</v>
      </c>
      <c r="F30" s="310">
        <v>0</v>
      </c>
      <c r="G30" s="275">
        <v>862.06896551724151</v>
      </c>
      <c r="H30" s="276">
        <v>343.18184602486792</v>
      </c>
      <c r="I30" s="275">
        <f t="shared" si="1"/>
        <v>518.88711949237359</v>
      </c>
      <c r="J30" s="277">
        <v>121</v>
      </c>
      <c r="K30" s="277">
        <v>97</v>
      </c>
      <c r="L30" s="278">
        <f t="shared" si="0"/>
        <v>218</v>
      </c>
    </row>
    <row r="31" spans="1:12" x14ac:dyDescent="0.2">
      <c r="A31" s="203"/>
      <c r="B31" s="181" t="s">
        <v>329</v>
      </c>
      <c r="C31" s="181" t="s">
        <v>425</v>
      </c>
      <c r="D31" s="181" t="s">
        <v>428</v>
      </c>
      <c r="E31" s="309">
        <v>0</v>
      </c>
      <c r="F31" s="310">
        <v>0</v>
      </c>
      <c r="G31" s="275">
        <v>694.67693337797118</v>
      </c>
      <c r="H31" s="276">
        <v>343.18184602486792</v>
      </c>
      <c r="I31" s="275">
        <f t="shared" si="1"/>
        <v>351.49508735310326</v>
      </c>
      <c r="J31" s="277">
        <v>121</v>
      </c>
      <c r="K31" s="277">
        <v>97</v>
      </c>
      <c r="L31" s="278">
        <f t="shared" si="0"/>
        <v>218</v>
      </c>
    </row>
    <row r="32" spans="1:12" x14ac:dyDescent="0.2">
      <c r="A32" s="203"/>
      <c r="B32" s="181" t="s">
        <v>330</v>
      </c>
      <c r="C32" s="181" t="s">
        <v>425</v>
      </c>
      <c r="D32" s="181" t="s">
        <v>428</v>
      </c>
      <c r="E32" s="309">
        <v>0</v>
      </c>
      <c r="F32" s="310">
        <v>0</v>
      </c>
      <c r="G32" s="275">
        <v>778.37294944760629</v>
      </c>
      <c r="H32" s="276">
        <v>343.18184602486792</v>
      </c>
      <c r="I32" s="275">
        <f t="shared" si="1"/>
        <v>435.19110342273837</v>
      </c>
      <c r="J32" s="277">
        <v>121</v>
      </c>
      <c r="K32" s="277">
        <v>97</v>
      </c>
      <c r="L32" s="278">
        <f t="shared" si="0"/>
        <v>218</v>
      </c>
    </row>
    <row r="33" spans="1:12" x14ac:dyDescent="0.2">
      <c r="A33" s="203"/>
      <c r="B33" s="181" t="s">
        <v>331</v>
      </c>
      <c r="C33" s="181" t="s">
        <v>425</v>
      </c>
      <c r="D33" s="181" t="s">
        <v>428</v>
      </c>
      <c r="E33" s="309">
        <v>0</v>
      </c>
      <c r="F33" s="310">
        <v>0</v>
      </c>
      <c r="G33" s="275">
        <v>778.37294944760629</v>
      </c>
      <c r="H33" s="276">
        <v>343.18184602486792</v>
      </c>
      <c r="I33" s="275">
        <f t="shared" si="1"/>
        <v>435.19110342273837</v>
      </c>
      <c r="J33" s="277">
        <v>121</v>
      </c>
      <c r="K33" s="277">
        <v>97</v>
      </c>
      <c r="L33" s="278">
        <f t="shared" si="0"/>
        <v>218</v>
      </c>
    </row>
    <row r="34" spans="1:12" x14ac:dyDescent="0.2">
      <c r="A34" s="203"/>
      <c r="B34" s="181" t="s">
        <v>332</v>
      </c>
      <c r="C34" s="181" t="s">
        <v>425</v>
      </c>
      <c r="D34" s="181" t="s">
        <v>428</v>
      </c>
      <c r="E34" s="309">
        <v>0</v>
      </c>
      <c r="F34" s="310">
        <v>0</v>
      </c>
      <c r="G34" s="275">
        <v>862.06896551724151</v>
      </c>
      <c r="H34" s="276">
        <v>343.18184602486792</v>
      </c>
      <c r="I34" s="275">
        <f t="shared" si="1"/>
        <v>518.88711949237359</v>
      </c>
      <c r="J34" s="277">
        <v>121</v>
      </c>
      <c r="K34" s="277">
        <v>97</v>
      </c>
      <c r="L34" s="278">
        <f t="shared" si="0"/>
        <v>218</v>
      </c>
    </row>
    <row r="35" spans="1:12" x14ac:dyDescent="0.2">
      <c r="A35" s="203"/>
      <c r="B35" s="181" t="s">
        <v>333</v>
      </c>
      <c r="C35" s="181" t="s">
        <v>425</v>
      </c>
      <c r="D35" s="181" t="s">
        <v>428</v>
      </c>
      <c r="E35" s="309">
        <v>0</v>
      </c>
      <c r="F35" s="310">
        <v>0</v>
      </c>
      <c r="G35" s="275">
        <v>569.13290927351864</v>
      </c>
      <c r="H35" s="276">
        <v>343.18184602486792</v>
      </c>
      <c r="I35" s="275">
        <f t="shared" si="1"/>
        <v>225.95106324865071</v>
      </c>
      <c r="J35" s="277">
        <v>121</v>
      </c>
      <c r="K35" s="277">
        <v>97</v>
      </c>
      <c r="L35" s="278">
        <f t="shared" si="0"/>
        <v>218</v>
      </c>
    </row>
    <row r="36" spans="1:12" x14ac:dyDescent="0.2">
      <c r="A36" s="203"/>
      <c r="B36" s="181" t="s">
        <v>334</v>
      </c>
      <c r="C36" s="181" t="s">
        <v>425</v>
      </c>
      <c r="D36" s="181" t="s">
        <v>428</v>
      </c>
      <c r="E36" s="309">
        <v>0</v>
      </c>
      <c r="F36" s="310">
        <v>0</v>
      </c>
      <c r="G36" s="275">
        <v>652.82892534315374</v>
      </c>
      <c r="H36" s="276">
        <v>343.18184602486792</v>
      </c>
      <c r="I36" s="275">
        <f t="shared" si="1"/>
        <v>309.64707931828582</v>
      </c>
      <c r="J36" s="277">
        <v>121</v>
      </c>
      <c r="K36" s="277">
        <v>97</v>
      </c>
      <c r="L36" s="278">
        <f t="shared" si="0"/>
        <v>218</v>
      </c>
    </row>
    <row r="37" spans="1:12" x14ac:dyDescent="0.2">
      <c r="A37" s="203"/>
      <c r="B37" s="181" t="s">
        <v>335</v>
      </c>
      <c r="C37" s="181" t="s">
        <v>425</v>
      </c>
      <c r="D37" s="181" t="s">
        <v>426</v>
      </c>
      <c r="E37" s="309">
        <v>16</v>
      </c>
      <c r="F37" s="310">
        <v>5.5281833698423775E-5</v>
      </c>
      <c r="G37" s="275">
        <v>569.13290927351864</v>
      </c>
      <c r="H37" s="276">
        <v>300.46869768999005</v>
      </c>
      <c r="I37" s="275">
        <f t="shared" si="1"/>
        <v>268.66421158352858</v>
      </c>
      <c r="J37" s="277">
        <v>153</v>
      </c>
      <c r="K37" s="277">
        <v>0</v>
      </c>
      <c r="L37" s="278">
        <f t="shared" si="0"/>
        <v>153</v>
      </c>
    </row>
    <row r="38" spans="1:12" x14ac:dyDescent="0.2">
      <c r="A38" s="203"/>
      <c r="B38" s="181" t="s">
        <v>336</v>
      </c>
      <c r="C38" s="181" t="s">
        <v>425</v>
      </c>
      <c r="D38" s="181" t="s">
        <v>426</v>
      </c>
      <c r="E38" s="309">
        <v>0</v>
      </c>
      <c r="F38" s="310">
        <v>0</v>
      </c>
      <c r="G38" s="275">
        <v>652.82892534315374</v>
      </c>
      <c r="H38" s="276">
        <v>300.46869768999005</v>
      </c>
      <c r="I38" s="275">
        <f t="shared" si="1"/>
        <v>352.36022765316369</v>
      </c>
      <c r="J38" s="277">
        <v>153</v>
      </c>
      <c r="K38" s="277">
        <v>0</v>
      </c>
      <c r="L38" s="278">
        <f t="shared" si="0"/>
        <v>153</v>
      </c>
    </row>
    <row r="39" spans="1:12" x14ac:dyDescent="0.2">
      <c r="A39" s="203"/>
      <c r="B39" s="181" t="s">
        <v>337</v>
      </c>
      <c r="C39" s="181" t="s">
        <v>425</v>
      </c>
      <c r="D39" s="181" t="s">
        <v>426</v>
      </c>
      <c r="E39" s="309">
        <v>11</v>
      </c>
      <c r="F39" s="310">
        <v>3.8006260667666348E-5</v>
      </c>
      <c r="G39" s="275">
        <v>820.22095748242384</v>
      </c>
      <c r="H39" s="276">
        <v>300.46869768999005</v>
      </c>
      <c r="I39" s="275">
        <f t="shared" si="1"/>
        <v>519.75225979243373</v>
      </c>
      <c r="J39" s="277">
        <v>153</v>
      </c>
      <c r="K39" s="277">
        <v>0</v>
      </c>
      <c r="L39" s="278">
        <f t="shared" si="0"/>
        <v>153</v>
      </c>
    </row>
    <row r="40" spans="1:12" x14ac:dyDescent="0.2">
      <c r="A40" s="203"/>
      <c r="B40" s="181" t="s">
        <v>338</v>
      </c>
      <c r="C40" s="181" t="s">
        <v>425</v>
      </c>
      <c r="D40" s="181" t="s">
        <v>426</v>
      </c>
      <c r="E40" s="309">
        <v>68</v>
      </c>
      <c r="F40" s="310">
        <v>2.3494779321830105E-4</v>
      </c>
      <c r="G40" s="275">
        <v>652.82892534315374</v>
      </c>
      <c r="H40" s="276">
        <v>300.46869768999005</v>
      </c>
      <c r="I40" s="275">
        <f t="shared" si="1"/>
        <v>352.36022765316369</v>
      </c>
      <c r="J40" s="277">
        <v>153</v>
      </c>
      <c r="K40" s="277">
        <v>0</v>
      </c>
      <c r="L40" s="278">
        <f t="shared" si="0"/>
        <v>153</v>
      </c>
    </row>
    <row r="41" spans="1:12" x14ac:dyDescent="0.2">
      <c r="A41" s="203"/>
      <c r="B41" s="181" t="s">
        <v>339</v>
      </c>
      <c r="C41" s="181" t="s">
        <v>425</v>
      </c>
      <c r="D41" s="181" t="s">
        <v>426</v>
      </c>
      <c r="E41" s="309">
        <v>0</v>
      </c>
      <c r="F41" s="310">
        <v>0</v>
      </c>
      <c r="G41" s="275">
        <v>736.52494141278873</v>
      </c>
      <c r="H41" s="276">
        <v>300.46869768999005</v>
      </c>
      <c r="I41" s="275">
        <f t="shared" si="1"/>
        <v>436.05624372279868</v>
      </c>
      <c r="J41" s="277">
        <v>153</v>
      </c>
      <c r="K41" s="277">
        <v>0</v>
      </c>
      <c r="L41" s="278">
        <f t="shared" si="0"/>
        <v>153</v>
      </c>
    </row>
    <row r="42" spans="1:12" x14ac:dyDescent="0.2">
      <c r="A42" s="203"/>
      <c r="B42" s="181" t="s">
        <v>340</v>
      </c>
      <c r="C42" s="181" t="s">
        <v>425</v>
      </c>
      <c r="D42" s="181" t="s">
        <v>426</v>
      </c>
      <c r="E42" s="309">
        <v>14</v>
      </c>
      <c r="F42" s="310">
        <v>4.8371604486120808E-5</v>
      </c>
      <c r="G42" s="275">
        <v>736.52494141278873</v>
      </c>
      <c r="H42" s="276">
        <v>300.46869768999005</v>
      </c>
      <c r="I42" s="275">
        <f t="shared" si="1"/>
        <v>436.05624372279868</v>
      </c>
      <c r="J42" s="277">
        <v>153</v>
      </c>
      <c r="K42" s="277">
        <v>0</v>
      </c>
      <c r="L42" s="278">
        <f t="shared" si="0"/>
        <v>153</v>
      </c>
    </row>
    <row r="43" spans="1:12" x14ac:dyDescent="0.2">
      <c r="A43" s="203"/>
      <c r="B43" s="181" t="s">
        <v>341</v>
      </c>
      <c r="C43" s="181" t="s">
        <v>425</v>
      </c>
      <c r="D43" s="181" t="s">
        <v>426</v>
      </c>
      <c r="E43" s="309">
        <v>0</v>
      </c>
      <c r="F43" s="310">
        <v>0</v>
      </c>
      <c r="G43" s="275">
        <v>820.22095748242384</v>
      </c>
      <c r="H43" s="276">
        <v>300.46869768999005</v>
      </c>
      <c r="I43" s="275">
        <f t="shared" si="1"/>
        <v>519.75225979243373</v>
      </c>
      <c r="J43" s="277">
        <v>153</v>
      </c>
      <c r="K43" s="277">
        <v>0</v>
      </c>
      <c r="L43" s="278">
        <f t="shared" si="0"/>
        <v>153</v>
      </c>
    </row>
    <row r="44" spans="1:12" x14ac:dyDescent="0.2">
      <c r="A44" s="203"/>
      <c r="B44" s="181" t="s">
        <v>342</v>
      </c>
      <c r="C44" s="181" t="s">
        <v>425</v>
      </c>
      <c r="D44" s="181" t="s">
        <v>426</v>
      </c>
      <c r="E44" s="309">
        <v>254</v>
      </c>
      <c r="F44" s="310">
        <v>8.7759910996247745E-4</v>
      </c>
      <c r="G44" s="275">
        <v>569.13290927351864</v>
      </c>
      <c r="H44" s="276">
        <v>300.46869768999005</v>
      </c>
      <c r="I44" s="275">
        <f t="shared" si="1"/>
        <v>268.66421158352858</v>
      </c>
      <c r="J44" s="277">
        <v>153</v>
      </c>
      <c r="K44" s="277">
        <v>0</v>
      </c>
      <c r="L44" s="278">
        <f t="shared" si="0"/>
        <v>153</v>
      </c>
    </row>
    <row r="45" spans="1:12" x14ac:dyDescent="0.2">
      <c r="A45" s="203"/>
      <c r="B45" s="181" t="s">
        <v>343</v>
      </c>
      <c r="C45" s="181" t="s">
        <v>425</v>
      </c>
      <c r="D45" s="181" t="s">
        <v>426</v>
      </c>
      <c r="E45" s="309">
        <v>0</v>
      </c>
      <c r="F45" s="310">
        <v>0</v>
      </c>
      <c r="G45" s="275">
        <v>652.82892534315374</v>
      </c>
      <c r="H45" s="276">
        <v>300.46869768999005</v>
      </c>
      <c r="I45" s="275">
        <f t="shared" si="1"/>
        <v>352.36022765316369</v>
      </c>
      <c r="J45" s="277">
        <v>153</v>
      </c>
      <c r="K45" s="277">
        <v>0</v>
      </c>
      <c r="L45" s="278">
        <f t="shared" si="0"/>
        <v>153</v>
      </c>
    </row>
    <row r="46" spans="1:12" x14ac:dyDescent="0.2">
      <c r="A46" s="203"/>
      <c r="B46" s="181" t="s">
        <v>344</v>
      </c>
      <c r="C46" s="181" t="s">
        <v>179</v>
      </c>
      <c r="D46" s="181" t="s">
        <v>428</v>
      </c>
      <c r="E46" s="309">
        <v>8701</v>
      </c>
      <c r="F46" s="310">
        <v>3.0062952188124079E-2</v>
      </c>
      <c r="G46" s="275">
        <v>652.82892534315374</v>
      </c>
      <c r="H46" s="276">
        <v>343.7719840137359</v>
      </c>
      <c r="I46" s="275">
        <f t="shared" si="1"/>
        <v>309.05694132941784</v>
      </c>
      <c r="J46" s="277">
        <v>121.44444444444444</v>
      </c>
      <c r="K46" s="277">
        <v>97</v>
      </c>
      <c r="L46" s="278">
        <f t="shared" si="0"/>
        <v>218.44444444444446</v>
      </c>
    </row>
    <row r="47" spans="1:12" x14ac:dyDescent="0.2">
      <c r="A47" s="203"/>
      <c r="B47" s="181" t="s">
        <v>345</v>
      </c>
      <c r="C47" s="181" t="s">
        <v>179</v>
      </c>
      <c r="D47" s="181" t="s">
        <v>428</v>
      </c>
      <c r="E47" s="309">
        <v>11</v>
      </c>
      <c r="F47" s="310">
        <v>3.8006260667666348E-5</v>
      </c>
      <c r="G47" s="275">
        <v>736.52494141278873</v>
      </c>
      <c r="H47" s="276">
        <v>343.18184602486792</v>
      </c>
      <c r="I47" s="275">
        <f t="shared" si="1"/>
        <v>393.34309538792081</v>
      </c>
      <c r="J47" s="277">
        <v>121</v>
      </c>
      <c r="K47" s="277">
        <v>97</v>
      </c>
      <c r="L47" s="278">
        <f t="shared" si="0"/>
        <v>218</v>
      </c>
    </row>
    <row r="48" spans="1:12" x14ac:dyDescent="0.2">
      <c r="A48" s="203"/>
      <c r="B48" s="181" t="s">
        <v>346</v>
      </c>
      <c r="C48" s="181" t="s">
        <v>179</v>
      </c>
      <c r="D48" s="181" t="s">
        <v>428</v>
      </c>
      <c r="E48" s="309">
        <v>3188</v>
      </c>
      <c r="F48" s="310">
        <v>1.1014905364410937E-2</v>
      </c>
      <c r="G48" s="275">
        <v>903.91697355205895</v>
      </c>
      <c r="H48" s="276">
        <v>343.18184602486792</v>
      </c>
      <c r="I48" s="275">
        <f t="shared" si="1"/>
        <v>560.73512752719103</v>
      </c>
      <c r="J48" s="277">
        <v>121</v>
      </c>
      <c r="K48" s="277">
        <v>97</v>
      </c>
      <c r="L48" s="278">
        <f t="shared" si="0"/>
        <v>218</v>
      </c>
    </row>
    <row r="49" spans="1:12" x14ac:dyDescent="0.2">
      <c r="A49" s="203"/>
      <c r="B49" s="181" t="s">
        <v>347</v>
      </c>
      <c r="C49" s="181" t="s">
        <v>179</v>
      </c>
      <c r="D49" s="181" t="s">
        <v>428</v>
      </c>
      <c r="E49" s="309">
        <v>23820</v>
      </c>
      <c r="F49" s="310">
        <v>8.2300829918528398E-2</v>
      </c>
      <c r="G49" s="275">
        <v>736.52494141278873</v>
      </c>
      <c r="H49" s="276">
        <v>343.18184602486792</v>
      </c>
      <c r="I49" s="275">
        <f t="shared" si="1"/>
        <v>393.34309538792081</v>
      </c>
      <c r="J49" s="277">
        <v>121</v>
      </c>
      <c r="K49" s="277">
        <v>97</v>
      </c>
      <c r="L49" s="278">
        <f t="shared" si="0"/>
        <v>218</v>
      </c>
    </row>
    <row r="50" spans="1:12" x14ac:dyDescent="0.2">
      <c r="A50" s="203"/>
      <c r="B50" s="181" t="s">
        <v>348</v>
      </c>
      <c r="C50" s="181" t="s">
        <v>179</v>
      </c>
      <c r="D50" s="181" t="s">
        <v>428</v>
      </c>
      <c r="E50" s="309">
        <v>2</v>
      </c>
      <c r="F50" s="310">
        <v>6.9102292123029718E-6</v>
      </c>
      <c r="G50" s="275">
        <v>820.22095748242384</v>
      </c>
      <c r="H50" s="276">
        <v>343.18184602486792</v>
      </c>
      <c r="I50" s="275">
        <f t="shared" si="1"/>
        <v>477.03911145755592</v>
      </c>
      <c r="J50" s="277">
        <v>121</v>
      </c>
      <c r="K50" s="277">
        <v>97</v>
      </c>
      <c r="L50" s="278">
        <f t="shared" si="0"/>
        <v>218</v>
      </c>
    </row>
    <row r="51" spans="1:12" x14ac:dyDescent="0.2">
      <c r="A51" s="203"/>
      <c r="B51" s="181" t="s">
        <v>349</v>
      </c>
      <c r="C51" s="181" t="s">
        <v>179</v>
      </c>
      <c r="D51" s="181" t="s">
        <v>428</v>
      </c>
      <c r="E51" s="309">
        <v>2992</v>
      </c>
      <c r="F51" s="310">
        <v>1.0337702901605246E-2</v>
      </c>
      <c r="G51" s="275">
        <v>820.22095748242384</v>
      </c>
      <c r="H51" s="276">
        <v>343.18184602486792</v>
      </c>
      <c r="I51" s="275">
        <f t="shared" si="1"/>
        <v>477.03911145755592</v>
      </c>
      <c r="J51" s="277">
        <v>121</v>
      </c>
      <c r="K51" s="277">
        <v>97</v>
      </c>
      <c r="L51" s="278">
        <f t="shared" si="0"/>
        <v>218</v>
      </c>
    </row>
    <row r="52" spans="1:12" x14ac:dyDescent="0.2">
      <c r="A52" s="203"/>
      <c r="B52" s="181" t="s">
        <v>350</v>
      </c>
      <c r="C52" s="181" t="s">
        <v>179</v>
      </c>
      <c r="D52" s="181" t="s">
        <v>428</v>
      </c>
      <c r="E52" s="309">
        <v>7</v>
      </c>
      <c r="F52" s="310">
        <v>2.4185802243060404E-5</v>
      </c>
      <c r="G52" s="275">
        <v>903.91697355205895</v>
      </c>
      <c r="H52" s="276">
        <v>343.18184602486792</v>
      </c>
      <c r="I52" s="275">
        <f t="shared" si="1"/>
        <v>560.73512752719103</v>
      </c>
      <c r="J52" s="277">
        <v>121</v>
      </c>
      <c r="K52" s="277">
        <v>97</v>
      </c>
      <c r="L52" s="278">
        <f t="shared" si="0"/>
        <v>218</v>
      </c>
    </row>
    <row r="53" spans="1:12" x14ac:dyDescent="0.2">
      <c r="A53" s="203"/>
      <c r="B53" s="181" t="s">
        <v>351</v>
      </c>
      <c r="C53" s="181" t="s">
        <v>179</v>
      </c>
      <c r="D53" s="181" t="s">
        <v>428</v>
      </c>
      <c r="E53" s="309">
        <v>21511</v>
      </c>
      <c r="F53" s="310">
        <v>7.4322970292924617E-2</v>
      </c>
      <c r="G53" s="275">
        <v>569.13290927351864</v>
      </c>
      <c r="H53" s="276">
        <v>343.18184602486792</v>
      </c>
      <c r="I53" s="275">
        <f t="shared" si="1"/>
        <v>225.95106324865071</v>
      </c>
      <c r="J53" s="277">
        <v>121</v>
      </c>
      <c r="K53" s="277">
        <v>97</v>
      </c>
      <c r="L53" s="278">
        <f t="shared" si="0"/>
        <v>218</v>
      </c>
    </row>
    <row r="54" spans="1:12" x14ac:dyDescent="0.2">
      <c r="A54" s="203"/>
      <c r="B54" s="181" t="s">
        <v>352</v>
      </c>
      <c r="C54" s="181" t="s">
        <v>179</v>
      </c>
      <c r="D54" s="181" t="s">
        <v>428</v>
      </c>
      <c r="E54" s="309">
        <v>10</v>
      </c>
      <c r="F54" s="310">
        <v>3.4551146061514861E-5</v>
      </c>
      <c r="G54" s="275">
        <v>652.82892534315374</v>
      </c>
      <c r="H54" s="276">
        <v>343.18184602486792</v>
      </c>
      <c r="I54" s="275">
        <f t="shared" si="1"/>
        <v>309.64707931828582</v>
      </c>
      <c r="J54" s="277">
        <v>121</v>
      </c>
      <c r="K54" s="277">
        <v>97</v>
      </c>
      <c r="L54" s="278">
        <f t="shared" si="0"/>
        <v>218</v>
      </c>
    </row>
    <row r="55" spans="1:12" x14ac:dyDescent="0.2">
      <c r="A55" s="203"/>
      <c r="B55" s="181" t="s">
        <v>353</v>
      </c>
      <c r="C55" s="181" t="s">
        <v>425</v>
      </c>
      <c r="D55" s="181" t="s">
        <v>428</v>
      </c>
      <c r="E55" s="309">
        <v>337</v>
      </c>
      <c r="F55" s="310">
        <v>1.1643736222730508E-3</v>
      </c>
      <c r="G55" s="275">
        <v>652.82892534315374</v>
      </c>
      <c r="H55" s="276">
        <v>343.18184602486792</v>
      </c>
      <c r="I55" s="275">
        <f t="shared" si="1"/>
        <v>309.64707931828582</v>
      </c>
      <c r="J55" s="277">
        <v>121</v>
      </c>
      <c r="K55" s="277">
        <v>97</v>
      </c>
      <c r="L55" s="278">
        <f t="shared" si="0"/>
        <v>218</v>
      </c>
    </row>
    <row r="56" spans="1:12" x14ac:dyDescent="0.2">
      <c r="A56" s="203"/>
      <c r="B56" s="181" t="s">
        <v>354</v>
      </c>
      <c r="C56" s="181" t="s">
        <v>425</v>
      </c>
      <c r="D56" s="181" t="s">
        <v>428</v>
      </c>
      <c r="E56" s="309">
        <v>1</v>
      </c>
      <c r="F56" s="310">
        <v>3.4551146061514859E-6</v>
      </c>
      <c r="G56" s="275">
        <v>736.52494141278873</v>
      </c>
      <c r="H56" s="276">
        <v>343.18184602486792</v>
      </c>
      <c r="I56" s="275">
        <f t="shared" si="1"/>
        <v>393.34309538792081</v>
      </c>
      <c r="J56" s="277">
        <v>121</v>
      </c>
      <c r="K56" s="277">
        <v>97</v>
      </c>
      <c r="L56" s="278">
        <f t="shared" si="0"/>
        <v>218</v>
      </c>
    </row>
    <row r="57" spans="1:12" x14ac:dyDescent="0.2">
      <c r="A57" s="203"/>
      <c r="B57" s="181" t="s">
        <v>355</v>
      </c>
      <c r="C57" s="181" t="s">
        <v>425</v>
      </c>
      <c r="D57" s="181" t="s">
        <v>428</v>
      </c>
      <c r="E57" s="309">
        <v>40</v>
      </c>
      <c r="F57" s="310">
        <v>1.3820458424605944E-4</v>
      </c>
      <c r="G57" s="275">
        <v>903.91697355205895</v>
      </c>
      <c r="H57" s="276">
        <v>343.18184602486792</v>
      </c>
      <c r="I57" s="275">
        <f t="shared" si="1"/>
        <v>560.73512752719103</v>
      </c>
      <c r="J57" s="277">
        <v>121</v>
      </c>
      <c r="K57" s="277">
        <v>97</v>
      </c>
      <c r="L57" s="278">
        <f t="shared" si="0"/>
        <v>218</v>
      </c>
    </row>
    <row r="58" spans="1:12" x14ac:dyDescent="0.2">
      <c r="A58" s="203"/>
      <c r="B58" s="181" t="s">
        <v>356</v>
      </c>
      <c r="C58" s="181" t="s">
        <v>425</v>
      </c>
      <c r="D58" s="181" t="s">
        <v>428</v>
      </c>
      <c r="E58" s="309">
        <v>449</v>
      </c>
      <c r="F58" s="310">
        <v>1.5513464581620173E-3</v>
      </c>
      <c r="G58" s="275">
        <v>736.52494141278873</v>
      </c>
      <c r="H58" s="276">
        <v>343.18184602486792</v>
      </c>
      <c r="I58" s="275">
        <f t="shared" si="1"/>
        <v>393.34309538792081</v>
      </c>
      <c r="J58" s="277">
        <v>121</v>
      </c>
      <c r="K58" s="277">
        <v>97</v>
      </c>
      <c r="L58" s="278">
        <f t="shared" si="0"/>
        <v>218</v>
      </c>
    </row>
    <row r="59" spans="1:12" x14ac:dyDescent="0.2">
      <c r="A59" s="203"/>
      <c r="B59" s="181" t="s">
        <v>357</v>
      </c>
      <c r="C59" s="181" t="s">
        <v>425</v>
      </c>
      <c r="D59" s="181" t="s">
        <v>428</v>
      </c>
      <c r="E59" s="309">
        <v>3</v>
      </c>
      <c r="F59" s="310">
        <v>1.0365343818454459E-5</v>
      </c>
      <c r="G59" s="275">
        <v>820.22095748242384</v>
      </c>
      <c r="H59" s="276">
        <v>343.18184602486792</v>
      </c>
      <c r="I59" s="275">
        <f t="shared" si="1"/>
        <v>477.03911145755592</v>
      </c>
      <c r="J59" s="277">
        <v>121</v>
      </c>
      <c r="K59" s="277">
        <v>97</v>
      </c>
      <c r="L59" s="278">
        <f t="shared" si="0"/>
        <v>218</v>
      </c>
    </row>
    <row r="60" spans="1:12" x14ac:dyDescent="0.2">
      <c r="A60" s="203"/>
      <c r="B60" s="181" t="s">
        <v>358</v>
      </c>
      <c r="C60" s="181" t="s">
        <v>425</v>
      </c>
      <c r="D60" s="181" t="s">
        <v>428</v>
      </c>
      <c r="E60" s="309">
        <v>198</v>
      </c>
      <c r="F60" s="310">
        <v>6.8411269201799419E-4</v>
      </c>
      <c r="G60" s="275">
        <v>820.22095748242384</v>
      </c>
      <c r="H60" s="276">
        <v>343.18184602486792</v>
      </c>
      <c r="I60" s="275">
        <f t="shared" si="1"/>
        <v>477.03911145755592</v>
      </c>
      <c r="J60" s="277">
        <v>121</v>
      </c>
      <c r="K60" s="277">
        <v>97</v>
      </c>
      <c r="L60" s="278">
        <f t="shared" si="0"/>
        <v>218</v>
      </c>
    </row>
    <row r="61" spans="1:12" x14ac:dyDescent="0.2">
      <c r="A61" s="203"/>
      <c r="B61" s="181" t="s">
        <v>359</v>
      </c>
      <c r="C61" s="181" t="s">
        <v>425</v>
      </c>
      <c r="D61" s="181" t="s">
        <v>428</v>
      </c>
      <c r="E61" s="309">
        <v>5</v>
      </c>
      <c r="F61" s="310">
        <v>1.727557303075743E-5</v>
      </c>
      <c r="G61" s="275">
        <v>903.91697355205895</v>
      </c>
      <c r="H61" s="276">
        <v>343.18184602486792</v>
      </c>
      <c r="I61" s="275">
        <f t="shared" si="1"/>
        <v>560.73512752719103</v>
      </c>
      <c r="J61" s="277">
        <v>121</v>
      </c>
      <c r="K61" s="277">
        <v>97</v>
      </c>
      <c r="L61" s="278">
        <f t="shared" si="0"/>
        <v>218</v>
      </c>
    </row>
    <row r="62" spans="1:12" x14ac:dyDescent="0.2">
      <c r="A62" s="203"/>
      <c r="B62" s="181" t="s">
        <v>360</v>
      </c>
      <c r="C62" s="181" t="s">
        <v>425</v>
      </c>
      <c r="D62" s="181" t="s">
        <v>428</v>
      </c>
      <c r="E62" s="309">
        <v>339</v>
      </c>
      <c r="F62" s="310">
        <v>1.1712838514853538E-3</v>
      </c>
      <c r="G62" s="275">
        <v>569.13290927351864</v>
      </c>
      <c r="H62" s="276">
        <v>343.18184602486792</v>
      </c>
      <c r="I62" s="275">
        <f t="shared" si="1"/>
        <v>225.95106324865071</v>
      </c>
      <c r="J62" s="277">
        <v>121</v>
      </c>
      <c r="K62" s="277">
        <v>97</v>
      </c>
      <c r="L62" s="278">
        <f t="shared" si="0"/>
        <v>218</v>
      </c>
    </row>
    <row r="63" spans="1:12" x14ac:dyDescent="0.2">
      <c r="A63" s="203"/>
      <c r="B63" s="181" t="s">
        <v>361</v>
      </c>
      <c r="C63" s="181" t="s">
        <v>425</v>
      </c>
      <c r="D63" s="181" t="s">
        <v>428</v>
      </c>
      <c r="E63" s="309">
        <v>1</v>
      </c>
      <c r="F63" s="310">
        <v>3.4551146061514859E-6</v>
      </c>
      <c r="G63" s="275">
        <v>652.82892534315374</v>
      </c>
      <c r="H63" s="276">
        <v>343.18184602486792</v>
      </c>
      <c r="I63" s="275">
        <f t="shared" si="1"/>
        <v>309.64707931828582</v>
      </c>
      <c r="J63" s="277">
        <v>121</v>
      </c>
      <c r="K63" s="277">
        <v>97</v>
      </c>
      <c r="L63" s="278">
        <f t="shared" si="0"/>
        <v>218</v>
      </c>
    </row>
    <row r="64" spans="1:12" x14ac:dyDescent="0.2">
      <c r="A64" s="203"/>
      <c r="B64" s="181" t="s">
        <v>362</v>
      </c>
      <c r="C64" s="181" t="s">
        <v>179</v>
      </c>
      <c r="D64" s="181" t="s">
        <v>427</v>
      </c>
      <c r="E64" s="309">
        <v>264</v>
      </c>
      <c r="F64" s="310">
        <v>9.1215025602399229E-4</v>
      </c>
      <c r="G64" s="275">
        <v>250.25108804820891</v>
      </c>
      <c r="H64" s="276">
        <v>250.25108804820906</v>
      </c>
      <c r="I64" s="275">
        <f t="shared" si="1"/>
        <v>0</v>
      </c>
      <c r="J64" s="277">
        <v>93.857142857142861</v>
      </c>
      <c r="K64" s="277">
        <v>0</v>
      </c>
      <c r="L64" s="278">
        <f t="shared" si="0"/>
        <v>93.857142857142861</v>
      </c>
    </row>
    <row r="65" spans="1:12" x14ac:dyDescent="0.2">
      <c r="A65" s="203"/>
      <c r="B65" s="181" t="s">
        <v>443</v>
      </c>
      <c r="C65" s="181" t="s">
        <v>425</v>
      </c>
      <c r="D65" s="181" t="s">
        <v>427</v>
      </c>
      <c r="E65" s="309">
        <v>29</v>
      </c>
      <c r="F65" s="310">
        <v>1.0019832357839309E-4</v>
      </c>
      <c r="G65" s="275">
        <v>250.25108804820891</v>
      </c>
      <c r="H65" s="276">
        <v>250.25108804820906</v>
      </c>
      <c r="I65" s="275">
        <f t="shared" si="1"/>
        <v>0</v>
      </c>
      <c r="J65" s="277">
        <v>93.857142857142861</v>
      </c>
      <c r="K65" s="277">
        <v>0</v>
      </c>
      <c r="L65" s="278">
        <f t="shared" si="0"/>
        <v>93.857142857142861</v>
      </c>
    </row>
    <row r="66" spans="1:12" x14ac:dyDescent="0.2">
      <c r="A66" s="203"/>
      <c r="B66" s="181" t="s">
        <v>363</v>
      </c>
      <c r="C66" s="181" t="s">
        <v>179</v>
      </c>
      <c r="D66" s="181" t="s">
        <v>426</v>
      </c>
      <c r="E66" s="309">
        <v>107</v>
      </c>
      <c r="F66" s="310">
        <v>3.6969726285820899E-4</v>
      </c>
      <c r="G66" s="275">
        <v>502.17609641781053</v>
      </c>
      <c r="H66" s="276">
        <v>250.25108804820906</v>
      </c>
      <c r="I66" s="275">
        <f t="shared" si="1"/>
        <v>251.92500836960147</v>
      </c>
      <c r="J66" s="277">
        <v>93.857142857142861</v>
      </c>
      <c r="K66" s="277">
        <v>0</v>
      </c>
      <c r="L66" s="278">
        <f t="shared" si="0"/>
        <v>93.857142857142861</v>
      </c>
    </row>
    <row r="67" spans="1:12" x14ac:dyDescent="0.2">
      <c r="A67" s="203"/>
      <c r="B67" s="181" t="s">
        <v>364</v>
      </c>
      <c r="C67" s="181" t="s">
        <v>179</v>
      </c>
      <c r="D67" s="181" t="s">
        <v>426</v>
      </c>
      <c r="E67" s="309">
        <v>0</v>
      </c>
      <c r="F67" s="310">
        <v>0</v>
      </c>
      <c r="G67" s="275">
        <v>585.87211248744552</v>
      </c>
      <c r="H67" s="276">
        <v>250.25108804820906</v>
      </c>
      <c r="I67" s="275">
        <f t="shared" si="1"/>
        <v>335.62102443923646</v>
      </c>
      <c r="J67" s="277">
        <v>93.857142857142861</v>
      </c>
      <c r="K67" s="277">
        <v>0</v>
      </c>
      <c r="L67" s="278">
        <f t="shared" si="0"/>
        <v>93.857142857142861</v>
      </c>
    </row>
    <row r="68" spans="1:12" x14ac:dyDescent="0.2">
      <c r="A68" s="203"/>
      <c r="B68" s="181" t="s">
        <v>365</v>
      </c>
      <c r="C68" s="181" t="s">
        <v>179</v>
      </c>
      <c r="D68" s="181" t="s">
        <v>426</v>
      </c>
      <c r="E68" s="309">
        <v>0</v>
      </c>
      <c r="F68" s="310">
        <v>0</v>
      </c>
      <c r="G68" s="275">
        <v>753.26414462671585</v>
      </c>
      <c r="H68" s="276">
        <v>250.25108804820906</v>
      </c>
      <c r="I68" s="275">
        <f t="shared" si="1"/>
        <v>503.01305657850679</v>
      </c>
      <c r="J68" s="277">
        <v>93.857142857142861</v>
      </c>
      <c r="K68" s="277">
        <v>0</v>
      </c>
      <c r="L68" s="278">
        <f t="shared" si="0"/>
        <v>93.857142857142861</v>
      </c>
    </row>
    <row r="69" spans="1:12" x14ac:dyDescent="0.2">
      <c r="A69" s="203"/>
      <c r="B69" s="181" t="s">
        <v>366</v>
      </c>
      <c r="C69" s="181" t="s">
        <v>179</v>
      </c>
      <c r="D69" s="181" t="s">
        <v>426</v>
      </c>
      <c r="E69" s="309">
        <v>2583</v>
      </c>
      <c r="F69" s="310">
        <v>8.9245610276892876E-3</v>
      </c>
      <c r="G69" s="275">
        <v>585.87211248744552</v>
      </c>
      <c r="H69" s="276">
        <v>250.25108804820906</v>
      </c>
      <c r="I69" s="275">
        <f t="shared" si="1"/>
        <v>335.62102443923646</v>
      </c>
      <c r="J69" s="277">
        <v>93.857142857142861</v>
      </c>
      <c r="K69" s="277">
        <v>0</v>
      </c>
      <c r="L69" s="278">
        <f t="shared" si="0"/>
        <v>93.857142857142861</v>
      </c>
    </row>
    <row r="70" spans="1:12" x14ac:dyDescent="0.2">
      <c r="A70" s="203"/>
      <c r="B70" s="181" t="s">
        <v>367</v>
      </c>
      <c r="C70" s="181" t="s">
        <v>179</v>
      </c>
      <c r="D70" s="181" t="s">
        <v>426</v>
      </c>
      <c r="E70" s="309">
        <v>0</v>
      </c>
      <c r="F70" s="310">
        <v>0</v>
      </c>
      <c r="G70" s="275">
        <v>669.56812855708074</v>
      </c>
      <c r="H70" s="276">
        <v>250.25108804820906</v>
      </c>
      <c r="I70" s="275">
        <f t="shared" si="1"/>
        <v>419.31704050887168</v>
      </c>
      <c r="J70" s="277">
        <v>93.857142857142861</v>
      </c>
      <c r="K70" s="277">
        <v>0</v>
      </c>
      <c r="L70" s="278">
        <f t="shared" si="0"/>
        <v>93.857142857142861</v>
      </c>
    </row>
    <row r="71" spans="1:12" x14ac:dyDescent="0.2">
      <c r="A71" s="203"/>
      <c r="B71" s="181" t="s">
        <v>368</v>
      </c>
      <c r="C71" s="181" t="s">
        <v>179</v>
      </c>
      <c r="D71" s="181" t="s">
        <v>426</v>
      </c>
      <c r="E71" s="309">
        <v>61</v>
      </c>
      <c r="F71" s="310">
        <v>2.1076199097524065E-4</v>
      </c>
      <c r="G71" s="275">
        <v>669.56812855708074</v>
      </c>
      <c r="H71" s="276">
        <v>250.25108804820906</v>
      </c>
      <c r="I71" s="275">
        <f t="shared" si="1"/>
        <v>419.31704050887168</v>
      </c>
      <c r="J71" s="277">
        <v>93.857142857142861</v>
      </c>
      <c r="K71" s="277">
        <v>0</v>
      </c>
      <c r="L71" s="278">
        <f t="shared" si="0"/>
        <v>93.857142857142861</v>
      </c>
    </row>
    <row r="72" spans="1:12" x14ac:dyDescent="0.2">
      <c r="A72" s="203"/>
      <c r="B72" s="181" t="s">
        <v>369</v>
      </c>
      <c r="C72" s="181" t="s">
        <v>179</v>
      </c>
      <c r="D72" s="181" t="s">
        <v>426</v>
      </c>
      <c r="E72" s="309">
        <v>0</v>
      </c>
      <c r="F72" s="310">
        <v>0</v>
      </c>
      <c r="G72" s="275">
        <v>753.26414462671585</v>
      </c>
      <c r="H72" s="276">
        <v>250.25108804820906</v>
      </c>
      <c r="I72" s="275">
        <f t="shared" si="1"/>
        <v>503.01305657850679</v>
      </c>
      <c r="J72" s="277">
        <v>93.857142857142861</v>
      </c>
      <c r="K72" s="277">
        <v>0</v>
      </c>
      <c r="L72" s="278">
        <f t="shared" si="0"/>
        <v>93.857142857142861</v>
      </c>
    </row>
    <row r="73" spans="1:12" x14ac:dyDescent="0.2">
      <c r="A73" s="203"/>
      <c r="B73" s="181" t="s">
        <v>370</v>
      </c>
      <c r="C73" s="181" t="s">
        <v>179</v>
      </c>
      <c r="D73" s="181" t="s">
        <v>426</v>
      </c>
      <c r="E73" s="309">
        <v>2508</v>
      </c>
      <c r="F73" s="310">
        <v>8.6654274322279269E-3</v>
      </c>
      <c r="G73" s="275">
        <v>502.17609641781053</v>
      </c>
      <c r="H73" s="276">
        <v>259.93129450590209</v>
      </c>
      <c r="I73" s="275">
        <f t="shared" ref="I73:I120" si="2">G73-H73</f>
        <v>242.24480191190844</v>
      </c>
      <c r="J73" s="277">
        <v>103.11111111111111</v>
      </c>
      <c r="K73" s="277">
        <v>0</v>
      </c>
      <c r="L73" s="278">
        <f t="shared" ref="L73:L120" si="3">J73+K73</f>
        <v>103.11111111111111</v>
      </c>
    </row>
    <row r="74" spans="1:12" x14ac:dyDescent="0.2">
      <c r="A74" s="203"/>
      <c r="B74" s="181" t="s">
        <v>371</v>
      </c>
      <c r="C74" s="181" t="s">
        <v>179</v>
      </c>
      <c r="D74" s="181" t="s">
        <v>426</v>
      </c>
      <c r="E74" s="309">
        <v>1</v>
      </c>
      <c r="F74" s="310">
        <v>3.4551146061514859E-6</v>
      </c>
      <c r="G74" s="275">
        <v>585.87211248744552</v>
      </c>
      <c r="H74" s="276">
        <v>259.93129450590209</v>
      </c>
      <c r="I74" s="275">
        <f t="shared" si="2"/>
        <v>325.94081798154343</v>
      </c>
      <c r="J74" s="277">
        <v>103.11111111111111</v>
      </c>
      <c r="K74" s="277">
        <v>0</v>
      </c>
      <c r="L74" s="278">
        <f t="shared" si="3"/>
        <v>103.11111111111111</v>
      </c>
    </row>
    <row r="75" spans="1:12" x14ac:dyDescent="0.2">
      <c r="A75" s="203"/>
      <c r="B75" s="181" t="s">
        <v>372</v>
      </c>
      <c r="C75" s="181" t="s">
        <v>179</v>
      </c>
      <c r="D75" s="181" t="s">
        <v>428</v>
      </c>
      <c r="E75" s="309">
        <v>0</v>
      </c>
      <c r="F75" s="310">
        <v>0</v>
      </c>
      <c r="G75" s="275">
        <v>544.02410445262808</v>
      </c>
      <c r="H75" s="276">
        <v>289.05214383162104</v>
      </c>
      <c r="I75" s="275">
        <f t="shared" si="2"/>
        <v>254.97196062100704</v>
      </c>
      <c r="J75" s="277">
        <v>76.571428571428569</v>
      </c>
      <c r="K75" s="277">
        <v>61</v>
      </c>
      <c r="L75" s="278">
        <f t="shared" si="3"/>
        <v>137.57142857142856</v>
      </c>
    </row>
    <row r="76" spans="1:12" x14ac:dyDescent="0.2">
      <c r="A76" s="203"/>
      <c r="B76" s="181" t="s">
        <v>373</v>
      </c>
      <c r="C76" s="181" t="s">
        <v>179</v>
      </c>
      <c r="D76" s="181" t="s">
        <v>428</v>
      </c>
      <c r="E76" s="309">
        <v>0</v>
      </c>
      <c r="F76" s="310">
        <v>0</v>
      </c>
      <c r="G76" s="275">
        <v>627.72012052226319</v>
      </c>
      <c r="H76" s="276">
        <v>289.05214383162104</v>
      </c>
      <c r="I76" s="275">
        <f t="shared" si="2"/>
        <v>338.66797669064215</v>
      </c>
      <c r="J76" s="277">
        <v>76.571428571428569</v>
      </c>
      <c r="K76" s="277">
        <v>61</v>
      </c>
      <c r="L76" s="278">
        <f t="shared" si="3"/>
        <v>137.57142857142856</v>
      </c>
    </row>
    <row r="77" spans="1:12" x14ac:dyDescent="0.2">
      <c r="A77" s="203"/>
      <c r="B77" s="181" t="s">
        <v>374</v>
      </c>
      <c r="C77" s="181" t="s">
        <v>179</v>
      </c>
      <c r="D77" s="181" t="s">
        <v>428</v>
      </c>
      <c r="E77" s="309">
        <v>0</v>
      </c>
      <c r="F77" s="310">
        <v>0</v>
      </c>
      <c r="G77" s="275">
        <v>795.1121526615334</v>
      </c>
      <c r="H77" s="276">
        <v>289.05214383162104</v>
      </c>
      <c r="I77" s="275">
        <f t="shared" si="2"/>
        <v>506.06000882991236</v>
      </c>
      <c r="J77" s="277">
        <v>76.571428571428569</v>
      </c>
      <c r="K77" s="277">
        <v>61</v>
      </c>
      <c r="L77" s="278">
        <f t="shared" si="3"/>
        <v>137.57142857142856</v>
      </c>
    </row>
    <row r="78" spans="1:12" x14ac:dyDescent="0.2">
      <c r="A78" s="203"/>
      <c r="B78" s="181" t="s">
        <v>375</v>
      </c>
      <c r="C78" s="181" t="s">
        <v>179</v>
      </c>
      <c r="D78" s="181" t="s">
        <v>428</v>
      </c>
      <c r="E78" s="309">
        <v>0</v>
      </c>
      <c r="F78" s="310">
        <v>0</v>
      </c>
      <c r="G78" s="275">
        <v>627.72012052226319</v>
      </c>
      <c r="H78" s="276">
        <v>289.05214383162104</v>
      </c>
      <c r="I78" s="275">
        <f t="shared" si="2"/>
        <v>338.66797669064215</v>
      </c>
      <c r="J78" s="277">
        <v>76.571428571428569</v>
      </c>
      <c r="K78" s="277">
        <v>61</v>
      </c>
      <c r="L78" s="278">
        <f t="shared" si="3"/>
        <v>137.57142857142856</v>
      </c>
    </row>
    <row r="79" spans="1:12" x14ac:dyDescent="0.2">
      <c r="A79" s="203"/>
      <c r="B79" s="181" t="s">
        <v>376</v>
      </c>
      <c r="C79" s="181" t="s">
        <v>179</v>
      </c>
      <c r="D79" s="181" t="s">
        <v>428</v>
      </c>
      <c r="E79" s="309">
        <v>0</v>
      </c>
      <c r="F79" s="310">
        <v>0</v>
      </c>
      <c r="G79" s="275">
        <v>711.41613659189829</v>
      </c>
      <c r="H79" s="276">
        <v>289.05214383162104</v>
      </c>
      <c r="I79" s="275">
        <f t="shared" si="2"/>
        <v>422.36399276027726</v>
      </c>
      <c r="J79" s="277">
        <v>76.571428571428569</v>
      </c>
      <c r="K79" s="277">
        <v>61</v>
      </c>
      <c r="L79" s="278">
        <f t="shared" si="3"/>
        <v>137.57142857142856</v>
      </c>
    </row>
    <row r="80" spans="1:12" x14ac:dyDescent="0.2">
      <c r="A80" s="203"/>
      <c r="B80" s="181" t="s">
        <v>377</v>
      </c>
      <c r="C80" s="181" t="s">
        <v>179</v>
      </c>
      <c r="D80" s="181" t="s">
        <v>428</v>
      </c>
      <c r="E80" s="309">
        <v>0</v>
      </c>
      <c r="F80" s="310">
        <v>0</v>
      </c>
      <c r="G80" s="275">
        <v>711.41613659189829</v>
      </c>
      <c r="H80" s="276">
        <v>289.05214383162104</v>
      </c>
      <c r="I80" s="275">
        <f t="shared" si="2"/>
        <v>422.36399276027726</v>
      </c>
      <c r="J80" s="277">
        <v>76.571428571428569</v>
      </c>
      <c r="K80" s="277">
        <v>61</v>
      </c>
      <c r="L80" s="278">
        <f t="shared" si="3"/>
        <v>137.57142857142856</v>
      </c>
    </row>
    <row r="81" spans="1:12" x14ac:dyDescent="0.2">
      <c r="A81" s="203"/>
      <c r="B81" s="181" t="s">
        <v>378</v>
      </c>
      <c r="C81" s="181" t="s">
        <v>179</v>
      </c>
      <c r="D81" s="181" t="s">
        <v>428</v>
      </c>
      <c r="E81" s="309">
        <v>0</v>
      </c>
      <c r="F81" s="310">
        <v>0</v>
      </c>
      <c r="G81" s="275">
        <v>795.1121526615334</v>
      </c>
      <c r="H81" s="276">
        <v>289.05214383162104</v>
      </c>
      <c r="I81" s="275">
        <f t="shared" si="2"/>
        <v>506.06000882991236</v>
      </c>
      <c r="J81" s="277">
        <v>76.571428571428569</v>
      </c>
      <c r="K81" s="277">
        <v>61</v>
      </c>
      <c r="L81" s="278">
        <f t="shared" si="3"/>
        <v>137.57142857142856</v>
      </c>
    </row>
    <row r="82" spans="1:12" x14ac:dyDescent="0.2">
      <c r="A82" s="203"/>
      <c r="B82" s="181" t="s">
        <v>379</v>
      </c>
      <c r="C82" s="181" t="s">
        <v>179</v>
      </c>
      <c r="D82" s="181" t="s">
        <v>428</v>
      </c>
      <c r="E82" s="309">
        <v>0</v>
      </c>
      <c r="F82" s="310">
        <v>0</v>
      </c>
      <c r="G82" s="275">
        <v>502.17609641781053</v>
      </c>
      <c r="H82" s="276">
        <v>293.70751961459428</v>
      </c>
      <c r="I82" s="275">
        <f t="shared" si="2"/>
        <v>208.46857680321625</v>
      </c>
      <c r="J82" s="277">
        <v>80.444444444444443</v>
      </c>
      <c r="K82" s="277">
        <v>63</v>
      </c>
      <c r="L82" s="278">
        <f t="shared" si="3"/>
        <v>143.44444444444446</v>
      </c>
    </row>
    <row r="83" spans="1:12" x14ac:dyDescent="0.2">
      <c r="A83" s="203"/>
      <c r="B83" s="181" t="s">
        <v>380</v>
      </c>
      <c r="C83" s="181" t="s">
        <v>179</v>
      </c>
      <c r="D83" s="181" t="s">
        <v>428</v>
      </c>
      <c r="E83" s="309">
        <v>0</v>
      </c>
      <c r="F83" s="310">
        <v>0</v>
      </c>
      <c r="G83" s="275">
        <v>585.87211248744552</v>
      </c>
      <c r="H83" s="276">
        <v>293.70751961459428</v>
      </c>
      <c r="I83" s="275">
        <f t="shared" si="2"/>
        <v>292.16459287285124</v>
      </c>
      <c r="J83" s="277">
        <v>80.444444444444443</v>
      </c>
      <c r="K83" s="277">
        <v>63</v>
      </c>
      <c r="L83" s="278">
        <f t="shared" si="3"/>
        <v>143.44444444444446</v>
      </c>
    </row>
    <row r="84" spans="1:12" x14ac:dyDescent="0.2">
      <c r="A84" s="203"/>
      <c r="B84" s="181" t="s">
        <v>381</v>
      </c>
      <c r="C84" s="181" t="s">
        <v>425</v>
      </c>
      <c r="D84" s="181" t="s">
        <v>428</v>
      </c>
      <c r="E84" s="309">
        <v>0</v>
      </c>
      <c r="F84" s="310">
        <v>0</v>
      </c>
      <c r="G84" s="275">
        <v>544.02410445262808</v>
      </c>
      <c r="H84" s="276">
        <v>289.05214383162104</v>
      </c>
      <c r="I84" s="275">
        <f t="shared" si="2"/>
        <v>254.97196062100704</v>
      </c>
      <c r="J84" s="277">
        <v>76.571428571428569</v>
      </c>
      <c r="K84" s="277">
        <v>61</v>
      </c>
      <c r="L84" s="278">
        <f t="shared" si="3"/>
        <v>137.57142857142856</v>
      </c>
    </row>
    <row r="85" spans="1:12" x14ac:dyDescent="0.2">
      <c r="A85" s="203"/>
      <c r="B85" s="181" t="s">
        <v>382</v>
      </c>
      <c r="C85" s="181" t="s">
        <v>425</v>
      </c>
      <c r="D85" s="181" t="s">
        <v>428</v>
      </c>
      <c r="E85" s="309">
        <v>0</v>
      </c>
      <c r="F85" s="310">
        <v>0</v>
      </c>
      <c r="G85" s="275">
        <v>627.72012052226319</v>
      </c>
      <c r="H85" s="276">
        <v>289.05214383162104</v>
      </c>
      <c r="I85" s="275">
        <f t="shared" si="2"/>
        <v>338.66797669064215</v>
      </c>
      <c r="J85" s="277">
        <v>76.571428571428569</v>
      </c>
      <c r="K85" s="277">
        <v>61</v>
      </c>
      <c r="L85" s="278">
        <f t="shared" si="3"/>
        <v>137.57142857142856</v>
      </c>
    </row>
    <row r="86" spans="1:12" x14ac:dyDescent="0.2">
      <c r="A86" s="203"/>
      <c r="B86" s="181" t="s">
        <v>383</v>
      </c>
      <c r="C86" s="181" t="s">
        <v>425</v>
      </c>
      <c r="D86" s="181" t="s">
        <v>428</v>
      </c>
      <c r="E86" s="309">
        <v>0</v>
      </c>
      <c r="F86" s="310">
        <v>0</v>
      </c>
      <c r="G86" s="275">
        <v>795.1121526615334</v>
      </c>
      <c r="H86" s="276">
        <v>289.05214383162104</v>
      </c>
      <c r="I86" s="275">
        <f t="shared" si="2"/>
        <v>506.06000882991236</v>
      </c>
      <c r="J86" s="277">
        <v>76.571428571428569</v>
      </c>
      <c r="K86" s="277">
        <v>61</v>
      </c>
      <c r="L86" s="278">
        <f t="shared" si="3"/>
        <v>137.57142857142856</v>
      </c>
    </row>
    <row r="87" spans="1:12" x14ac:dyDescent="0.2">
      <c r="A87" s="203"/>
      <c r="B87" s="181" t="s">
        <v>384</v>
      </c>
      <c r="C87" s="181" t="s">
        <v>425</v>
      </c>
      <c r="D87" s="181" t="s">
        <v>428</v>
      </c>
      <c r="E87" s="309">
        <v>0</v>
      </c>
      <c r="F87" s="310">
        <v>0</v>
      </c>
      <c r="G87" s="275">
        <v>627.72012052226319</v>
      </c>
      <c r="H87" s="276">
        <v>289.05214383162104</v>
      </c>
      <c r="I87" s="275">
        <f t="shared" si="2"/>
        <v>338.66797669064215</v>
      </c>
      <c r="J87" s="277">
        <v>76.571428571428569</v>
      </c>
      <c r="K87" s="277">
        <v>61</v>
      </c>
      <c r="L87" s="278">
        <f t="shared" si="3"/>
        <v>137.57142857142856</v>
      </c>
    </row>
    <row r="88" spans="1:12" x14ac:dyDescent="0.2">
      <c r="A88" s="203"/>
      <c r="B88" s="181" t="s">
        <v>385</v>
      </c>
      <c r="C88" s="181" t="s">
        <v>425</v>
      </c>
      <c r="D88" s="181" t="s">
        <v>428</v>
      </c>
      <c r="E88" s="309">
        <v>0</v>
      </c>
      <c r="F88" s="310">
        <v>0</v>
      </c>
      <c r="G88" s="275">
        <v>711.41613659189829</v>
      </c>
      <c r="H88" s="276">
        <v>289.05214383162104</v>
      </c>
      <c r="I88" s="275">
        <f t="shared" si="2"/>
        <v>422.36399276027726</v>
      </c>
      <c r="J88" s="277">
        <v>76.571428571428569</v>
      </c>
      <c r="K88" s="277">
        <v>61</v>
      </c>
      <c r="L88" s="278">
        <f t="shared" si="3"/>
        <v>137.57142857142856</v>
      </c>
    </row>
    <row r="89" spans="1:12" x14ac:dyDescent="0.2">
      <c r="A89" s="203"/>
      <c r="B89" s="181" t="s">
        <v>386</v>
      </c>
      <c r="C89" s="181" t="s">
        <v>425</v>
      </c>
      <c r="D89" s="181" t="s">
        <v>428</v>
      </c>
      <c r="E89" s="309">
        <v>0</v>
      </c>
      <c r="F89" s="310">
        <v>0</v>
      </c>
      <c r="G89" s="275">
        <v>711.41613659189829</v>
      </c>
      <c r="H89" s="276">
        <v>289.05214383162104</v>
      </c>
      <c r="I89" s="275">
        <f t="shared" si="2"/>
        <v>422.36399276027726</v>
      </c>
      <c r="J89" s="277">
        <v>76.571428571428569</v>
      </c>
      <c r="K89" s="277">
        <v>61</v>
      </c>
      <c r="L89" s="278">
        <f t="shared" si="3"/>
        <v>137.57142857142856</v>
      </c>
    </row>
    <row r="90" spans="1:12" x14ac:dyDescent="0.2">
      <c r="A90" s="203"/>
      <c r="B90" s="181" t="s">
        <v>387</v>
      </c>
      <c r="C90" s="181" t="s">
        <v>425</v>
      </c>
      <c r="D90" s="181" t="s">
        <v>428</v>
      </c>
      <c r="E90" s="309">
        <v>0</v>
      </c>
      <c r="F90" s="310">
        <v>0</v>
      </c>
      <c r="G90" s="275">
        <v>795.1121526615334</v>
      </c>
      <c r="H90" s="276">
        <v>289.05214383162104</v>
      </c>
      <c r="I90" s="275">
        <f t="shared" si="2"/>
        <v>506.06000882991236</v>
      </c>
      <c r="J90" s="277">
        <v>76.571428571428569</v>
      </c>
      <c r="K90" s="277">
        <v>61</v>
      </c>
      <c r="L90" s="278">
        <f t="shared" si="3"/>
        <v>137.57142857142856</v>
      </c>
    </row>
    <row r="91" spans="1:12" x14ac:dyDescent="0.2">
      <c r="A91" s="203"/>
      <c r="B91" s="181" t="s">
        <v>388</v>
      </c>
      <c r="C91" s="181" t="s">
        <v>425</v>
      </c>
      <c r="D91" s="181" t="s">
        <v>428</v>
      </c>
      <c r="E91" s="309">
        <v>0</v>
      </c>
      <c r="F91" s="310">
        <v>0</v>
      </c>
      <c r="G91" s="275">
        <v>502.17609641781053</v>
      </c>
      <c r="H91" s="276">
        <v>293.70751961459428</v>
      </c>
      <c r="I91" s="275">
        <f t="shared" si="2"/>
        <v>208.46857680321625</v>
      </c>
      <c r="J91" s="277">
        <v>80.444444444444443</v>
      </c>
      <c r="K91" s="277">
        <v>63</v>
      </c>
      <c r="L91" s="278">
        <f t="shared" si="3"/>
        <v>143.44444444444446</v>
      </c>
    </row>
    <row r="92" spans="1:12" x14ac:dyDescent="0.2">
      <c r="A92" s="203"/>
      <c r="B92" s="181" t="s">
        <v>389</v>
      </c>
      <c r="C92" s="181" t="s">
        <v>425</v>
      </c>
      <c r="D92" s="181" t="s">
        <v>428</v>
      </c>
      <c r="E92" s="309">
        <v>0</v>
      </c>
      <c r="F92" s="310">
        <v>0</v>
      </c>
      <c r="G92" s="275">
        <v>585.87211248744552</v>
      </c>
      <c r="H92" s="276">
        <v>293.70751961459428</v>
      </c>
      <c r="I92" s="275">
        <f t="shared" si="2"/>
        <v>292.16459287285124</v>
      </c>
      <c r="J92" s="277">
        <v>80.444444444444443</v>
      </c>
      <c r="K92" s="277">
        <v>63</v>
      </c>
      <c r="L92" s="278">
        <f t="shared" si="3"/>
        <v>143.44444444444446</v>
      </c>
    </row>
    <row r="93" spans="1:12" x14ac:dyDescent="0.2">
      <c r="A93" s="203"/>
      <c r="B93" s="181" t="s">
        <v>390</v>
      </c>
      <c r="C93" s="181" t="s">
        <v>425</v>
      </c>
      <c r="D93" s="181" t="s">
        <v>426</v>
      </c>
      <c r="E93" s="309">
        <v>42</v>
      </c>
      <c r="F93" s="310">
        <v>1.4511481345836242E-4</v>
      </c>
      <c r="G93" s="275">
        <v>502.17609641781053</v>
      </c>
      <c r="H93" s="276">
        <v>250.25108804820906</v>
      </c>
      <c r="I93" s="275">
        <f t="shared" si="2"/>
        <v>251.92500836960147</v>
      </c>
      <c r="J93" s="277">
        <v>93.857142857142861</v>
      </c>
      <c r="K93" s="277">
        <v>0</v>
      </c>
      <c r="L93" s="278">
        <f t="shared" si="3"/>
        <v>93.857142857142861</v>
      </c>
    </row>
    <row r="94" spans="1:12" x14ac:dyDescent="0.2">
      <c r="A94" s="203"/>
      <c r="B94" s="181" t="s">
        <v>391</v>
      </c>
      <c r="C94" s="181" t="s">
        <v>425</v>
      </c>
      <c r="D94" s="181" t="s">
        <v>426</v>
      </c>
      <c r="E94" s="309">
        <v>0</v>
      </c>
      <c r="F94" s="310">
        <v>0</v>
      </c>
      <c r="G94" s="275">
        <v>585.87211248744552</v>
      </c>
      <c r="H94" s="276">
        <v>250.25108804820906</v>
      </c>
      <c r="I94" s="275">
        <f t="shared" si="2"/>
        <v>335.62102443923646</v>
      </c>
      <c r="J94" s="277">
        <v>93.857142857142861</v>
      </c>
      <c r="K94" s="277">
        <v>0</v>
      </c>
      <c r="L94" s="278">
        <f t="shared" si="3"/>
        <v>93.857142857142861</v>
      </c>
    </row>
    <row r="95" spans="1:12" x14ac:dyDescent="0.2">
      <c r="A95" s="203"/>
      <c r="B95" s="181" t="s">
        <v>392</v>
      </c>
      <c r="C95" s="181" t="s">
        <v>425</v>
      </c>
      <c r="D95" s="181" t="s">
        <v>426</v>
      </c>
      <c r="E95" s="309">
        <v>1</v>
      </c>
      <c r="F95" s="310">
        <v>3.4551146061514859E-6</v>
      </c>
      <c r="G95" s="275">
        <v>753.26414462671585</v>
      </c>
      <c r="H95" s="276">
        <v>250.25108804820906</v>
      </c>
      <c r="I95" s="275">
        <f t="shared" si="2"/>
        <v>503.01305657850679</v>
      </c>
      <c r="J95" s="277">
        <v>93.857142857142861</v>
      </c>
      <c r="K95" s="277">
        <v>0</v>
      </c>
      <c r="L95" s="278">
        <f t="shared" si="3"/>
        <v>93.857142857142861</v>
      </c>
    </row>
    <row r="96" spans="1:12" x14ac:dyDescent="0.2">
      <c r="A96" s="203"/>
      <c r="B96" s="181" t="s">
        <v>393</v>
      </c>
      <c r="C96" s="181" t="s">
        <v>425</v>
      </c>
      <c r="D96" s="181" t="s">
        <v>426</v>
      </c>
      <c r="E96" s="309">
        <v>638</v>
      </c>
      <c r="F96" s="310">
        <v>2.2043631187246482E-3</v>
      </c>
      <c r="G96" s="275">
        <v>585.87211248744552</v>
      </c>
      <c r="H96" s="276">
        <v>250.25108804820906</v>
      </c>
      <c r="I96" s="275">
        <f t="shared" si="2"/>
        <v>335.62102443923646</v>
      </c>
      <c r="J96" s="277">
        <v>93.857142857142861</v>
      </c>
      <c r="K96" s="277">
        <v>0</v>
      </c>
      <c r="L96" s="278">
        <f t="shared" si="3"/>
        <v>93.857142857142861</v>
      </c>
    </row>
    <row r="97" spans="1:12" x14ac:dyDescent="0.2">
      <c r="A97" s="203"/>
      <c r="B97" s="181" t="s">
        <v>394</v>
      </c>
      <c r="C97" s="181" t="s">
        <v>425</v>
      </c>
      <c r="D97" s="181" t="s">
        <v>426</v>
      </c>
      <c r="E97" s="309">
        <v>0</v>
      </c>
      <c r="F97" s="310">
        <v>0</v>
      </c>
      <c r="G97" s="275">
        <v>669.56812855708074</v>
      </c>
      <c r="H97" s="276">
        <v>250.25108804820906</v>
      </c>
      <c r="I97" s="275">
        <f t="shared" si="2"/>
        <v>419.31704050887168</v>
      </c>
      <c r="J97" s="277">
        <v>93.857142857142861</v>
      </c>
      <c r="K97" s="277">
        <v>0</v>
      </c>
      <c r="L97" s="278">
        <f t="shared" si="3"/>
        <v>93.857142857142861</v>
      </c>
    </row>
    <row r="98" spans="1:12" x14ac:dyDescent="0.2">
      <c r="A98" s="203"/>
      <c r="B98" s="181" t="s">
        <v>395</v>
      </c>
      <c r="C98" s="181" t="s">
        <v>425</v>
      </c>
      <c r="D98" s="181" t="s">
        <v>426</v>
      </c>
      <c r="E98" s="309">
        <v>3</v>
      </c>
      <c r="F98" s="310">
        <v>1.0365343818454459E-5</v>
      </c>
      <c r="G98" s="275">
        <v>669.56812855708074</v>
      </c>
      <c r="H98" s="276">
        <v>250.25108804820906</v>
      </c>
      <c r="I98" s="275">
        <f t="shared" si="2"/>
        <v>419.31704050887168</v>
      </c>
      <c r="J98" s="277">
        <v>93.857142857142861</v>
      </c>
      <c r="K98" s="277">
        <v>0</v>
      </c>
      <c r="L98" s="278">
        <f t="shared" si="3"/>
        <v>93.857142857142861</v>
      </c>
    </row>
    <row r="99" spans="1:12" x14ac:dyDescent="0.2">
      <c r="A99" s="203"/>
      <c r="B99" s="181" t="s">
        <v>396</v>
      </c>
      <c r="C99" s="181" t="s">
        <v>425</v>
      </c>
      <c r="D99" s="181" t="s">
        <v>426</v>
      </c>
      <c r="E99" s="309">
        <v>0</v>
      </c>
      <c r="F99" s="310">
        <v>0</v>
      </c>
      <c r="G99" s="275">
        <v>753.26414462671585</v>
      </c>
      <c r="H99" s="276">
        <v>250.25108804820906</v>
      </c>
      <c r="I99" s="275">
        <f t="shared" si="2"/>
        <v>503.01305657850679</v>
      </c>
      <c r="J99" s="277">
        <v>93.857142857142861</v>
      </c>
      <c r="K99" s="277">
        <v>0</v>
      </c>
      <c r="L99" s="278">
        <f t="shared" si="3"/>
        <v>93.857142857142861</v>
      </c>
    </row>
    <row r="100" spans="1:12" x14ac:dyDescent="0.2">
      <c r="A100" s="203"/>
      <c r="B100" s="181" t="s">
        <v>397</v>
      </c>
      <c r="C100" s="181" t="s">
        <v>425</v>
      </c>
      <c r="D100" s="181" t="s">
        <v>426</v>
      </c>
      <c r="E100" s="309">
        <v>1432</v>
      </c>
      <c r="F100" s="310">
        <v>4.9477241160089279E-3</v>
      </c>
      <c r="G100" s="275">
        <v>502.17609641781053</v>
      </c>
      <c r="H100" s="276">
        <v>259.93129450590209</v>
      </c>
      <c r="I100" s="275">
        <f t="shared" si="2"/>
        <v>242.24480191190844</v>
      </c>
      <c r="J100" s="277">
        <v>103.11111111111111</v>
      </c>
      <c r="K100" s="277">
        <v>0</v>
      </c>
      <c r="L100" s="278">
        <f t="shared" si="3"/>
        <v>103.11111111111111</v>
      </c>
    </row>
    <row r="101" spans="1:12" x14ac:dyDescent="0.2">
      <c r="A101" s="203"/>
      <c r="B101" s="181" t="s">
        <v>398</v>
      </c>
      <c r="C101" s="181" t="s">
        <v>425</v>
      </c>
      <c r="D101" s="181" t="s">
        <v>426</v>
      </c>
      <c r="E101" s="309">
        <v>0</v>
      </c>
      <c r="F101" s="310">
        <v>0</v>
      </c>
      <c r="G101" s="275">
        <v>585.87211248744552</v>
      </c>
      <c r="H101" s="276">
        <v>259.93129450590209</v>
      </c>
      <c r="I101" s="275">
        <f t="shared" si="2"/>
        <v>325.94081798154343</v>
      </c>
      <c r="J101" s="277">
        <v>103.11111111111111</v>
      </c>
      <c r="K101" s="277">
        <v>0</v>
      </c>
      <c r="L101" s="278">
        <f t="shared" si="3"/>
        <v>103.11111111111111</v>
      </c>
    </row>
    <row r="102" spans="1:12" x14ac:dyDescent="0.2">
      <c r="A102" s="203"/>
      <c r="B102" s="181" t="s">
        <v>399</v>
      </c>
      <c r="C102" s="181" t="s">
        <v>179</v>
      </c>
      <c r="D102" s="181" t="s">
        <v>428</v>
      </c>
      <c r="E102" s="309">
        <v>53238</v>
      </c>
      <c r="F102" s="310">
        <v>0.18394339140229282</v>
      </c>
      <c r="G102" s="275">
        <v>585.87211248744552</v>
      </c>
      <c r="H102" s="276">
        <v>289.05214383162104</v>
      </c>
      <c r="I102" s="275">
        <f t="shared" si="2"/>
        <v>296.81996865582448</v>
      </c>
      <c r="J102" s="277">
        <v>76.571428571428569</v>
      </c>
      <c r="K102" s="277">
        <v>61</v>
      </c>
      <c r="L102" s="278">
        <f t="shared" si="3"/>
        <v>137.57142857142856</v>
      </c>
    </row>
    <row r="103" spans="1:12" x14ac:dyDescent="0.2">
      <c r="A103" s="203"/>
      <c r="B103" s="181" t="s">
        <v>400</v>
      </c>
      <c r="C103" s="181" t="s">
        <v>179</v>
      </c>
      <c r="D103" s="181" t="s">
        <v>428</v>
      </c>
      <c r="E103" s="309">
        <v>9</v>
      </c>
      <c r="F103" s="310">
        <v>3.1096031455363374E-5</v>
      </c>
      <c r="G103" s="275">
        <v>669.56812855708074</v>
      </c>
      <c r="H103" s="276">
        <v>289.05214383162104</v>
      </c>
      <c r="I103" s="275">
        <f t="shared" si="2"/>
        <v>380.5159847254597</v>
      </c>
      <c r="J103" s="277">
        <v>76.571428571428569</v>
      </c>
      <c r="K103" s="277">
        <v>61</v>
      </c>
      <c r="L103" s="278">
        <f t="shared" si="3"/>
        <v>137.57142857142856</v>
      </c>
    </row>
    <row r="104" spans="1:12" x14ac:dyDescent="0.2">
      <c r="A104" s="203"/>
      <c r="B104" s="181" t="s">
        <v>401</v>
      </c>
      <c r="C104" s="181" t="s">
        <v>179</v>
      </c>
      <c r="D104" s="181" t="s">
        <v>428</v>
      </c>
      <c r="E104" s="309">
        <v>42</v>
      </c>
      <c r="F104" s="310">
        <v>1.4511481345836242E-4</v>
      </c>
      <c r="G104" s="275">
        <v>836.96016069635084</v>
      </c>
      <c r="H104" s="276">
        <v>289.05214383162104</v>
      </c>
      <c r="I104" s="275">
        <f t="shared" si="2"/>
        <v>547.9080168647298</v>
      </c>
      <c r="J104" s="277">
        <v>76.571428571428569</v>
      </c>
      <c r="K104" s="277">
        <v>61</v>
      </c>
      <c r="L104" s="278">
        <f t="shared" si="3"/>
        <v>137.57142857142856</v>
      </c>
    </row>
    <row r="105" spans="1:12" x14ac:dyDescent="0.2">
      <c r="A105" s="203"/>
      <c r="B105" s="181" t="s">
        <v>402</v>
      </c>
      <c r="C105" s="181" t="s">
        <v>179</v>
      </c>
      <c r="D105" s="181" t="s">
        <v>428</v>
      </c>
      <c r="E105" s="309">
        <v>35850</v>
      </c>
      <c r="F105" s="310">
        <v>0.12386585863053078</v>
      </c>
      <c r="G105" s="275">
        <v>669.56812855708074</v>
      </c>
      <c r="H105" s="276">
        <v>289.05214383162104</v>
      </c>
      <c r="I105" s="275">
        <f t="shared" si="2"/>
        <v>380.5159847254597</v>
      </c>
      <c r="J105" s="277">
        <v>76.571428571428569</v>
      </c>
      <c r="K105" s="277">
        <v>61</v>
      </c>
      <c r="L105" s="278">
        <f t="shared" si="3"/>
        <v>137.57142857142856</v>
      </c>
    </row>
    <row r="106" spans="1:12" x14ac:dyDescent="0.2">
      <c r="A106" s="203"/>
      <c r="B106" s="181" t="s">
        <v>403</v>
      </c>
      <c r="C106" s="181" t="s">
        <v>179</v>
      </c>
      <c r="D106" s="181" t="s">
        <v>428</v>
      </c>
      <c r="E106" s="309">
        <v>13</v>
      </c>
      <c r="F106" s="310">
        <v>4.4916489879969321E-5</v>
      </c>
      <c r="G106" s="275">
        <v>753.26414462671585</v>
      </c>
      <c r="H106" s="276">
        <v>289.05214383162104</v>
      </c>
      <c r="I106" s="275">
        <f t="shared" si="2"/>
        <v>464.21200079509481</v>
      </c>
      <c r="J106" s="277">
        <v>76.571428571428569</v>
      </c>
      <c r="K106" s="277">
        <v>61</v>
      </c>
      <c r="L106" s="278">
        <f t="shared" si="3"/>
        <v>137.57142857142856</v>
      </c>
    </row>
    <row r="107" spans="1:12" x14ac:dyDescent="0.2">
      <c r="A107" s="203"/>
      <c r="B107" s="181" t="s">
        <v>404</v>
      </c>
      <c r="C107" s="181" t="s">
        <v>179</v>
      </c>
      <c r="D107" s="181" t="s">
        <v>428</v>
      </c>
      <c r="E107" s="309">
        <v>678</v>
      </c>
      <c r="F107" s="310">
        <v>2.3425677029707075E-3</v>
      </c>
      <c r="G107" s="275">
        <v>753.26414462671585</v>
      </c>
      <c r="H107" s="276">
        <v>289.05214383162104</v>
      </c>
      <c r="I107" s="275">
        <f t="shared" si="2"/>
        <v>464.21200079509481</v>
      </c>
      <c r="J107" s="277">
        <v>76.571428571428569</v>
      </c>
      <c r="K107" s="277">
        <v>61</v>
      </c>
      <c r="L107" s="278">
        <f t="shared" si="3"/>
        <v>137.57142857142856</v>
      </c>
    </row>
    <row r="108" spans="1:12" x14ac:dyDescent="0.2">
      <c r="A108" s="203"/>
      <c r="B108" s="181" t="s">
        <v>405</v>
      </c>
      <c r="C108" s="181" t="s">
        <v>179</v>
      </c>
      <c r="D108" s="181" t="s">
        <v>428</v>
      </c>
      <c r="E108" s="309">
        <v>16</v>
      </c>
      <c r="F108" s="310">
        <v>5.5281833698423775E-5</v>
      </c>
      <c r="G108" s="275">
        <v>836.96016069635084</v>
      </c>
      <c r="H108" s="276">
        <v>289.05214383162104</v>
      </c>
      <c r="I108" s="275">
        <f t="shared" si="2"/>
        <v>547.9080168647298</v>
      </c>
      <c r="J108" s="277">
        <v>76.571428571428569</v>
      </c>
      <c r="K108" s="277">
        <v>61</v>
      </c>
      <c r="L108" s="278">
        <f t="shared" si="3"/>
        <v>137.57142857142856</v>
      </c>
    </row>
    <row r="109" spans="1:12" x14ac:dyDescent="0.2">
      <c r="A109" s="203"/>
      <c r="B109" s="181" t="s">
        <v>406</v>
      </c>
      <c r="C109" s="181" t="s">
        <v>179</v>
      </c>
      <c r="D109" s="181" t="s">
        <v>428</v>
      </c>
      <c r="E109" s="309">
        <v>110463</v>
      </c>
      <c r="F109" s="310">
        <v>0.38166232473931161</v>
      </c>
      <c r="G109" s="275">
        <v>502.17609641781053</v>
      </c>
      <c r="H109" s="276">
        <v>293.70751961459428</v>
      </c>
      <c r="I109" s="275">
        <f t="shared" si="2"/>
        <v>208.46857680321625</v>
      </c>
      <c r="J109" s="277">
        <v>80.444444444444443</v>
      </c>
      <c r="K109" s="277">
        <v>63</v>
      </c>
      <c r="L109" s="278">
        <f t="shared" si="3"/>
        <v>143.44444444444446</v>
      </c>
    </row>
    <row r="110" spans="1:12" x14ac:dyDescent="0.2">
      <c r="A110" s="203"/>
      <c r="B110" s="181" t="s">
        <v>407</v>
      </c>
      <c r="C110" s="181" t="s">
        <v>179</v>
      </c>
      <c r="D110" s="181" t="s">
        <v>428</v>
      </c>
      <c r="E110" s="309">
        <v>22</v>
      </c>
      <c r="F110" s="310">
        <v>7.6012521335332695E-5</v>
      </c>
      <c r="G110" s="275">
        <v>585.87211248744552</v>
      </c>
      <c r="H110" s="276">
        <v>293.70751961459428</v>
      </c>
      <c r="I110" s="275">
        <f t="shared" si="2"/>
        <v>292.16459287285124</v>
      </c>
      <c r="J110" s="277">
        <v>80.444444444444443</v>
      </c>
      <c r="K110" s="277">
        <v>63</v>
      </c>
      <c r="L110" s="278">
        <f t="shared" si="3"/>
        <v>143.44444444444446</v>
      </c>
    </row>
    <row r="111" spans="1:12" x14ac:dyDescent="0.2">
      <c r="A111" s="203"/>
      <c r="B111" s="181" t="s">
        <v>408</v>
      </c>
      <c r="C111" s="181" t="s">
        <v>425</v>
      </c>
      <c r="D111" s="181" t="s">
        <v>428</v>
      </c>
      <c r="E111" s="309">
        <v>2848</v>
      </c>
      <c r="F111" s="310">
        <v>9.8401663983194321E-3</v>
      </c>
      <c r="G111" s="275">
        <v>585.87211248744552</v>
      </c>
      <c r="H111" s="276">
        <v>289.05214383162104</v>
      </c>
      <c r="I111" s="275">
        <f t="shared" si="2"/>
        <v>296.81996865582448</v>
      </c>
      <c r="J111" s="277">
        <v>76.571428571428569</v>
      </c>
      <c r="K111" s="277">
        <v>61</v>
      </c>
      <c r="L111" s="278">
        <f t="shared" si="3"/>
        <v>137.57142857142856</v>
      </c>
    </row>
    <row r="112" spans="1:12" x14ac:dyDescent="0.2">
      <c r="A112" s="203"/>
      <c r="B112" s="181" t="s">
        <v>409</v>
      </c>
      <c r="C112" s="181" t="s">
        <v>425</v>
      </c>
      <c r="D112" s="181" t="s">
        <v>428</v>
      </c>
      <c r="E112" s="309">
        <v>1</v>
      </c>
      <c r="F112" s="310">
        <v>3.4551146061514859E-6</v>
      </c>
      <c r="G112" s="275">
        <v>669.56812855708074</v>
      </c>
      <c r="H112" s="276">
        <v>289.05214383162104</v>
      </c>
      <c r="I112" s="275">
        <f t="shared" si="2"/>
        <v>380.5159847254597</v>
      </c>
      <c r="J112" s="277">
        <v>76.571428571428569</v>
      </c>
      <c r="K112" s="277">
        <v>61</v>
      </c>
      <c r="L112" s="278">
        <f t="shared" si="3"/>
        <v>137.57142857142856</v>
      </c>
    </row>
    <row r="113" spans="1:12" x14ac:dyDescent="0.2">
      <c r="A113" s="203"/>
      <c r="B113" s="181" t="s">
        <v>410</v>
      </c>
      <c r="C113" s="181" t="s">
        <v>425</v>
      </c>
      <c r="D113" s="181" t="s">
        <v>428</v>
      </c>
      <c r="E113" s="309">
        <v>29</v>
      </c>
      <c r="F113" s="310">
        <v>1.0019832357839309E-4</v>
      </c>
      <c r="G113" s="275">
        <v>836.96016069635084</v>
      </c>
      <c r="H113" s="276">
        <v>289.05214383162104</v>
      </c>
      <c r="I113" s="275">
        <f t="shared" si="2"/>
        <v>547.9080168647298</v>
      </c>
      <c r="J113" s="277">
        <v>76.571428571428569</v>
      </c>
      <c r="K113" s="277">
        <v>61</v>
      </c>
      <c r="L113" s="278">
        <f t="shared" si="3"/>
        <v>137.57142857142856</v>
      </c>
    </row>
    <row r="114" spans="1:12" x14ac:dyDescent="0.2">
      <c r="A114" s="203"/>
      <c r="B114" s="181" t="s">
        <v>411</v>
      </c>
      <c r="C114" s="181" t="s">
        <v>425</v>
      </c>
      <c r="D114" s="181" t="s">
        <v>428</v>
      </c>
      <c r="E114" s="309">
        <v>1689</v>
      </c>
      <c r="F114" s="310">
        <v>5.8356885697898597E-3</v>
      </c>
      <c r="G114" s="275">
        <v>669.56812855708074</v>
      </c>
      <c r="H114" s="276">
        <v>289.05214383162104</v>
      </c>
      <c r="I114" s="275">
        <f t="shared" si="2"/>
        <v>380.5159847254597</v>
      </c>
      <c r="J114" s="277">
        <v>76.571428571428569</v>
      </c>
      <c r="K114" s="277">
        <v>61</v>
      </c>
      <c r="L114" s="278">
        <f t="shared" si="3"/>
        <v>137.57142857142856</v>
      </c>
    </row>
    <row r="115" spans="1:12" x14ac:dyDescent="0.2">
      <c r="A115" s="203"/>
      <c r="B115" s="181" t="s">
        <v>412</v>
      </c>
      <c r="C115" s="181" t="s">
        <v>425</v>
      </c>
      <c r="D115" s="181" t="s">
        <v>428</v>
      </c>
      <c r="E115" s="309">
        <v>6</v>
      </c>
      <c r="F115" s="310">
        <v>2.0730687636908917E-5</v>
      </c>
      <c r="G115" s="275">
        <v>753.26414462671585</v>
      </c>
      <c r="H115" s="276">
        <v>289.05214383162104</v>
      </c>
      <c r="I115" s="275">
        <f t="shared" si="2"/>
        <v>464.21200079509481</v>
      </c>
      <c r="J115" s="277">
        <v>76.571428571428569</v>
      </c>
      <c r="K115" s="277">
        <v>61</v>
      </c>
      <c r="L115" s="278">
        <f t="shared" si="3"/>
        <v>137.57142857142856</v>
      </c>
    </row>
    <row r="116" spans="1:12" x14ac:dyDescent="0.2">
      <c r="A116" s="203"/>
      <c r="B116" s="181" t="s">
        <v>413</v>
      </c>
      <c r="C116" s="181" t="s">
        <v>425</v>
      </c>
      <c r="D116" s="181" t="s">
        <v>428</v>
      </c>
      <c r="E116" s="309">
        <v>73</v>
      </c>
      <c r="F116" s="310">
        <v>2.5222336624905847E-4</v>
      </c>
      <c r="G116" s="275">
        <v>753.26414462671585</v>
      </c>
      <c r="H116" s="276">
        <v>289.05214383162104</v>
      </c>
      <c r="I116" s="275">
        <f t="shared" si="2"/>
        <v>464.21200079509481</v>
      </c>
      <c r="J116" s="277">
        <v>76.571428571428569</v>
      </c>
      <c r="K116" s="277">
        <v>61</v>
      </c>
      <c r="L116" s="278">
        <f t="shared" si="3"/>
        <v>137.57142857142856</v>
      </c>
    </row>
    <row r="117" spans="1:12" x14ac:dyDescent="0.2">
      <c r="A117" s="203"/>
      <c r="B117" s="181" t="s">
        <v>414</v>
      </c>
      <c r="C117" s="181" t="s">
        <v>425</v>
      </c>
      <c r="D117" s="181" t="s">
        <v>428</v>
      </c>
      <c r="E117" s="309">
        <v>10</v>
      </c>
      <c r="F117" s="310">
        <v>3.4551146061514861E-5</v>
      </c>
      <c r="G117" s="275">
        <v>836.96016069635084</v>
      </c>
      <c r="H117" s="276">
        <v>289.05214383162104</v>
      </c>
      <c r="I117" s="275">
        <f t="shared" si="2"/>
        <v>547.9080168647298</v>
      </c>
      <c r="J117" s="277">
        <v>76.571428571428569</v>
      </c>
      <c r="K117" s="277">
        <v>61</v>
      </c>
      <c r="L117" s="278">
        <f t="shared" si="3"/>
        <v>137.57142857142856</v>
      </c>
    </row>
    <row r="118" spans="1:12" x14ac:dyDescent="0.2">
      <c r="A118" s="203"/>
      <c r="B118" s="181" t="s">
        <v>415</v>
      </c>
      <c r="C118" s="181" t="s">
        <v>425</v>
      </c>
      <c r="D118" s="181" t="s">
        <v>428</v>
      </c>
      <c r="E118" s="309">
        <v>4214</v>
      </c>
      <c r="F118" s="310">
        <v>1.4559852950322362E-2</v>
      </c>
      <c r="G118" s="275">
        <v>502.17609641781053</v>
      </c>
      <c r="H118" s="276">
        <v>293.70751961459428</v>
      </c>
      <c r="I118" s="275">
        <f t="shared" si="2"/>
        <v>208.46857680321625</v>
      </c>
      <c r="J118" s="277">
        <v>80.444444444444443</v>
      </c>
      <c r="K118" s="277">
        <v>63</v>
      </c>
      <c r="L118" s="278">
        <f t="shared" si="3"/>
        <v>143.44444444444446</v>
      </c>
    </row>
    <row r="119" spans="1:12" x14ac:dyDescent="0.2">
      <c r="A119" s="203"/>
      <c r="B119" s="181" t="s">
        <v>416</v>
      </c>
      <c r="C119" s="181" t="s">
        <v>425</v>
      </c>
      <c r="D119" s="181" t="s">
        <v>428</v>
      </c>
      <c r="E119" s="309">
        <v>1</v>
      </c>
      <c r="F119" s="310">
        <v>3.4551146061514859E-6</v>
      </c>
      <c r="G119" s="275">
        <v>585.87211248744552</v>
      </c>
      <c r="H119" s="276">
        <v>293.70751961459428</v>
      </c>
      <c r="I119" s="275">
        <f t="shared" si="2"/>
        <v>292.16459287285124</v>
      </c>
      <c r="J119" s="277">
        <v>80.444444444444443</v>
      </c>
      <c r="K119" s="277">
        <v>63</v>
      </c>
      <c r="L119" s="278">
        <f t="shared" si="3"/>
        <v>143.44444444444446</v>
      </c>
    </row>
    <row r="120" spans="1:12" x14ac:dyDescent="0.2">
      <c r="A120" s="203"/>
      <c r="B120" s="181" t="s">
        <v>417</v>
      </c>
      <c r="C120" s="181" t="s">
        <v>179</v>
      </c>
      <c r="D120" s="181" t="s">
        <v>428</v>
      </c>
      <c r="E120" s="309">
        <v>2800</v>
      </c>
      <c r="F120" s="310">
        <v>9.6743208972241614E-3</v>
      </c>
      <c r="G120" s="275">
        <v>920.65617676598595</v>
      </c>
      <c r="H120" s="276">
        <v>348.4336060427118</v>
      </c>
      <c r="I120" s="275">
        <f t="shared" si="2"/>
        <v>572.2225707232742</v>
      </c>
      <c r="J120" s="277">
        <v>130</v>
      </c>
      <c r="K120" s="277">
        <v>97</v>
      </c>
      <c r="L120" s="278">
        <f t="shared" si="3"/>
        <v>227</v>
      </c>
    </row>
  </sheetData>
  <pageMargins left="0.7" right="0.7" top="0.75" bottom="0.75" header="0.3" footer="0.3"/>
  <pageSetup orientation="portrait" r:id="rId1"/>
  <ignoredErrors>
    <ignoredError sqref="I8:I120"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reamble2">
    <pageSetUpPr autoPageBreaks="0"/>
  </sheetPr>
  <dimension ref="A1:D15"/>
  <sheetViews>
    <sheetView showGridLines="0" defaultGridColor="0" colorId="22" zoomScale="70" zoomScaleNormal="70" zoomScaleSheetLayoutView="75" workbookViewId="0">
      <pane ySplit="15" topLeftCell="A16" activePane="bottomLeft" state="frozen"/>
      <selection pane="bottomLeft" activeCell="B12" sqref="B12"/>
    </sheetView>
  </sheetViews>
  <sheetFormatPr baseColWidth="10" defaultColWidth="12.7109375" defaultRowHeight="12" x14ac:dyDescent="0.2"/>
  <cols>
    <col min="1" max="1" width="16.5703125" style="60" customWidth="1"/>
    <col min="2" max="2" width="16.7109375" style="61" customWidth="1"/>
    <col min="3" max="3" width="16.7109375" style="60" customWidth="1"/>
    <col min="4" max="4" width="92.7109375" style="66" customWidth="1"/>
  </cols>
  <sheetData>
    <row r="1" spans="1:4" s="80" customFormat="1" ht="33.75" customHeight="1" x14ac:dyDescent="0.2">
      <c r="C1" s="89" t="s">
        <v>148</v>
      </c>
    </row>
    <row r="2" spans="1:4" ht="12" customHeight="1" x14ac:dyDescent="0.2">
      <c r="A2"/>
      <c r="B2"/>
      <c r="C2"/>
      <c r="D2"/>
    </row>
    <row r="3" spans="1:4" s="2" customFormat="1" ht="18" x14ac:dyDescent="0.25">
      <c r="A3" s="62" t="s">
        <v>108</v>
      </c>
    </row>
    <row r="4" spans="1:4" ht="6" customHeight="1" x14ac:dyDescent="0.2">
      <c r="A4"/>
      <c r="B4"/>
      <c r="C4"/>
      <c r="D4"/>
    </row>
    <row r="5" spans="1:4" x14ac:dyDescent="0.2">
      <c r="A5" s="63" t="s">
        <v>101</v>
      </c>
      <c r="B5" s="66" t="s">
        <v>519</v>
      </c>
      <c r="C5"/>
      <c r="D5"/>
    </row>
    <row r="6" spans="1:4" x14ac:dyDescent="0.2">
      <c r="A6" s="63" t="s">
        <v>100</v>
      </c>
      <c r="B6" s="66" t="s">
        <v>520</v>
      </c>
      <c r="C6"/>
      <c r="D6"/>
    </row>
    <row r="7" spans="1:4" x14ac:dyDescent="0.2">
      <c r="A7"/>
      <c r="B7"/>
      <c r="C7"/>
      <c r="D7"/>
    </row>
    <row r="8" spans="1:4" x14ac:dyDescent="0.2">
      <c r="A8" s="63" t="s">
        <v>99</v>
      </c>
      <c r="B8" s="66" t="str">
        <f>Workbook.Version</f>
        <v>Workbook Version</v>
      </c>
      <c r="C8"/>
      <c r="D8"/>
    </row>
    <row r="9" spans="1:4" x14ac:dyDescent="0.2">
      <c r="A9" s="63" t="s">
        <v>2</v>
      </c>
      <c r="B9" s="66" t="s">
        <v>110</v>
      </c>
      <c r="C9"/>
      <c r="D9"/>
    </row>
    <row r="10" spans="1:4" x14ac:dyDescent="0.2">
      <c r="A10" s="63" t="s">
        <v>106</v>
      </c>
      <c r="B10" s="66" t="s">
        <v>521</v>
      </c>
      <c r="C10"/>
      <c r="D10"/>
    </row>
    <row r="11" spans="1:4" x14ac:dyDescent="0.2">
      <c r="A11" s="63" t="s">
        <v>117</v>
      </c>
      <c r="B11" s="66" t="s">
        <v>521</v>
      </c>
      <c r="C11"/>
      <c r="D11"/>
    </row>
    <row r="12" spans="1:4" x14ac:dyDescent="0.2">
      <c r="A12"/>
      <c r="B12"/>
      <c r="C12"/>
      <c r="D12"/>
    </row>
    <row r="13" spans="1:4" s="2" customFormat="1" ht="18" x14ac:dyDescent="0.25">
      <c r="A13" s="3" t="s">
        <v>112</v>
      </c>
    </row>
    <row r="14" spans="1:4" ht="6" customHeight="1" x14ac:dyDescent="0.2">
      <c r="A14"/>
      <c r="B14"/>
      <c r="C14"/>
      <c r="D14"/>
    </row>
    <row r="15" spans="1:4" ht="15.75" x14ac:dyDescent="0.25">
      <c r="A15" s="59" t="s">
        <v>99</v>
      </c>
      <c r="B15" s="59" t="s">
        <v>150</v>
      </c>
      <c r="C15" s="59" t="s">
        <v>106</v>
      </c>
      <c r="D15" s="4" t="s">
        <v>105</v>
      </c>
    </row>
  </sheetData>
  <phoneticPr fontId="0" type="noConversion"/>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eamble3">
    <outlinePr summaryBelow="0"/>
    <pageSetUpPr autoPageBreaks="0" fitToPage="1"/>
  </sheetPr>
  <dimension ref="A1:M145"/>
  <sheetViews>
    <sheetView showGridLines="0" defaultGridColor="0" colorId="22" zoomScale="70" zoomScaleNormal="70" workbookViewId="0">
      <pane ySplit="1" topLeftCell="A2" activePane="bottomLeft" state="frozen"/>
      <selection pane="bottomLeft" activeCell="B143" sqref="B143"/>
    </sheetView>
  </sheetViews>
  <sheetFormatPr baseColWidth="10" defaultColWidth="12.7109375" defaultRowHeight="12" x14ac:dyDescent="0.2"/>
  <cols>
    <col min="1" max="1" width="2.7109375" customWidth="1"/>
    <col min="2" max="2" width="26.5703125" customWidth="1"/>
  </cols>
  <sheetData>
    <row r="1" spans="1:13" s="77" customFormat="1" ht="33.75" customHeight="1" x14ac:dyDescent="0.2">
      <c r="C1" s="88" t="s">
        <v>147</v>
      </c>
    </row>
    <row r="2" spans="1:13" s="57" customFormat="1" ht="12" customHeight="1" x14ac:dyDescent="0.2"/>
    <row r="3" spans="1:13" x14ac:dyDescent="0.2">
      <c r="A3" s="26" t="s">
        <v>97</v>
      </c>
    </row>
    <row r="4" spans="1:13" x14ac:dyDescent="0.2">
      <c r="A4" s="47" t="s">
        <v>146</v>
      </c>
    </row>
    <row r="6" spans="1:13" ht="18" x14ac:dyDescent="0.2">
      <c r="A6" s="10" t="s">
        <v>85</v>
      </c>
    </row>
    <row r="7" spans="1:13" x14ac:dyDescent="0.2">
      <c r="A7" s="82" t="s">
        <v>86</v>
      </c>
      <c r="B7" s="46"/>
      <c r="C7" s="46"/>
      <c r="D7" s="46"/>
      <c r="E7" s="46"/>
    </row>
    <row r="8" spans="1:13" x14ac:dyDescent="0.2">
      <c r="A8" s="26" t="s">
        <v>141</v>
      </c>
    </row>
    <row r="10" spans="1:13" x14ac:dyDescent="0.2">
      <c r="B10" s="56" t="s">
        <v>25</v>
      </c>
      <c r="C10" s="11">
        <v>100</v>
      </c>
      <c r="D10" s="26" t="s">
        <v>4</v>
      </c>
      <c r="E10" t="s">
        <v>55</v>
      </c>
    </row>
    <row r="12" spans="1:13" x14ac:dyDescent="0.2">
      <c r="B12" s="7" t="s">
        <v>25</v>
      </c>
      <c r="C12" s="11">
        <v>250</v>
      </c>
      <c r="D12" s="26" t="s">
        <v>4</v>
      </c>
      <c r="E12" s="52" t="s">
        <v>71</v>
      </c>
      <c r="F12" s="52"/>
      <c r="G12" s="52"/>
      <c r="H12" s="52"/>
      <c r="I12" s="52"/>
      <c r="J12" s="52"/>
      <c r="K12" s="52"/>
    </row>
    <row r="13" spans="1:13" hidden="1" x14ac:dyDescent="0.2">
      <c r="B13" s="6" t="s">
        <v>73</v>
      </c>
      <c r="C13" s="5">
        <v>100</v>
      </c>
    </row>
    <row r="14" spans="1:13" hidden="1" x14ac:dyDescent="0.2">
      <c r="B14" s="6" t="s">
        <v>74</v>
      </c>
      <c r="C14" s="5">
        <v>300</v>
      </c>
    </row>
    <row r="16" spans="1:13" x14ac:dyDescent="0.2">
      <c r="B16" s="7" t="s">
        <v>25</v>
      </c>
      <c r="C16" s="11">
        <v>300</v>
      </c>
      <c r="D16" s="26" t="s">
        <v>4</v>
      </c>
      <c r="E16" s="52" t="s">
        <v>75</v>
      </c>
      <c r="F16" s="52"/>
      <c r="G16" s="52"/>
      <c r="H16" s="52"/>
      <c r="I16" s="52"/>
      <c r="J16" s="52"/>
      <c r="K16" s="52"/>
      <c r="L16" s="52"/>
      <c r="M16" s="52"/>
    </row>
    <row r="17" spans="2:5" hidden="1" x14ac:dyDescent="0.2">
      <c r="B17" s="6" t="s">
        <v>72</v>
      </c>
      <c r="C17" s="5">
        <v>100</v>
      </c>
    </row>
    <row r="18" spans="2:5" hidden="1" x14ac:dyDescent="0.2">
      <c r="C18" s="5">
        <v>200</v>
      </c>
    </row>
    <row r="19" spans="2:5" hidden="1" x14ac:dyDescent="0.2">
      <c r="C19" s="5">
        <v>300</v>
      </c>
    </row>
    <row r="21" spans="2:5" x14ac:dyDescent="0.2">
      <c r="B21" s="7" t="s">
        <v>26</v>
      </c>
      <c r="C21" s="13">
        <v>100</v>
      </c>
      <c r="D21" s="26" t="s">
        <v>4</v>
      </c>
      <c r="E21" t="s">
        <v>54</v>
      </c>
    </row>
    <row r="23" spans="2:5" x14ac:dyDescent="0.2">
      <c r="B23" s="7" t="s">
        <v>81</v>
      </c>
      <c r="C23" s="55">
        <v>100</v>
      </c>
      <c r="D23" s="26" t="s">
        <v>4</v>
      </c>
      <c r="E23" t="s">
        <v>82</v>
      </c>
    </row>
    <row r="25" spans="2:5" x14ac:dyDescent="0.2">
      <c r="B25" s="7" t="s">
        <v>27</v>
      </c>
      <c r="C25" s="12">
        <v>100</v>
      </c>
      <c r="D25" s="26" t="s">
        <v>5</v>
      </c>
      <c r="E25" t="s">
        <v>155</v>
      </c>
    </row>
    <row r="27" spans="2:5" x14ac:dyDescent="0.2">
      <c r="B27" s="7" t="s">
        <v>28</v>
      </c>
      <c r="C27" s="14">
        <v>100</v>
      </c>
      <c r="D27" s="26" t="s">
        <v>5</v>
      </c>
      <c r="E27" t="s">
        <v>144</v>
      </c>
    </row>
    <row r="29" spans="2:5" ht="12" customHeight="1" x14ac:dyDescent="0.2">
      <c r="B29" s="7" t="s">
        <v>143</v>
      </c>
      <c r="C29" s="81">
        <v>100</v>
      </c>
      <c r="D29" s="26" t="s">
        <v>5</v>
      </c>
      <c r="E29" t="s">
        <v>145</v>
      </c>
    </row>
    <row r="31" spans="2:5" ht="12" customHeight="1" x14ac:dyDescent="0.2">
      <c r="B31" s="7" t="s">
        <v>122</v>
      </c>
      <c r="C31" s="70">
        <v>100</v>
      </c>
      <c r="D31" s="26" t="s">
        <v>5</v>
      </c>
      <c r="E31" t="s">
        <v>123</v>
      </c>
    </row>
    <row r="33" spans="1:11" ht="18" x14ac:dyDescent="0.2">
      <c r="A33" s="10" t="s">
        <v>87</v>
      </c>
    </row>
    <row r="34" spans="1:11" x14ac:dyDescent="0.2">
      <c r="A34" s="82" t="s">
        <v>88</v>
      </c>
      <c r="B34" s="46"/>
      <c r="C34" s="46"/>
      <c r="D34" s="46"/>
      <c r="E34" s="46"/>
    </row>
    <row r="35" spans="1:11" x14ac:dyDescent="0.2">
      <c r="A35" s="26" t="s">
        <v>142</v>
      </c>
    </row>
    <row r="37" spans="1:11" x14ac:dyDescent="0.2">
      <c r="B37" s="7" t="s">
        <v>6</v>
      </c>
      <c r="C37" s="15">
        <v>100</v>
      </c>
      <c r="D37" s="26" t="s">
        <v>5</v>
      </c>
      <c r="E37" t="s">
        <v>53</v>
      </c>
    </row>
    <row r="38" spans="1:11" x14ac:dyDescent="0.2">
      <c r="C38" s="15"/>
    </row>
    <row r="39" spans="1:11" x14ac:dyDescent="0.2">
      <c r="B39" s="7" t="s">
        <v>94</v>
      </c>
      <c r="C39" s="71">
        <v>123.45</v>
      </c>
      <c r="E39" t="s">
        <v>57</v>
      </c>
    </row>
    <row r="41" spans="1:11" x14ac:dyDescent="0.2">
      <c r="B41" s="7" t="s">
        <v>124</v>
      </c>
      <c r="C41" s="67">
        <v>0</v>
      </c>
      <c r="D41" s="26" t="s">
        <v>5</v>
      </c>
      <c r="E41" t="s">
        <v>56</v>
      </c>
      <c r="F41" s="52"/>
      <c r="G41" s="52"/>
      <c r="H41" s="52"/>
      <c r="I41" s="52"/>
      <c r="J41" s="52"/>
      <c r="K41" s="52"/>
    </row>
    <row r="43" spans="1:11" x14ac:dyDescent="0.2">
      <c r="B43" s="7" t="s">
        <v>124</v>
      </c>
      <c r="C43" s="67">
        <v>0.1</v>
      </c>
      <c r="D43" s="26" t="s">
        <v>5</v>
      </c>
      <c r="E43" s="52" t="s">
        <v>151</v>
      </c>
      <c r="F43" s="52"/>
      <c r="G43" s="52"/>
      <c r="H43" s="52"/>
      <c r="I43" s="52"/>
      <c r="J43" s="52"/>
      <c r="K43" s="52"/>
    </row>
    <row r="45" spans="1:11" x14ac:dyDescent="0.2">
      <c r="B45" s="7" t="s">
        <v>7</v>
      </c>
      <c r="C45" s="16">
        <v>100</v>
      </c>
      <c r="E45" t="s">
        <v>16</v>
      </c>
    </row>
    <row r="47" spans="1:11" x14ac:dyDescent="0.2">
      <c r="B47" s="7" t="s">
        <v>34</v>
      </c>
      <c r="C47" s="42" t="s">
        <v>34</v>
      </c>
      <c r="D47" s="26" t="s">
        <v>5</v>
      </c>
      <c r="E47" t="s">
        <v>152</v>
      </c>
    </row>
    <row r="49" spans="1:10" x14ac:dyDescent="0.2">
      <c r="B49" s="7" t="s">
        <v>35</v>
      </c>
      <c r="C49" s="43" t="s">
        <v>35</v>
      </c>
      <c r="E49" t="s">
        <v>89</v>
      </c>
    </row>
    <row r="51" spans="1:10" x14ac:dyDescent="0.2">
      <c r="B51" s="7" t="s">
        <v>8</v>
      </c>
      <c r="C51" s="17">
        <v>100</v>
      </c>
      <c r="E51" t="s">
        <v>9</v>
      </c>
    </row>
    <row r="52" spans="1:10" x14ac:dyDescent="0.2">
      <c r="B52" s="7"/>
    </row>
    <row r="53" spans="1:10" x14ac:dyDescent="0.2">
      <c r="B53" s="7" t="s">
        <v>76</v>
      </c>
      <c r="C53" s="53">
        <v>100</v>
      </c>
      <c r="E53" t="s">
        <v>77</v>
      </c>
    </row>
    <row r="55" spans="1:10" ht="18" x14ac:dyDescent="0.2">
      <c r="A55" s="10" t="s">
        <v>45</v>
      </c>
    </row>
    <row r="56" spans="1:10" x14ac:dyDescent="0.2">
      <c r="A56" s="82" t="s">
        <v>51</v>
      </c>
      <c r="B56" s="46"/>
      <c r="C56" s="46"/>
      <c r="D56" s="46"/>
      <c r="E56" s="46"/>
    </row>
    <row r="57" spans="1:10" x14ac:dyDescent="0.2">
      <c r="A57" s="26" t="s">
        <v>78</v>
      </c>
    </row>
    <row r="58" spans="1:10" x14ac:dyDescent="0.2">
      <c r="A58" s="26" t="s">
        <v>80</v>
      </c>
    </row>
    <row r="60" spans="1:10" ht="24" x14ac:dyDescent="0.2">
      <c r="B60" s="1"/>
      <c r="C60" s="1" t="s">
        <v>11</v>
      </c>
      <c r="D60" s="1" t="s">
        <v>19</v>
      </c>
      <c r="E60" s="1" t="s">
        <v>13</v>
      </c>
      <c r="F60" s="1" t="s">
        <v>14</v>
      </c>
      <c r="G60" s="1" t="s">
        <v>12</v>
      </c>
      <c r="H60" s="1" t="s">
        <v>20</v>
      </c>
      <c r="I60" s="1" t="s">
        <v>17</v>
      </c>
      <c r="J60" s="1" t="s">
        <v>18</v>
      </c>
    </row>
    <row r="61" spans="1:10" x14ac:dyDescent="0.2">
      <c r="B61" s="7" t="s">
        <v>58</v>
      </c>
      <c r="C61" s="5">
        <v>1234.56</v>
      </c>
      <c r="D61" s="18">
        <v>123.45</v>
      </c>
      <c r="E61" s="50">
        <v>0.1234</v>
      </c>
      <c r="F61" s="51">
        <v>0.1234</v>
      </c>
      <c r="G61" s="19">
        <v>1234.56</v>
      </c>
      <c r="H61" s="20">
        <v>123.45</v>
      </c>
      <c r="I61" s="48">
        <v>1234.56</v>
      </c>
      <c r="J61" s="49">
        <v>0.1234</v>
      </c>
    </row>
    <row r="62" spans="1:10" x14ac:dyDescent="0.2">
      <c r="B62" s="7" t="s">
        <v>59</v>
      </c>
      <c r="C62" s="5">
        <v>-1234.56</v>
      </c>
      <c r="D62" s="18">
        <v>-123.45</v>
      </c>
      <c r="E62" s="50">
        <v>-0.1234</v>
      </c>
      <c r="F62" s="51">
        <v>-0.1234</v>
      </c>
      <c r="G62" s="19">
        <v>-1234.56</v>
      </c>
      <c r="H62" s="20">
        <v>-123.45</v>
      </c>
      <c r="I62" s="48">
        <v>-1234.56</v>
      </c>
      <c r="J62" s="49">
        <v>-0.1234</v>
      </c>
    </row>
    <row r="63" spans="1:10" x14ac:dyDescent="0.2">
      <c r="B63" s="7" t="s">
        <v>60</v>
      </c>
      <c r="C63" s="5">
        <v>0</v>
      </c>
      <c r="D63" s="18">
        <v>0</v>
      </c>
      <c r="E63" s="90">
        <v>0</v>
      </c>
      <c r="F63" s="91">
        <v>0</v>
      </c>
      <c r="G63" s="19">
        <v>0</v>
      </c>
      <c r="H63" s="20">
        <v>0</v>
      </c>
      <c r="I63" s="48">
        <v>0</v>
      </c>
      <c r="J63" s="49">
        <v>0</v>
      </c>
    </row>
    <row r="64" spans="1:10" ht="12.75" thickBot="1" x14ac:dyDescent="0.25">
      <c r="B64" s="7" t="s">
        <v>10</v>
      </c>
      <c r="C64" s="5" t="s">
        <v>10</v>
      </c>
      <c r="D64" s="18" t="s">
        <v>10</v>
      </c>
      <c r="E64" s="50" t="s">
        <v>10</v>
      </c>
      <c r="F64" s="51" t="s">
        <v>10</v>
      </c>
      <c r="G64" s="19" t="s">
        <v>10</v>
      </c>
      <c r="H64" s="20" t="s">
        <v>10</v>
      </c>
      <c r="I64" s="48" t="s">
        <v>10</v>
      </c>
      <c r="J64" s="49" t="s">
        <v>10</v>
      </c>
    </row>
    <row r="65" spans="2:10" x14ac:dyDescent="0.2">
      <c r="B65" s="41"/>
      <c r="C65" s="41"/>
      <c r="D65" s="41"/>
      <c r="E65" s="41"/>
      <c r="F65" s="41"/>
      <c r="G65" s="41"/>
      <c r="H65" s="41"/>
      <c r="I65" s="41"/>
      <c r="J65" s="41"/>
    </row>
    <row r="66" spans="2:10" ht="24" x14ac:dyDescent="0.2">
      <c r="B66" s="1"/>
      <c r="C66" s="1" t="s">
        <v>63</v>
      </c>
      <c r="D66" s="1" t="s">
        <v>64</v>
      </c>
      <c r="E66" s="1" t="s">
        <v>61</v>
      </c>
      <c r="F66" s="1" t="s">
        <v>62</v>
      </c>
    </row>
    <row r="67" spans="2:10" x14ac:dyDescent="0.2">
      <c r="B67" s="7" t="s">
        <v>58</v>
      </c>
      <c r="C67" s="23">
        <v>1234.56</v>
      </c>
      <c r="D67" s="24">
        <v>123.45</v>
      </c>
      <c r="E67" s="21">
        <v>1234.56</v>
      </c>
      <c r="F67" s="22">
        <v>123.45</v>
      </c>
    </row>
    <row r="68" spans="2:10" x14ac:dyDescent="0.2">
      <c r="B68" s="7" t="s">
        <v>59</v>
      </c>
      <c r="C68" s="23">
        <v>-1234.56</v>
      </c>
      <c r="D68" s="24">
        <v>-123.45</v>
      </c>
      <c r="E68" s="21">
        <v>-1234.56</v>
      </c>
      <c r="F68" s="22">
        <v>-123.45</v>
      </c>
    </row>
    <row r="69" spans="2:10" x14ac:dyDescent="0.2">
      <c r="B69" s="7" t="s">
        <v>60</v>
      </c>
      <c r="C69" s="23">
        <v>0</v>
      </c>
      <c r="D69" s="24">
        <v>0</v>
      </c>
      <c r="E69" s="21">
        <v>0</v>
      </c>
      <c r="F69" s="22">
        <v>0</v>
      </c>
    </row>
    <row r="70" spans="2:10" ht="12.75" thickBot="1" x14ac:dyDescent="0.25">
      <c r="B70" s="7" t="s">
        <v>10</v>
      </c>
      <c r="C70" s="23" t="s">
        <v>10</v>
      </c>
      <c r="D70" s="24" t="s">
        <v>10</v>
      </c>
      <c r="E70" s="21" t="s">
        <v>10</v>
      </c>
      <c r="F70" s="22" t="s">
        <v>10</v>
      </c>
    </row>
    <row r="71" spans="2:10" x14ac:dyDescent="0.2">
      <c r="B71" s="41"/>
      <c r="C71" s="41"/>
      <c r="D71" s="41"/>
      <c r="E71" s="41"/>
      <c r="F71" s="41"/>
    </row>
    <row r="72" spans="2:10" ht="24" x14ac:dyDescent="0.2">
      <c r="B72" s="1"/>
      <c r="C72" s="1" t="s">
        <v>65</v>
      </c>
      <c r="D72" s="1" t="s">
        <v>66</v>
      </c>
      <c r="E72" s="1" t="s">
        <v>22</v>
      </c>
      <c r="F72" s="1" t="s">
        <v>21</v>
      </c>
    </row>
    <row r="73" spans="2:10" x14ac:dyDescent="0.2">
      <c r="B73" s="7" t="s">
        <v>58</v>
      </c>
      <c r="C73" s="29">
        <v>1234.56</v>
      </c>
      <c r="D73" s="30">
        <v>123.45</v>
      </c>
      <c r="E73" s="27">
        <v>1234.56</v>
      </c>
      <c r="F73" s="28">
        <v>123.45</v>
      </c>
    </row>
    <row r="74" spans="2:10" x14ac:dyDescent="0.2">
      <c r="B74" s="7" t="s">
        <v>59</v>
      </c>
      <c r="C74" s="29">
        <v>-1234.56</v>
      </c>
      <c r="D74" s="30">
        <v>-123.45</v>
      </c>
      <c r="E74" s="27">
        <v>-1234.56</v>
      </c>
      <c r="F74" s="28">
        <v>-123.45</v>
      </c>
    </row>
    <row r="75" spans="2:10" x14ac:dyDescent="0.2">
      <c r="B75" s="7" t="s">
        <v>60</v>
      </c>
      <c r="C75" s="29">
        <v>0</v>
      </c>
      <c r="D75" s="30">
        <v>0</v>
      </c>
      <c r="E75" s="27">
        <v>0</v>
      </c>
      <c r="F75" s="28">
        <v>0</v>
      </c>
    </row>
    <row r="76" spans="2:10" ht="12.75" thickBot="1" x14ac:dyDescent="0.25">
      <c r="B76" s="7" t="s">
        <v>10</v>
      </c>
      <c r="C76" s="29" t="s">
        <v>10</v>
      </c>
      <c r="D76" s="30" t="s">
        <v>10</v>
      </c>
      <c r="E76" s="27" t="s">
        <v>10</v>
      </c>
      <c r="F76" s="28" t="s">
        <v>10</v>
      </c>
    </row>
    <row r="77" spans="2:10" x14ac:dyDescent="0.2">
      <c r="B77" s="41"/>
      <c r="C77" s="41"/>
      <c r="D77" s="41"/>
      <c r="E77" s="41"/>
      <c r="F77" s="41"/>
    </row>
    <row r="78" spans="2:10" ht="24" x14ac:dyDescent="0.2">
      <c r="B78" s="1"/>
      <c r="C78" s="1" t="s">
        <v>67</v>
      </c>
      <c r="D78" s="1" t="s">
        <v>68</v>
      </c>
      <c r="E78" s="1" t="s">
        <v>24</v>
      </c>
      <c r="F78" s="1" t="s">
        <v>23</v>
      </c>
    </row>
    <row r="79" spans="2:10" x14ac:dyDescent="0.2">
      <c r="B79" s="7" t="s">
        <v>58</v>
      </c>
      <c r="C79" s="33">
        <v>1234.56</v>
      </c>
      <c r="D79" s="34">
        <v>123.45</v>
      </c>
      <c r="E79" s="31">
        <v>1234.56</v>
      </c>
      <c r="F79" s="32">
        <v>123.45</v>
      </c>
    </row>
    <row r="80" spans="2:10" x14ac:dyDescent="0.2">
      <c r="B80" s="7" t="s">
        <v>59</v>
      </c>
      <c r="C80" s="33">
        <v>-1234.56</v>
      </c>
      <c r="D80" s="34">
        <v>-123.45</v>
      </c>
      <c r="E80" s="31">
        <v>-1234.56</v>
      </c>
      <c r="F80" s="32">
        <v>-123.45</v>
      </c>
    </row>
    <row r="81" spans="1:6" x14ac:dyDescent="0.2">
      <c r="B81" s="7" t="s">
        <v>60</v>
      </c>
      <c r="C81" s="33">
        <v>0</v>
      </c>
      <c r="D81" s="34">
        <v>0</v>
      </c>
      <c r="E81" s="31">
        <v>0</v>
      </c>
      <c r="F81" s="32">
        <v>0</v>
      </c>
    </row>
    <row r="82" spans="1:6" ht="12.75" thickBot="1" x14ac:dyDescent="0.25">
      <c r="B82" s="7" t="s">
        <v>10</v>
      </c>
      <c r="C82" s="33" t="s">
        <v>10</v>
      </c>
      <c r="D82" s="34" t="s">
        <v>10</v>
      </c>
      <c r="E82" s="31" t="s">
        <v>10</v>
      </c>
      <c r="F82" s="32" t="s">
        <v>10</v>
      </c>
    </row>
    <row r="83" spans="1:6" x14ac:dyDescent="0.2">
      <c r="B83" s="41"/>
      <c r="C83" s="41"/>
      <c r="D83" s="41"/>
      <c r="E83" s="41"/>
      <c r="F83" s="41"/>
    </row>
    <row r="84" spans="1:6" ht="24" x14ac:dyDescent="0.2">
      <c r="B84" s="1"/>
      <c r="C84" s="1" t="s">
        <v>15</v>
      </c>
      <c r="D84" s="1" t="s">
        <v>69</v>
      </c>
      <c r="E84" s="1" t="s">
        <v>70</v>
      </c>
    </row>
    <row r="85" spans="1:6" ht="12.75" thickBot="1" x14ac:dyDescent="0.25">
      <c r="B85" s="7" t="s">
        <v>15</v>
      </c>
      <c r="C85" s="25">
        <v>37591</v>
      </c>
      <c r="D85" s="73">
        <v>37591</v>
      </c>
      <c r="E85" s="35">
        <v>37591</v>
      </c>
    </row>
    <row r="86" spans="1:6" x14ac:dyDescent="0.2">
      <c r="B86" s="41"/>
      <c r="C86" s="41"/>
      <c r="D86" s="41"/>
      <c r="E86" s="41"/>
    </row>
    <row r="87" spans="1:6" ht="18" x14ac:dyDescent="0.2">
      <c r="A87" s="10" t="s">
        <v>84</v>
      </c>
    </row>
    <row r="88" spans="1:6" x14ac:dyDescent="0.2">
      <c r="A88" s="82" t="s">
        <v>83</v>
      </c>
      <c r="B88" s="46"/>
      <c r="C88" s="46"/>
      <c r="D88" s="46"/>
      <c r="E88" s="46"/>
    </row>
    <row r="89" spans="1:6" x14ac:dyDescent="0.2">
      <c r="A89" s="26" t="s">
        <v>44</v>
      </c>
    </row>
    <row r="90" spans="1:6" s="44" customFormat="1" x14ac:dyDescent="0.2">
      <c r="A90" s="26"/>
    </row>
    <row r="91" spans="1:6" s="44" customFormat="1" ht="27.75" x14ac:dyDescent="0.2">
      <c r="A91" s="26"/>
      <c r="B91" s="86" t="s">
        <v>153</v>
      </c>
      <c r="C91" s="86" t="s">
        <v>149</v>
      </c>
      <c r="D91" s="86"/>
      <c r="E91" s="44" t="s">
        <v>154</v>
      </c>
    </row>
    <row r="92" spans="1:6" s="44" customFormat="1" x14ac:dyDescent="0.2">
      <c r="A92" s="26"/>
    </row>
    <row r="93" spans="1:6" s="44" customFormat="1" ht="23.25" x14ac:dyDescent="0.2">
      <c r="A93" s="26"/>
      <c r="B93" s="87" t="s">
        <v>36</v>
      </c>
      <c r="C93" s="87" t="s">
        <v>47</v>
      </c>
      <c r="D93" s="87"/>
      <c r="E93" s="44" t="s">
        <v>40</v>
      </c>
    </row>
    <row r="95" spans="1:6" ht="18" x14ac:dyDescent="0.2">
      <c r="B95" s="10" t="s">
        <v>37</v>
      </c>
      <c r="C95" s="10" t="s">
        <v>47</v>
      </c>
      <c r="E95" t="s">
        <v>41</v>
      </c>
    </row>
    <row r="97" spans="1:9" ht="15.75" x14ac:dyDescent="0.2">
      <c r="B97" s="37" t="s">
        <v>38</v>
      </c>
      <c r="C97" s="37" t="s">
        <v>47</v>
      </c>
      <c r="E97" t="s">
        <v>42</v>
      </c>
    </row>
    <row r="99" spans="1:9" x14ac:dyDescent="0.2">
      <c r="B99" s="36" t="s">
        <v>39</v>
      </c>
      <c r="C99" s="36" t="s">
        <v>47</v>
      </c>
      <c r="E99" t="s">
        <v>43</v>
      </c>
    </row>
    <row r="101" spans="1:9" ht="18" x14ac:dyDescent="0.2">
      <c r="A101" s="10" t="s">
        <v>46</v>
      </c>
    </row>
    <row r="102" spans="1:9" x14ac:dyDescent="0.2">
      <c r="A102" s="82" t="s">
        <v>52</v>
      </c>
      <c r="B102" s="46"/>
      <c r="C102" s="46"/>
      <c r="D102" s="46"/>
      <c r="E102" s="46"/>
    </row>
    <row r="103" spans="1:9" x14ac:dyDescent="0.2">
      <c r="A103" s="26" t="s">
        <v>49</v>
      </c>
    </row>
    <row r="105" spans="1:9" ht="15.75" x14ac:dyDescent="0.2">
      <c r="A105" s="37" t="s">
        <v>95</v>
      </c>
    </row>
    <row r="106" spans="1:9" x14ac:dyDescent="0.2">
      <c r="B106" s="68" t="s">
        <v>125</v>
      </c>
      <c r="C106" s="1" t="s">
        <v>121</v>
      </c>
      <c r="D106" s="1" t="s">
        <v>121</v>
      </c>
      <c r="E106" s="1" t="s">
        <v>121</v>
      </c>
      <c r="F106" s="1" t="s">
        <v>121</v>
      </c>
    </row>
    <row r="107" spans="1:9" x14ac:dyDescent="0.2">
      <c r="B107" s="7" t="s">
        <v>29</v>
      </c>
    </row>
    <row r="108" spans="1:9" x14ac:dyDescent="0.2">
      <c r="B108" s="7" t="s">
        <v>29</v>
      </c>
    </row>
    <row r="109" spans="1:9" ht="12.75" thickBot="1" x14ac:dyDescent="0.25">
      <c r="B109" s="7" t="s">
        <v>29</v>
      </c>
    </row>
    <row r="110" spans="1:9" x14ac:dyDescent="0.2">
      <c r="B110" s="41" t="s">
        <v>33</v>
      </c>
      <c r="C110" s="41"/>
      <c r="D110" s="41"/>
      <c r="E110" s="41"/>
      <c r="F110" s="41"/>
    </row>
    <row r="112" spans="1:9" ht="15.75" x14ac:dyDescent="0.2">
      <c r="A112" s="37" t="s">
        <v>96</v>
      </c>
      <c r="I112" s="57"/>
    </row>
    <row r="113" spans="1:9" x14ac:dyDescent="0.2">
      <c r="B113" s="68"/>
      <c r="C113" s="72"/>
      <c r="D113" s="72" t="s">
        <v>134</v>
      </c>
      <c r="E113" s="72"/>
      <c r="F113" s="72" t="s">
        <v>134</v>
      </c>
      <c r="G113" s="72"/>
      <c r="I113" s="57"/>
    </row>
    <row r="114" spans="1:9" ht="24" x14ac:dyDescent="0.2">
      <c r="B114" s="68" t="s">
        <v>125</v>
      </c>
      <c r="C114" s="69" t="s">
        <v>126</v>
      </c>
      <c r="D114" s="1" t="s">
        <v>121</v>
      </c>
      <c r="E114" s="1" t="s">
        <v>121</v>
      </c>
      <c r="F114" s="1" t="s">
        <v>121</v>
      </c>
      <c r="G114" s="1" t="s">
        <v>121</v>
      </c>
      <c r="I114" s="57"/>
    </row>
    <row r="115" spans="1:9" x14ac:dyDescent="0.2">
      <c r="B115" s="7" t="s">
        <v>29</v>
      </c>
      <c r="D115" s="54" t="s">
        <v>79</v>
      </c>
      <c r="E115" s="54"/>
      <c r="F115" s="40" t="s">
        <v>48</v>
      </c>
      <c r="G115" s="40"/>
      <c r="I115" s="57"/>
    </row>
    <row r="116" spans="1:9" ht="12.75" thickBot="1" x14ac:dyDescent="0.25">
      <c r="B116" s="6" t="s">
        <v>30</v>
      </c>
      <c r="D116" s="54"/>
      <c r="E116" s="54"/>
      <c r="F116" s="40"/>
      <c r="G116" s="40"/>
      <c r="I116" s="57"/>
    </row>
    <row r="117" spans="1:9" ht="12.75" thickBot="1" x14ac:dyDescent="0.25">
      <c r="B117" s="9" t="s">
        <v>32</v>
      </c>
      <c r="C117" s="38"/>
      <c r="D117" s="38"/>
      <c r="E117" s="38"/>
      <c r="F117" s="83"/>
      <c r="G117" s="83"/>
      <c r="I117" s="57"/>
    </row>
    <row r="118" spans="1:9" x14ac:dyDescent="0.2">
      <c r="B118" s="8" t="s">
        <v>31</v>
      </c>
      <c r="C118" s="39"/>
      <c r="D118" s="39"/>
      <c r="E118" s="39"/>
      <c r="F118" s="39"/>
      <c r="G118" s="39"/>
      <c r="I118" s="57"/>
    </row>
    <row r="121" spans="1:9" x14ac:dyDescent="0.2">
      <c r="A121" s="44" t="s">
        <v>50</v>
      </c>
    </row>
    <row r="122" spans="1:9" x14ac:dyDescent="0.2">
      <c r="A122" s="26" t="s">
        <v>120</v>
      </c>
    </row>
    <row r="124" spans="1:9" ht="15.75" x14ac:dyDescent="0.2">
      <c r="A124" s="37" t="s">
        <v>93</v>
      </c>
    </row>
    <row r="125" spans="1:9" x14ac:dyDescent="0.2">
      <c r="B125" s="68" t="s">
        <v>128</v>
      </c>
      <c r="C125" s="69" t="s">
        <v>129</v>
      </c>
      <c r="D125" s="69" t="s">
        <v>3</v>
      </c>
      <c r="E125" s="1">
        <v>2000</v>
      </c>
      <c r="F125" s="1">
        <v>2001</v>
      </c>
      <c r="G125" s="1">
        <v>2002</v>
      </c>
      <c r="H125" s="1">
        <v>2003</v>
      </c>
      <c r="I125" s="45" t="s">
        <v>127</v>
      </c>
    </row>
    <row r="126" spans="1:9" x14ac:dyDescent="0.2">
      <c r="B126" s="7" t="s">
        <v>92</v>
      </c>
      <c r="C126" t="s">
        <v>130</v>
      </c>
      <c r="D126" s="26" t="s">
        <v>133</v>
      </c>
      <c r="E126" s="92">
        <v>1000000</v>
      </c>
      <c r="F126" s="12">
        <f t="shared" ref="F126:G128" si="0">E126+($H126-$E126)/3</f>
        <v>1000000</v>
      </c>
      <c r="G126" s="12">
        <f t="shared" si="0"/>
        <v>1000000</v>
      </c>
      <c r="H126" s="11">
        <v>1000000</v>
      </c>
    </row>
    <row r="127" spans="1:9" x14ac:dyDescent="0.2">
      <c r="B127" s="7" t="s">
        <v>90</v>
      </c>
      <c r="C127" t="s">
        <v>130</v>
      </c>
      <c r="D127" s="26" t="s">
        <v>133</v>
      </c>
      <c r="E127" s="13">
        <v>100000</v>
      </c>
      <c r="F127" s="12">
        <f t="shared" si="0"/>
        <v>133333.33333333334</v>
      </c>
      <c r="G127" s="12">
        <f t="shared" si="0"/>
        <v>166666.66666666669</v>
      </c>
      <c r="H127" s="11">
        <v>200000</v>
      </c>
    </row>
    <row r="128" spans="1:9" x14ac:dyDescent="0.2">
      <c r="B128" s="7" t="s">
        <v>91</v>
      </c>
      <c r="C128" t="s">
        <v>130</v>
      </c>
      <c r="D128" s="26" t="s">
        <v>133</v>
      </c>
      <c r="E128" s="55">
        <v>50000</v>
      </c>
      <c r="F128" s="12">
        <f t="shared" si="0"/>
        <v>100000</v>
      </c>
      <c r="G128" s="12">
        <f t="shared" si="0"/>
        <v>150000</v>
      </c>
      <c r="H128" s="11">
        <v>200000</v>
      </c>
    </row>
    <row r="129" spans="1:9" x14ac:dyDescent="0.2">
      <c r="B129" s="8" t="s">
        <v>94</v>
      </c>
      <c r="C129" s="39" t="s">
        <v>130</v>
      </c>
      <c r="D129" s="39"/>
      <c r="E129" s="58">
        <f>SUM(E126:E128)</f>
        <v>1150000</v>
      </c>
      <c r="F129" s="58">
        <f>SUM(F126:F128)</f>
        <v>1233333.3333333333</v>
      </c>
      <c r="G129" s="58">
        <f>SUM(G126:G128)</f>
        <v>1316666.6666666667</v>
      </c>
      <c r="H129" s="58">
        <f>SUM(H126:H128)</f>
        <v>1400000</v>
      </c>
    </row>
    <row r="130" spans="1:9" x14ac:dyDescent="0.2">
      <c r="B130" s="57"/>
      <c r="D130" s="57"/>
      <c r="E130" s="57"/>
      <c r="F130" s="57"/>
      <c r="G130" s="57"/>
    </row>
    <row r="131" spans="1:9" ht="15.75" x14ac:dyDescent="0.2">
      <c r="A131" s="37" t="s">
        <v>93</v>
      </c>
    </row>
    <row r="132" spans="1:9" x14ac:dyDescent="0.2">
      <c r="B132" s="68" t="s">
        <v>128</v>
      </c>
      <c r="C132" s="69" t="s">
        <v>129</v>
      </c>
      <c r="D132" s="69" t="s">
        <v>3</v>
      </c>
      <c r="E132" s="1">
        <v>2000</v>
      </c>
      <c r="F132" s="1">
        <v>2001</v>
      </c>
      <c r="G132" s="1">
        <v>2002</v>
      </c>
      <c r="H132" s="1">
        <v>2003</v>
      </c>
    </row>
    <row r="133" spans="1:9" x14ac:dyDescent="0.2">
      <c r="B133" s="7" t="s">
        <v>92</v>
      </c>
      <c r="C133" t="s">
        <v>130</v>
      </c>
      <c r="D133" s="26" t="s">
        <v>131</v>
      </c>
      <c r="E133" s="14">
        <f t="array" ref="E133:H135">$E$126:$H$128</f>
        <v>1000000</v>
      </c>
      <c r="F133" s="14">
        <v>1000000</v>
      </c>
      <c r="G133" s="14">
        <v>1000000</v>
      </c>
      <c r="H133" s="14">
        <v>1000000</v>
      </c>
    </row>
    <row r="134" spans="1:9" x14ac:dyDescent="0.2">
      <c r="B134" s="7" t="s">
        <v>90</v>
      </c>
      <c r="C134" t="s">
        <v>130</v>
      </c>
      <c r="D134" s="26" t="s">
        <v>131</v>
      </c>
      <c r="E134" s="14">
        <v>100000</v>
      </c>
      <c r="F134" s="14">
        <v>133333.33333333334</v>
      </c>
      <c r="G134" s="14">
        <v>166666.66666666669</v>
      </c>
      <c r="H134" s="14">
        <v>200000</v>
      </c>
    </row>
    <row r="135" spans="1:9" x14ac:dyDescent="0.2">
      <c r="B135" s="7" t="s">
        <v>91</v>
      </c>
      <c r="C135" t="s">
        <v>130</v>
      </c>
      <c r="D135" s="26" t="s">
        <v>132</v>
      </c>
      <c r="E135" s="70">
        <v>50000</v>
      </c>
      <c r="F135" s="70">
        <v>100000</v>
      </c>
      <c r="G135" s="70">
        <v>150000</v>
      </c>
      <c r="H135" s="70">
        <v>200000</v>
      </c>
    </row>
    <row r="136" spans="1:9" x14ac:dyDescent="0.2">
      <c r="B136" s="8" t="s">
        <v>94</v>
      </c>
      <c r="C136" s="39" t="s">
        <v>130</v>
      </c>
      <c r="D136" s="39"/>
      <c r="E136" s="58">
        <f>SUM(E133:E135)</f>
        <v>1150000</v>
      </c>
      <c r="F136" s="58">
        <f>SUM(F133:F135)</f>
        <v>1233333.3333333333</v>
      </c>
      <c r="G136" s="58">
        <f>SUM(G133:G135)</f>
        <v>1316666.6666666667</v>
      </c>
      <c r="H136" s="58">
        <f>SUM(H133:H135)</f>
        <v>1400000</v>
      </c>
    </row>
    <row r="137" spans="1:9" x14ac:dyDescent="0.2">
      <c r="B137" s="57"/>
      <c r="C137" s="57"/>
      <c r="D137" s="57"/>
      <c r="E137" s="57"/>
      <c r="F137" s="57"/>
      <c r="G137" s="57"/>
    </row>
    <row r="139" spans="1:9" ht="15.75" x14ac:dyDescent="0.2">
      <c r="A139" s="37" t="s">
        <v>98</v>
      </c>
    </row>
    <row r="140" spans="1:9" x14ac:dyDescent="0.2">
      <c r="B140" s="68" t="s">
        <v>128</v>
      </c>
      <c r="C140" s="69" t="s">
        <v>129</v>
      </c>
      <c r="D140" s="69" t="s">
        <v>3</v>
      </c>
      <c r="E140" s="1">
        <v>2000</v>
      </c>
      <c r="F140" s="1">
        <v>2001</v>
      </c>
      <c r="G140" s="1">
        <v>2002</v>
      </c>
      <c r="H140" s="1">
        <v>2003</v>
      </c>
    </row>
    <row r="141" spans="1:9" x14ac:dyDescent="0.2">
      <c r="B141" s="7" t="s">
        <v>92</v>
      </c>
      <c r="C141" t="s">
        <v>130</v>
      </c>
      <c r="D141" s="26"/>
      <c r="E141" s="5"/>
      <c r="F141" s="15">
        <f t="shared" ref="F141:H143" si="1">(F133+E133)/2</f>
        <v>1000000</v>
      </c>
      <c r="G141" s="15">
        <f t="shared" si="1"/>
        <v>1000000</v>
      </c>
      <c r="H141" s="15">
        <f t="shared" si="1"/>
        <v>1000000</v>
      </c>
    </row>
    <row r="142" spans="1:9" x14ac:dyDescent="0.2">
      <c r="B142" s="7" t="s">
        <v>90</v>
      </c>
      <c r="C142" t="s">
        <v>130</v>
      </c>
      <c r="D142" s="26"/>
      <c r="E142" s="5"/>
      <c r="F142" s="15">
        <f t="shared" si="1"/>
        <v>116666.66666666667</v>
      </c>
      <c r="G142" s="15">
        <f t="shared" si="1"/>
        <v>150000</v>
      </c>
      <c r="H142" s="15">
        <f t="shared" si="1"/>
        <v>183333.33333333334</v>
      </c>
    </row>
    <row r="143" spans="1:9" x14ac:dyDescent="0.2">
      <c r="B143" s="7" t="s">
        <v>91</v>
      </c>
      <c r="C143" t="s">
        <v>130</v>
      </c>
      <c r="D143" s="26"/>
      <c r="E143" s="5"/>
      <c r="F143" s="15">
        <f t="shared" si="1"/>
        <v>75000</v>
      </c>
      <c r="G143" s="15">
        <f t="shared" si="1"/>
        <v>125000</v>
      </c>
      <c r="H143" s="15">
        <f t="shared" si="1"/>
        <v>175000</v>
      </c>
    </row>
    <row r="144" spans="1:9" x14ac:dyDescent="0.2">
      <c r="B144" s="65" t="s">
        <v>94</v>
      </c>
      <c r="C144" s="74" t="s">
        <v>130</v>
      </c>
      <c r="D144" s="74"/>
      <c r="E144" s="64"/>
      <c r="F144" s="64">
        <f>SUM(F141:F143)</f>
        <v>1191666.6666666667</v>
      </c>
      <c r="G144" s="64">
        <f>SUM(G141:G143)</f>
        <v>1275000</v>
      </c>
      <c r="H144" s="64">
        <f>SUM(H141:H143)</f>
        <v>1358333.3333333333</v>
      </c>
      <c r="I144" s="45" t="s">
        <v>119</v>
      </c>
    </row>
    <row r="145" spans="2:6" x14ac:dyDescent="0.2">
      <c r="B145" s="57"/>
      <c r="C145" s="57"/>
      <c r="D145" s="57"/>
      <c r="E145" s="57"/>
      <c r="F145" s="57"/>
    </row>
  </sheetData>
  <phoneticPr fontId="0" type="noConversion"/>
  <conditionalFormatting sqref="C43">
    <cfRule type="cellIs" dxfId="0" priority="1" stopIfTrue="1" operator="notEqual">
      <formula>0</formula>
    </cfRule>
  </conditionalFormatting>
  <dataValidations count="2">
    <dataValidation type="list" showInputMessage="1" showErrorMessage="1" errorTitle="Input Parameter" error="Please select value from list" promptTitle="Input Parameter" prompt="Select from list" sqref="C16" xr:uid="{00000000-0002-0000-0200-000000000000}">
      <formula1>$C$17:$C$19</formula1>
    </dataValidation>
    <dataValidation type="decimal" showInputMessage="1" showErrorMessage="1" errorTitle="Input Parameter" error="Value must lie between 100 and 300" promptTitle="Input Parameter" prompt="Value must lie between 100 and 300" sqref="C12" xr:uid="{00000000-0002-0000-0200-000001000000}">
      <formula1>C13</formula1>
      <formula2>C14</formula2>
    </dataValidation>
  </dataValidations>
  <pageMargins left="0.74803149606299213" right="0.74803149606299213" top="0.51181102362204722" bottom="0.51181102362204722" header="0.51181102362204722" footer="0.35433070866141736"/>
  <pageSetup paperSize="9" fitToHeight="0" orientation="landscape" horizontalDpi="4294967292" verticalDpi="4294967292" r:id="rId1"/>
  <headerFooter alignWithMargins="0">
    <oddFooter xml:space="preserve">&amp;L&amp;F : &amp;A&amp;CPrinted at &amp;T on &amp;D&amp;RCommercial in confidence © Analysys Mason </oddFooter>
  </headerFooter>
  <rowBreaks count="3" manualBreakCount="3">
    <brk id="54" max="16383" man="1"/>
    <brk id="86" max="16383" man="1"/>
    <brk id="1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autoPageBreaks="0"/>
  </sheetPr>
  <dimension ref="B1:N179"/>
  <sheetViews>
    <sheetView showGridLines="0" defaultGridColor="0" colorId="22" zoomScale="70" zoomScaleNormal="70" workbookViewId="0">
      <pane ySplit="1" topLeftCell="A2" activePane="bottomLeft" state="frozen"/>
      <selection pane="bottomLeft" sqref="A1:XFD1048576"/>
    </sheetView>
  </sheetViews>
  <sheetFormatPr baseColWidth="10" defaultColWidth="12.7109375" defaultRowHeight="12" outlineLevelRow="1" x14ac:dyDescent="0.2"/>
  <cols>
    <col min="1" max="1" width="6.7109375" style="44" customWidth="1"/>
    <col min="2" max="3" width="12.7109375" style="44"/>
    <col min="4" max="4" width="6.7109375" style="178" customWidth="1"/>
    <col min="5" max="5" width="69.28515625" style="236" bestFit="1" customWidth="1"/>
    <col min="6" max="6" width="12.7109375" style="44"/>
    <col min="7" max="7" width="6.7109375" style="178" customWidth="1"/>
    <col min="8" max="8" width="69.28515625" style="236" bestFit="1" customWidth="1"/>
    <col min="9" max="9" width="12.7109375" customWidth="1"/>
    <col min="10" max="10" width="6.7109375" style="178" customWidth="1"/>
    <col min="11" max="11" width="42" style="236" bestFit="1" customWidth="1"/>
    <col min="12" max="12" width="12.7109375" style="44"/>
    <col min="13" max="13" width="48.42578125" style="44" customWidth="1"/>
    <col min="14" max="14" width="12.7109375" style="44" customWidth="1"/>
    <col min="15" max="16384" width="12.7109375" style="44"/>
  </cols>
  <sheetData>
    <row r="1" spans="2:14" s="93" customFormat="1" ht="33.75" customHeight="1" x14ac:dyDescent="0.2">
      <c r="C1" s="94" t="s">
        <v>156</v>
      </c>
      <c r="D1" s="218"/>
      <c r="E1" s="235"/>
      <c r="G1" s="218"/>
      <c r="H1" s="235"/>
      <c r="I1"/>
      <c r="J1" s="218"/>
      <c r="K1" s="235"/>
    </row>
    <row r="3" spans="2:14" ht="24" x14ac:dyDescent="0.2">
      <c r="B3" s="1" t="s">
        <v>157</v>
      </c>
      <c r="D3" s="166" t="s">
        <v>161</v>
      </c>
      <c r="E3" s="237" t="s">
        <v>163</v>
      </c>
      <c r="G3" s="166" t="s">
        <v>161</v>
      </c>
      <c r="H3" s="237" t="s">
        <v>421</v>
      </c>
      <c r="J3" s="166" t="s">
        <v>161</v>
      </c>
      <c r="K3" s="237" t="s">
        <v>418</v>
      </c>
    </row>
    <row r="4" spans="2:14" x14ac:dyDescent="0.2">
      <c r="B4" s="97">
        <v>2021</v>
      </c>
      <c r="D4" s="185">
        <v>1</v>
      </c>
      <c r="E4" s="115" t="s">
        <v>307</v>
      </c>
      <c r="G4" s="185">
        <v>1</v>
      </c>
      <c r="H4" s="115" t="s">
        <v>307</v>
      </c>
      <c r="J4" s="185">
        <v>1</v>
      </c>
      <c r="K4" s="187" t="s">
        <v>307</v>
      </c>
    </row>
    <row r="5" spans="2:14" x14ac:dyDescent="0.2">
      <c r="B5" s="95">
        <f>1+B4</f>
        <v>2022</v>
      </c>
      <c r="D5" s="98">
        <f>1+D4</f>
        <v>2</v>
      </c>
      <c r="E5" s="187" t="s">
        <v>442</v>
      </c>
      <c r="G5" s="98">
        <v>2</v>
      </c>
      <c r="H5" s="187" t="s">
        <v>442</v>
      </c>
      <c r="J5" s="98">
        <f>1+J4</f>
        <v>2</v>
      </c>
      <c r="K5" s="187" t="s">
        <v>442</v>
      </c>
      <c r="N5" s="177"/>
    </row>
    <row r="6" spans="2:14" x14ac:dyDescent="0.2">
      <c r="B6" s="95">
        <f>1+B5</f>
        <v>2023</v>
      </c>
      <c r="D6" s="98">
        <f t="shared" ref="D6:D73" si="0">1+D5</f>
        <v>3</v>
      </c>
      <c r="E6" s="187" t="s">
        <v>308</v>
      </c>
      <c r="G6" s="98">
        <v>3</v>
      </c>
      <c r="H6" s="187" t="s">
        <v>308</v>
      </c>
      <c r="J6" s="98">
        <f t="shared" ref="J6:J69" si="1">1+J5</f>
        <v>3</v>
      </c>
      <c r="K6" s="187" t="s">
        <v>362</v>
      </c>
      <c r="N6" s="177"/>
    </row>
    <row r="7" spans="2:14" x14ac:dyDescent="0.2">
      <c r="B7" s="95">
        <f>1+B6</f>
        <v>2024</v>
      </c>
      <c r="D7" s="98">
        <f t="shared" si="0"/>
        <v>4</v>
      </c>
      <c r="E7" s="187" t="s">
        <v>309</v>
      </c>
      <c r="G7" s="98">
        <v>4</v>
      </c>
      <c r="H7" s="187" t="s">
        <v>309</v>
      </c>
      <c r="J7" s="98">
        <f t="shared" si="1"/>
        <v>4</v>
      </c>
      <c r="K7" s="187" t="s">
        <v>443</v>
      </c>
      <c r="N7" s="177"/>
    </row>
    <row r="8" spans="2:14" x14ac:dyDescent="0.2">
      <c r="B8" s="95"/>
      <c r="D8" s="98">
        <f t="shared" si="0"/>
        <v>5</v>
      </c>
      <c r="E8" s="187" t="s">
        <v>310</v>
      </c>
      <c r="G8" s="98">
        <v>5</v>
      </c>
      <c r="H8" s="187" t="s">
        <v>310</v>
      </c>
      <c r="J8" s="98">
        <f t="shared" si="1"/>
        <v>5</v>
      </c>
      <c r="K8" s="187"/>
      <c r="N8" s="177"/>
    </row>
    <row r="9" spans="2:14" x14ac:dyDescent="0.2">
      <c r="B9" s="95"/>
      <c r="D9" s="98">
        <f t="shared" si="0"/>
        <v>6</v>
      </c>
      <c r="E9" s="187" t="s">
        <v>311</v>
      </c>
      <c r="G9" s="98">
        <v>6</v>
      </c>
      <c r="H9" s="187" t="s">
        <v>311</v>
      </c>
      <c r="J9" s="98">
        <f t="shared" si="1"/>
        <v>6</v>
      </c>
      <c r="K9" s="187"/>
      <c r="N9" s="177"/>
    </row>
    <row r="10" spans="2:14" x14ac:dyDescent="0.2">
      <c r="B10" s="95"/>
      <c r="D10" s="98">
        <f t="shared" si="0"/>
        <v>7</v>
      </c>
      <c r="E10" s="187" t="s">
        <v>312</v>
      </c>
      <c r="G10" s="98">
        <v>7</v>
      </c>
      <c r="H10" s="187" t="s">
        <v>312</v>
      </c>
      <c r="J10" s="98">
        <f t="shared" si="1"/>
        <v>7</v>
      </c>
      <c r="K10" s="187"/>
      <c r="N10" s="177"/>
    </row>
    <row r="11" spans="2:14" x14ac:dyDescent="0.2">
      <c r="B11" s="45" t="s">
        <v>158</v>
      </c>
      <c r="D11" s="98">
        <f t="shared" si="0"/>
        <v>8</v>
      </c>
      <c r="E11" s="187" t="s">
        <v>313</v>
      </c>
      <c r="G11" s="98">
        <v>8</v>
      </c>
      <c r="H11" s="187" t="s">
        <v>313</v>
      </c>
      <c r="J11" s="98">
        <f t="shared" si="1"/>
        <v>8</v>
      </c>
      <c r="K11" s="187"/>
      <c r="N11" s="177"/>
    </row>
    <row r="12" spans="2:14" x14ac:dyDescent="0.2">
      <c r="D12" s="98">
        <f t="shared" si="0"/>
        <v>9</v>
      </c>
      <c r="E12" s="187" t="s">
        <v>314</v>
      </c>
      <c r="G12" s="98">
        <v>9</v>
      </c>
      <c r="H12" s="187" t="s">
        <v>314</v>
      </c>
      <c r="J12" s="98">
        <f t="shared" si="1"/>
        <v>9</v>
      </c>
      <c r="K12" s="187"/>
      <c r="N12" s="177"/>
    </row>
    <row r="13" spans="2:14" x14ac:dyDescent="0.2">
      <c r="D13" s="98">
        <f t="shared" si="0"/>
        <v>10</v>
      </c>
      <c r="E13" s="187" t="s">
        <v>315</v>
      </c>
      <c r="G13" s="98">
        <v>10</v>
      </c>
      <c r="H13" s="187" t="s">
        <v>315</v>
      </c>
      <c r="J13" s="98">
        <f t="shared" si="1"/>
        <v>10</v>
      </c>
      <c r="K13" s="187"/>
      <c r="N13" s="177"/>
    </row>
    <row r="14" spans="2:14" x14ac:dyDescent="0.2">
      <c r="D14" s="98">
        <f t="shared" si="0"/>
        <v>11</v>
      </c>
      <c r="E14" s="187" t="s">
        <v>316</v>
      </c>
      <c r="G14" s="98">
        <v>11</v>
      </c>
      <c r="H14" s="187" t="s">
        <v>316</v>
      </c>
      <c r="J14" s="98">
        <f t="shared" si="1"/>
        <v>11</v>
      </c>
      <c r="K14" s="187"/>
      <c r="N14" s="177"/>
    </row>
    <row r="15" spans="2:14" x14ac:dyDescent="0.2">
      <c r="D15" s="98">
        <f t="shared" si="0"/>
        <v>12</v>
      </c>
      <c r="E15" s="187" t="s">
        <v>317</v>
      </c>
      <c r="G15" s="98">
        <v>12</v>
      </c>
      <c r="H15" s="187" t="s">
        <v>317</v>
      </c>
      <c r="J15" s="98">
        <f t="shared" si="1"/>
        <v>12</v>
      </c>
      <c r="K15" s="187"/>
      <c r="N15" s="177"/>
    </row>
    <row r="16" spans="2:14" x14ac:dyDescent="0.2">
      <c r="D16" s="98">
        <f t="shared" si="0"/>
        <v>13</v>
      </c>
      <c r="E16" s="187" t="s">
        <v>318</v>
      </c>
      <c r="G16" s="98">
        <v>13</v>
      </c>
      <c r="H16" s="187" t="s">
        <v>318</v>
      </c>
      <c r="J16" s="98">
        <f t="shared" si="1"/>
        <v>13</v>
      </c>
      <c r="K16" s="187"/>
      <c r="N16" s="177"/>
    </row>
    <row r="17" spans="4:14" x14ac:dyDescent="0.2">
      <c r="D17" s="98">
        <f t="shared" si="0"/>
        <v>14</v>
      </c>
      <c r="E17" s="187" t="s">
        <v>319</v>
      </c>
      <c r="G17" s="98">
        <v>14</v>
      </c>
      <c r="H17" s="187" t="s">
        <v>319</v>
      </c>
      <c r="J17" s="98">
        <f t="shared" si="1"/>
        <v>14</v>
      </c>
      <c r="K17" s="187"/>
      <c r="N17" s="177"/>
    </row>
    <row r="18" spans="4:14" x14ac:dyDescent="0.2">
      <c r="D18" s="98">
        <f t="shared" si="0"/>
        <v>15</v>
      </c>
      <c r="E18" s="187" t="s">
        <v>320</v>
      </c>
      <c r="G18" s="98">
        <v>15</v>
      </c>
      <c r="H18" s="187" t="s">
        <v>320</v>
      </c>
      <c r="J18" s="98">
        <f t="shared" si="1"/>
        <v>15</v>
      </c>
      <c r="K18" s="187"/>
      <c r="N18" s="177"/>
    </row>
    <row r="19" spans="4:14" x14ac:dyDescent="0.2">
      <c r="D19" s="98">
        <f t="shared" si="0"/>
        <v>16</v>
      </c>
      <c r="E19" s="187" t="s">
        <v>321</v>
      </c>
      <c r="G19" s="98">
        <v>16</v>
      </c>
      <c r="H19" s="187" t="s">
        <v>321</v>
      </c>
      <c r="J19" s="98">
        <f t="shared" si="1"/>
        <v>16</v>
      </c>
      <c r="K19" s="187"/>
      <c r="N19" s="177"/>
    </row>
    <row r="20" spans="4:14" x14ac:dyDescent="0.2">
      <c r="D20" s="98">
        <f t="shared" si="0"/>
        <v>17</v>
      </c>
      <c r="E20" s="187" t="s">
        <v>322</v>
      </c>
      <c r="G20" s="98">
        <v>17</v>
      </c>
      <c r="H20" s="187" t="s">
        <v>322</v>
      </c>
      <c r="J20" s="98">
        <f t="shared" si="1"/>
        <v>17</v>
      </c>
      <c r="K20" s="187"/>
      <c r="N20" s="177"/>
    </row>
    <row r="21" spans="4:14" x14ac:dyDescent="0.2">
      <c r="D21" s="98">
        <f t="shared" si="0"/>
        <v>18</v>
      </c>
      <c r="E21" s="187" t="s">
        <v>323</v>
      </c>
      <c r="G21" s="98">
        <v>18</v>
      </c>
      <c r="H21" s="187" t="s">
        <v>323</v>
      </c>
      <c r="J21" s="98">
        <f t="shared" si="1"/>
        <v>18</v>
      </c>
      <c r="K21" s="187"/>
      <c r="N21" s="177"/>
    </row>
    <row r="22" spans="4:14" x14ac:dyDescent="0.2">
      <c r="D22" s="98">
        <f t="shared" si="0"/>
        <v>19</v>
      </c>
      <c r="E22" s="187" t="s">
        <v>324</v>
      </c>
      <c r="G22" s="98">
        <v>19</v>
      </c>
      <c r="H22" s="187" t="s">
        <v>324</v>
      </c>
      <c r="J22" s="98">
        <f t="shared" si="1"/>
        <v>19</v>
      </c>
      <c r="K22" s="187"/>
      <c r="N22" s="177"/>
    </row>
    <row r="23" spans="4:14" x14ac:dyDescent="0.2">
      <c r="D23" s="98">
        <f t="shared" si="0"/>
        <v>20</v>
      </c>
      <c r="E23" s="187" t="s">
        <v>325</v>
      </c>
      <c r="G23" s="98">
        <v>20</v>
      </c>
      <c r="H23" s="187" t="s">
        <v>325</v>
      </c>
      <c r="J23" s="98">
        <f t="shared" si="1"/>
        <v>20</v>
      </c>
      <c r="K23" s="187"/>
      <c r="N23" s="177"/>
    </row>
    <row r="24" spans="4:14" x14ac:dyDescent="0.2">
      <c r="D24" s="98">
        <f t="shared" si="0"/>
        <v>21</v>
      </c>
      <c r="E24" s="187" t="s">
        <v>326</v>
      </c>
      <c r="G24" s="98">
        <v>21</v>
      </c>
      <c r="H24" s="187" t="s">
        <v>326</v>
      </c>
      <c r="J24" s="98">
        <f t="shared" si="1"/>
        <v>21</v>
      </c>
      <c r="K24" s="187"/>
      <c r="N24" s="177"/>
    </row>
    <row r="25" spans="4:14" x14ac:dyDescent="0.2">
      <c r="D25" s="98">
        <f t="shared" si="0"/>
        <v>22</v>
      </c>
      <c r="E25" s="187" t="s">
        <v>327</v>
      </c>
      <c r="G25" s="98">
        <v>22</v>
      </c>
      <c r="H25" s="187" t="s">
        <v>327</v>
      </c>
      <c r="J25" s="98">
        <f t="shared" si="1"/>
        <v>22</v>
      </c>
      <c r="K25" s="187"/>
      <c r="N25" s="177"/>
    </row>
    <row r="26" spans="4:14" x14ac:dyDescent="0.2">
      <c r="D26" s="98">
        <f t="shared" si="0"/>
        <v>23</v>
      </c>
      <c r="E26" s="187" t="s">
        <v>328</v>
      </c>
      <c r="G26" s="98">
        <v>23</v>
      </c>
      <c r="H26" s="187" t="s">
        <v>328</v>
      </c>
      <c r="J26" s="98">
        <f t="shared" si="1"/>
        <v>23</v>
      </c>
      <c r="K26" s="187"/>
      <c r="N26" s="177"/>
    </row>
    <row r="27" spans="4:14" x14ac:dyDescent="0.2">
      <c r="D27" s="98">
        <f t="shared" si="0"/>
        <v>24</v>
      </c>
      <c r="E27" s="187" t="s">
        <v>329</v>
      </c>
      <c r="G27" s="98">
        <v>24</v>
      </c>
      <c r="H27" s="187" t="s">
        <v>329</v>
      </c>
      <c r="J27" s="98">
        <f t="shared" si="1"/>
        <v>24</v>
      </c>
      <c r="K27" s="187"/>
      <c r="N27" s="177"/>
    </row>
    <row r="28" spans="4:14" x14ac:dyDescent="0.2">
      <c r="D28" s="98">
        <f t="shared" si="0"/>
        <v>25</v>
      </c>
      <c r="E28" s="187" t="s">
        <v>330</v>
      </c>
      <c r="G28" s="98">
        <v>25</v>
      </c>
      <c r="H28" s="187" t="s">
        <v>330</v>
      </c>
      <c r="J28" s="98">
        <f t="shared" si="1"/>
        <v>25</v>
      </c>
      <c r="K28" s="187"/>
      <c r="N28" s="177"/>
    </row>
    <row r="29" spans="4:14" x14ac:dyDescent="0.2">
      <c r="D29" s="98">
        <f t="shared" si="0"/>
        <v>26</v>
      </c>
      <c r="E29" s="187" t="s">
        <v>331</v>
      </c>
      <c r="G29" s="98">
        <v>26</v>
      </c>
      <c r="H29" s="187" t="s">
        <v>331</v>
      </c>
      <c r="J29" s="98">
        <f t="shared" si="1"/>
        <v>26</v>
      </c>
      <c r="K29" s="187"/>
      <c r="N29" s="177"/>
    </row>
    <row r="30" spans="4:14" x14ac:dyDescent="0.2">
      <c r="D30" s="98">
        <f t="shared" si="0"/>
        <v>27</v>
      </c>
      <c r="E30" s="187" t="s">
        <v>332</v>
      </c>
      <c r="G30" s="98">
        <v>27</v>
      </c>
      <c r="H30" s="187" t="s">
        <v>332</v>
      </c>
      <c r="J30" s="98">
        <f t="shared" si="1"/>
        <v>27</v>
      </c>
      <c r="K30" s="187"/>
      <c r="N30" s="177"/>
    </row>
    <row r="31" spans="4:14" x14ac:dyDescent="0.2">
      <c r="D31" s="98">
        <f t="shared" si="0"/>
        <v>28</v>
      </c>
      <c r="E31" s="187" t="s">
        <v>333</v>
      </c>
      <c r="G31" s="98">
        <v>28</v>
      </c>
      <c r="H31" s="187" t="s">
        <v>333</v>
      </c>
      <c r="J31" s="98">
        <f t="shared" si="1"/>
        <v>28</v>
      </c>
      <c r="K31" s="187"/>
      <c r="N31" s="177"/>
    </row>
    <row r="32" spans="4:14" x14ac:dyDescent="0.2">
      <c r="D32" s="98">
        <f t="shared" si="0"/>
        <v>29</v>
      </c>
      <c r="E32" s="187" t="s">
        <v>334</v>
      </c>
      <c r="G32" s="98">
        <v>29</v>
      </c>
      <c r="H32" s="187" t="s">
        <v>334</v>
      </c>
      <c r="J32" s="98">
        <f t="shared" si="1"/>
        <v>29</v>
      </c>
      <c r="K32" s="187"/>
      <c r="N32" s="177"/>
    </row>
    <row r="33" spans="4:14" x14ac:dyDescent="0.2">
      <c r="D33" s="98">
        <f t="shared" si="0"/>
        <v>30</v>
      </c>
      <c r="E33" s="187" t="s">
        <v>335</v>
      </c>
      <c r="G33" s="98">
        <v>30</v>
      </c>
      <c r="H33" s="187" t="s">
        <v>335</v>
      </c>
      <c r="J33" s="98">
        <f t="shared" si="1"/>
        <v>30</v>
      </c>
      <c r="K33" s="187"/>
      <c r="N33" s="177"/>
    </row>
    <row r="34" spans="4:14" x14ac:dyDescent="0.2">
      <c r="D34" s="98">
        <f t="shared" si="0"/>
        <v>31</v>
      </c>
      <c r="E34" s="187" t="s">
        <v>336</v>
      </c>
      <c r="G34" s="98">
        <v>31</v>
      </c>
      <c r="H34" s="187" t="s">
        <v>336</v>
      </c>
      <c r="J34" s="98">
        <f t="shared" si="1"/>
        <v>31</v>
      </c>
      <c r="K34" s="187"/>
      <c r="N34" s="177"/>
    </row>
    <row r="35" spans="4:14" x14ac:dyDescent="0.2">
      <c r="D35" s="98">
        <f t="shared" si="0"/>
        <v>32</v>
      </c>
      <c r="E35" s="187" t="s">
        <v>337</v>
      </c>
      <c r="G35" s="98">
        <v>32</v>
      </c>
      <c r="H35" s="187" t="s">
        <v>337</v>
      </c>
      <c r="J35" s="98">
        <f t="shared" si="1"/>
        <v>32</v>
      </c>
      <c r="K35" s="187"/>
      <c r="N35" s="177"/>
    </row>
    <row r="36" spans="4:14" x14ac:dyDescent="0.2">
      <c r="D36" s="98">
        <f t="shared" si="0"/>
        <v>33</v>
      </c>
      <c r="E36" s="187" t="s">
        <v>338</v>
      </c>
      <c r="G36" s="98">
        <v>33</v>
      </c>
      <c r="H36" s="187" t="s">
        <v>338</v>
      </c>
      <c r="J36" s="98">
        <f t="shared" si="1"/>
        <v>33</v>
      </c>
      <c r="K36" s="187"/>
      <c r="N36" s="177"/>
    </row>
    <row r="37" spans="4:14" x14ac:dyDescent="0.2">
      <c r="D37" s="98">
        <f t="shared" si="0"/>
        <v>34</v>
      </c>
      <c r="E37" s="187" t="s">
        <v>339</v>
      </c>
      <c r="G37" s="98">
        <v>34</v>
      </c>
      <c r="H37" s="187" t="s">
        <v>339</v>
      </c>
      <c r="J37" s="98">
        <f t="shared" si="1"/>
        <v>34</v>
      </c>
      <c r="K37" s="187"/>
      <c r="N37" s="177"/>
    </row>
    <row r="38" spans="4:14" x14ac:dyDescent="0.2">
      <c r="D38" s="98">
        <f t="shared" si="0"/>
        <v>35</v>
      </c>
      <c r="E38" s="187" t="s">
        <v>340</v>
      </c>
      <c r="G38" s="98">
        <v>35</v>
      </c>
      <c r="H38" s="187" t="s">
        <v>340</v>
      </c>
      <c r="J38" s="98">
        <f t="shared" si="1"/>
        <v>35</v>
      </c>
      <c r="K38" s="187"/>
      <c r="N38" s="177"/>
    </row>
    <row r="39" spans="4:14" x14ac:dyDescent="0.2">
      <c r="D39" s="98">
        <f t="shared" si="0"/>
        <v>36</v>
      </c>
      <c r="E39" s="187" t="s">
        <v>341</v>
      </c>
      <c r="G39" s="98">
        <v>36</v>
      </c>
      <c r="H39" s="187" t="s">
        <v>341</v>
      </c>
      <c r="J39" s="98">
        <f t="shared" si="1"/>
        <v>36</v>
      </c>
      <c r="K39" s="187"/>
      <c r="N39" s="177"/>
    </row>
    <row r="40" spans="4:14" x14ac:dyDescent="0.2">
      <c r="D40" s="98">
        <f t="shared" si="0"/>
        <v>37</v>
      </c>
      <c r="E40" s="187" t="s">
        <v>342</v>
      </c>
      <c r="G40" s="98">
        <v>37</v>
      </c>
      <c r="H40" s="187" t="s">
        <v>342</v>
      </c>
      <c r="J40" s="98">
        <f t="shared" si="1"/>
        <v>37</v>
      </c>
      <c r="K40" s="187"/>
      <c r="N40" s="177"/>
    </row>
    <row r="41" spans="4:14" x14ac:dyDescent="0.2">
      <c r="D41" s="98">
        <f t="shared" si="0"/>
        <v>38</v>
      </c>
      <c r="E41" s="187" t="s">
        <v>343</v>
      </c>
      <c r="G41" s="98">
        <v>38</v>
      </c>
      <c r="H41" s="187" t="s">
        <v>343</v>
      </c>
      <c r="J41" s="98">
        <f t="shared" si="1"/>
        <v>38</v>
      </c>
      <c r="K41" s="187"/>
      <c r="N41" s="177"/>
    </row>
    <row r="42" spans="4:14" x14ac:dyDescent="0.2">
      <c r="D42" s="98">
        <f t="shared" si="0"/>
        <v>39</v>
      </c>
      <c r="E42" s="187" t="s">
        <v>344</v>
      </c>
      <c r="G42" s="98">
        <v>39</v>
      </c>
      <c r="H42" s="187" t="s">
        <v>344</v>
      </c>
      <c r="J42" s="98">
        <f t="shared" si="1"/>
        <v>39</v>
      </c>
      <c r="K42" s="187"/>
      <c r="N42" s="177"/>
    </row>
    <row r="43" spans="4:14" s="177" customFormat="1" x14ac:dyDescent="0.2">
      <c r="D43" s="98">
        <f t="shared" si="0"/>
        <v>40</v>
      </c>
      <c r="E43" s="187" t="s">
        <v>345</v>
      </c>
      <c r="G43" s="98">
        <v>40</v>
      </c>
      <c r="H43" s="187" t="s">
        <v>345</v>
      </c>
      <c r="J43" s="98">
        <f t="shared" si="1"/>
        <v>40</v>
      </c>
      <c r="K43" s="187"/>
    </row>
    <row r="44" spans="4:14" s="177" customFormat="1" x14ac:dyDescent="0.2">
      <c r="D44" s="98">
        <f t="shared" si="0"/>
        <v>41</v>
      </c>
      <c r="E44" s="187" t="s">
        <v>346</v>
      </c>
      <c r="G44" s="98">
        <v>41</v>
      </c>
      <c r="H44" s="187" t="s">
        <v>346</v>
      </c>
      <c r="J44" s="98">
        <f t="shared" si="1"/>
        <v>41</v>
      </c>
      <c r="K44" s="187"/>
    </row>
    <row r="45" spans="4:14" s="177" customFormat="1" x14ac:dyDescent="0.2">
      <c r="D45" s="98">
        <f t="shared" si="0"/>
        <v>42</v>
      </c>
      <c r="E45" s="187" t="s">
        <v>347</v>
      </c>
      <c r="G45" s="98">
        <v>42</v>
      </c>
      <c r="H45" s="187" t="s">
        <v>347</v>
      </c>
      <c r="J45" s="98">
        <f t="shared" si="1"/>
        <v>42</v>
      </c>
      <c r="K45" s="187"/>
    </row>
    <row r="46" spans="4:14" s="177" customFormat="1" x14ac:dyDescent="0.2">
      <c r="D46" s="98">
        <f t="shared" si="0"/>
        <v>43</v>
      </c>
      <c r="E46" s="187" t="s">
        <v>348</v>
      </c>
      <c r="G46" s="98">
        <v>43</v>
      </c>
      <c r="H46" s="187" t="s">
        <v>348</v>
      </c>
      <c r="J46" s="98">
        <f t="shared" si="1"/>
        <v>43</v>
      </c>
      <c r="K46" s="187"/>
    </row>
    <row r="47" spans="4:14" s="177" customFormat="1" x14ac:dyDescent="0.2">
      <c r="D47" s="98">
        <f t="shared" si="0"/>
        <v>44</v>
      </c>
      <c r="E47" s="187" t="s">
        <v>349</v>
      </c>
      <c r="G47" s="98">
        <v>44</v>
      </c>
      <c r="H47" s="187" t="s">
        <v>349</v>
      </c>
      <c r="J47" s="98">
        <f t="shared" si="1"/>
        <v>44</v>
      </c>
      <c r="K47" s="187"/>
    </row>
    <row r="48" spans="4:14" s="177" customFormat="1" x14ac:dyDescent="0.2">
      <c r="D48" s="98">
        <f t="shared" si="0"/>
        <v>45</v>
      </c>
      <c r="E48" s="187" t="s">
        <v>350</v>
      </c>
      <c r="G48" s="98">
        <v>45</v>
      </c>
      <c r="H48" s="187" t="s">
        <v>350</v>
      </c>
      <c r="J48" s="98">
        <f t="shared" si="1"/>
        <v>45</v>
      </c>
      <c r="K48" s="187"/>
    </row>
    <row r="49" spans="4:14" s="177" customFormat="1" x14ac:dyDescent="0.2">
      <c r="D49" s="98">
        <f t="shared" si="0"/>
        <v>46</v>
      </c>
      <c r="E49" s="187" t="s">
        <v>351</v>
      </c>
      <c r="G49" s="98">
        <v>46</v>
      </c>
      <c r="H49" s="187" t="s">
        <v>351</v>
      </c>
      <c r="J49" s="98">
        <f t="shared" si="1"/>
        <v>46</v>
      </c>
      <c r="K49" s="187"/>
    </row>
    <row r="50" spans="4:14" x14ac:dyDescent="0.2">
      <c r="D50" s="98">
        <f t="shared" si="0"/>
        <v>47</v>
      </c>
      <c r="E50" s="187" t="s">
        <v>352</v>
      </c>
      <c r="G50" s="98">
        <v>47</v>
      </c>
      <c r="H50" s="187" t="s">
        <v>352</v>
      </c>
      <c r="J50" s="98">
        <f t="shared" si="1"/>
        <v>47</v>
      </c>
      <c r="K50" s="238"/>
      <c r="N50" s="177"/>
    </row>
    <row r="51" spans="4:14" x14ac:dyDescent="0.2">
      <c r="D51" s="98">
        <f t="shared" si="0"/>
        <v>48</v>
      </c>
      <c r="E51" s="187" t="s">
        <v>353</v>
      </c>
      <c r="G51" s="98">
        <v>48</v>
      </c>
      <c r="H51" s="187" t="s">
        <v>353</v>
      </c>
      <c r="J51" s="98">
        <f t="shared" si="1"/>
        <v>48</v>
      </c>
      <c r="K51" s="238"/>
      <c r="N51" s="177"/>
    </row>
    <row r="52" spans="4:14" x14ac:dyDescent="0.2">
      <c r="D52" s="98">
        <f t="shared" si="0"/>
        <v>49</v>
      </c>
      <c r="E52" s="187" t="s">
        <v>354</v>
      </c>
      <c r="G52" s="98">
        <v>49</v>
      </c>
      <c r="H52" s="187" t="s">
        <v>354</v>
      </c>
      <c r="J52" s="98">
        <f t="shared" si="1"/>
        <v>49</v>
      </c>
      <c r="K52" s="238"/>
      <c r="N52" s="177"/>
    </row>
    <row r="53" spans="4:14" x14ac:dyDescent="0.2">
      <c r="D53" s="98">
        <f t="shared" si="0"/>
        <v>50</v>
      </c>
      <c r="E53" s="187" t="s">
        <v>355</v>
      </c>
      <c r="G53" s="98">
        <v>50</v>
      </c>
      <c r="H53" s="187" t="s">
        <v>355</v>
      </c>
      <c r="J53" s="98">
        <f t="shared" si="1"/>
        <v>50</v>
      </c>
      <c r="K53" s="238"/>
      <c r="N53" s="177"/>
    </row>
    <row r="54" spans="4:14" x14ac:dyDescent="0.2">
      <c r="D54" s="98">
        <f t="shared" si="0"/>
        <v>51</v>
      </c>
      <c r="E54" s="187" t="s">
        <v>356</v>
      </c>
      <c r="G54" s="98">
        <v>51</v>
      </c>
      <c r="H54" s="187" t="s">
        <v>356</v>
      </c>
      <c r="J54" s="98">
        <f t="shared" si="1"/>
        <v>51</v>
      </c>
      <c r="K54" s="238"/>
      <c r="N54" s="177"/>
    </row>
    <row r="55" spans="4:14" x14ac:dyDescent="0.2">
      <c r="D55" s="98">
        <f t="shared" si="0"/>
        <v>52</v>
      </c>
      <c r="E55" s="187" t="s">
        <v>357</v>
      </c>
      <c r="G55" s="98">
        <v>52</v>
      </c>
      <c r="H55" s="187" t="s">
        <v>357</v>
      </c>
      <c r="J55" s="98">
        <f t="shared" si="1"/>
        <v>52</v>
      </c>
      <c r="K55" s="238"/>
      <c r="N55" s="177"/>
    </row>
    <row r="56" spans="4:14" x14ac:dyDescent="0.2">
      <c r="D56" s="98">
        <f t="shared" si="0"/>
        <v>53</v>
      </c>
      <c r="E56" s="187" t="s">
        <v>358</v>
      </c>
      <c r="G56" s="98">
        <v>53</v>
      </c>
      <c r="H56" s="187" t="s">
        <v>358</v>
      </c>
      <c r="J56" s="98">
        <f t="shared" si="1"/>
        <v>53</v>
      </c>
      <c r="K56" s="238"/>
      <c r="N56" s="177"/>
    </row>
    <row r="57" spans="4:14" x14ac:dyDescent="0.2">
      <c r="D57" s="98">
        <f t="shared" si="0"/>
        <v>54</v>
      </c>
      <c r="E57" s="187" t="s">
        <v>359</v>
      </c>
      <c r="G57" s="98">
        <v>54</v>
      </c>
      <c r="H57" s="187" t="s">
        <v>359</v>
      </c>
      <c r="J57" s="98">
        <f t="shared" si="1"/>
        <v>54</v>
      </c>
      <c r="K57" s="238"/>
      <c r="N57" s="177"/>
    </row>
    <row r="58" spans="4:14" x14ac:dyDescent="0.2">
      <c r="D58" s="98">
        <f t="shared" si="0"/>
        <v>55</v>
      </c>
      <c r="E58" s="187" t="s">
        <v>360</v>
      </c>
      <c r="G58" s="98">
        <v>55</v>
      </c>
      <c r="H58" s="187" t="s">
        <v>360</v>
      </c>
      <c r="J58" s="98">
        <f t="shared" si="1"/>
        <v>55</v>
      </c>
      <c r="K58" s="238"/>
      <c r="N58" s="177"/>
    </row>
    <row r="59" spans="4:14" x14ac:dyDescent="0.2">
      <c r="D59" s="98">
        <f t="shared" si="0"/>
        <v>56</v>
      </c>
      <c r="E59" s="187" t="s">
        <v>361</v>
      </c>
      <c r="G59" s="98">
        <v>56</v>
      </c>
      <c r="H59" s="187" t="s">
        <v>361</v>
      </c>
      <c r="J59" s="98">
        <f t="shared" si="1"/>
        <v>56</v>
      </c>
      <c r="K59" s="238"/>
      <c r="N59" s="177"/>
    </row>
    <row r="60" spans="4:14" s="177" customFormat="1" x14ac:dyDescent="0.2">
      <c r="D60" s="98">
        <f t="shared" si="0"/>
        <v>57</v>
      </c>
      <c r="E60" s="187" t="s">
        <v>362</v>
      </c>
      <c r="G60" s="98">
        <v>57</v>
      </c>
      <c r="H60" s="187" t="s">
        <v>362</v>
      </c>
      <c r="J60" s="98">
        <f t="shared" si="1"/>
        <v>57</v>
      </c>
      <c r="K60" s="238"/>
    </row>
    <row r="61" spans="4:14" s="177" customFormat="1" x14ac:dyDescent="0.2">
      <c r="D61" s="98">
        <f t="shared" si="0"/>
        <v>58</v>
      </c>
      <c r="E61" s="187" t="s">
        <v>443</v>
      </c>
      <c r="G61" s="98">
        <v>58</v>
      </c>
      <c r="H61" s="187" t="s">
        <v>443</v>
      </c>
      <c r="J61" s="98">
        <f t="shared" si="1"/>
        <v>58</v>
      </c>
      <c r="K61" s="238"/>
    </row>
    <row r="62" spans="4:14" s="177" customFormat="1" x14ac:dyDescent="0.2">
      <c r="D62" s="98">
        <f t="shared" si="0"/>
        <v>59</v>
      </c>
      <c r="E62" s="187" t="s">
        <v>363</v>
      </c>
      <c r="G62" s="98">
        <v>59</v>
      </c>
      <c r="H62" s="187" t="s">
        <v>363</v>
      </c>
      <c r="J62" s="98">
        <f t="shared" si="1"/>
        <v>59</v>
      </c>
      <c r="K62" s="238"/>
    </row>
    <row r="63" spans="4:14" s="177" customFormat="1" x14ac:dyDescent="0.2">
      <c r="D63" s="98">
        <f t="shared" si="0"/>
        <v>60</v>
      </c>
      <c r="E63" s="187" t="s">
        <v>364</v>
      </c>
      <c r="G63" s="98">
        <v>60</v>
      </c>
      <c r="H63" s="187" t="s">
        <v>364</v>
      </c>
      <c r="J63" s="98">
        <f t="shared" si="1"/>
        <v>60</v>
      </c>
      <c r="K63" s="238"/>
    </row>
    <row r="64" spans="4:14" s="177" customFormat="1" x14ac:dyDescent="0.2">
      <c r="D64" s="98">
        <f t="shared" si="0"/>
        <v>61</v>
      </c>
      <c r="E64" s="187" t="s">
        <v>365</v>
      </c>
      <c r="G64" s="98">
        <v>61</v>
      </c>
      <c r="H64" s="187" t="s">
        <v>365</v>
      </c>
      <c r="J64" s="98">
        <f t="shared" si="1"/>
        <v>61</v>
      </c>
      <c r="K64" s="238"/>
    </row>
    <row r="65" spans="4:11" s="177" customFormat="1" x14ac:dyDescent="0.2">
      <c r="D65" s="98">
        <f t="shared" si="0"/>
        <v>62</v>
      </c>
      <c r="E65" s="187" t="s">
        <v>366</v>
      </c>
      <c r="G65" s="98">
        <v>62</v>
      </c>
      <c r="H65" s="187" t="s">
        <v>366</v>
      </c>
      <c r="J65" s="98">
        <f t="shared" si="1"/>
        <v>62</v>
      </c>
      <c r="K65" s="238"/>
    </row>
    <row r="66" spans="4:11" s="177" customFormat="1" x14ac:dyDescent="0.2">
      <c r="D66" s="98">
        <f t="shared" si="0"/>
        <v>63</v>
      </c>
      <c r="E66" s="187" t="s">
        <v>367</v>
      </c>
      <c r="G66" s="98">
        <v>63</v>
      </c>
      <c r="H66" s="187" t="s">
        <v>367</v>
      </c>
      <c r="J66" s="98">
        <f t="shared" si="1"/>
        <v>63</v>
      </c>
      <c r="K66" s="238"/>
    </row>
    <row r="67" spans="4:11" s="177" customFormat="1" x14ac:dyDescent="0.2">
      <c r="D67" s="98">
        <f t="shared" si="0"/>
        <v>64</v>
      </c>
      <c r="E67" s="187" t="s">
        <v>368</v>
      </c>
      <c r="G67" s="98">
        <v>64</v>
      </c>
      <c r="H67" s="187" t="s">
        <v>368</v>
      </c>
      <c r="J67" s="98">
        <f t="shared" si="1"/>
        <v>64</v>
      </c>
      <c r="K67" s="238"/>
    </row>
    <row r="68" spans="4:11" s="177" customFormat="1" x14ac:dyDescent="0.2">
      <c r="D68" s="98">
        <f t="shared" si="0"/>
        <v>65</v>
      </c>
      <c r="E68" s="187" t="s">
        <v>369</v>
      </c>
      <c r="G68" s="98">
        <v>65</v>
      </c>
      <c r="H68" s="187" t="s">
        <v>369</v>
      </c>
      <c r="J68" s="98">
        <f t="shared" si="1"/>
        <v>65</v>
      </c>
      <c r="K68" s="238"/>
    </row>
    <row r="69" spans="4:11" s="177" customFormat="1" x14ac:dyDescent="0.2">
      <c r="D69" s="98">
        <f t="shared" si="0"/>
        <v>66</v>
      </c>
      <c r="E69" s="187" t="s">
        <v>370</v>
      </c>
      <c r="G69" s="98">
        <v>66</v>
      </c>
      <c r="H69" s="187" t="s">
        <v>370</v>
      </c>
      <c r="J69" s="98">
        <f t="shared" si="1"/>
        <v>66</v>
      </c>
      <c r="K69" s="238"/>
    </row>
    <row r="70" spans="4:11" s="177" customFormat="1" x14ac:dyDescent="0.2">
      <c r="D70" s="98">
        <f t="shared" si="0"/>
        <v>67</v>
      </c>
      <c r="E70" s="187" t="s">
        <v>371</v>
      </c>
      <c r="G70" s="98">
        <v>67</v>
      </c>
      <c r="H70" s="187" t="s">
        <v>371</v>
      </c>
      <c r="J70" s="98">
        <f t="shared" ref="J70:J133" si="2">1+J69</f>
        <v>67</v>
      </c>
      <c r="K70" s="238"/>
    </row>
    <row r="71" spans="4:11" s="177" customFormat="1" x14ac:dyDescent="0.2">
      <c r="D71" s="98">
        <f t="shared" si="0"/>
        <v>68</v>
      </c>
      <c r="E71" s="187" t="s">
        <v>372</v>
      </c>
      <c r="G71" s="98">
        <v>68</v>
      </c>
      <c r="H71" s="187" t="s">
        <v>372</v>
      </c>
      <c r="J71" s="98">
        <f t="shared" si="2"/>
        <v>68</v>
      </c>
      <c r="K71" s="238"/>
    </row>
    <row r="72" spans="4:11" s="177" customFormat="1" x14ac:dyDescent="0.2">
      <c r="D72" s="98">
        <f t="shared" si="0"/>
        <v>69</v>
      </c>
      <c r="E72" s="187" t="s">
        <v>373</v>
      </c>
      <c r="G72" s="98">
        <v>69</v>
      </c>
      <c r="H72" s="187" t="s">
        <v>373</v>
      </c>
      <c r="J72" s="98">
        <f t="shared" si="2"/>
        <v>69</v>
      </c>
      <c r="K72" s="238"/>
    </row>
    <row r="73" spans="4:11" s="177" customFormat="1" x14ac:dyDescent="0.2">
      <c r="D73" s="98">
        <f t="shared" si="0"/>
        <v>70</v>
      </c>
      <c r="E73" s="187" t="s">
        <v>374</v>
      </c>
      <c r="G73" s="98">
        <f>G72+1</f>
        <v>70</v>
      </c>
      <c r="H73" s="187" t="s">
        <v>374</v>
      </c>
      <c r="J73" s="98">
        <f t="shared" si="2"/>
        <v>70</v>
      </c>
      <c r="K73" s="238"/>
    </row>
    <row r="74" spans="4:11" s="177" customFormat="1" x14ac:dyDescent="0.2">
      <c r="D74" s="98">
        <f t="shared" ref="D74:D137" si="3">1+D73</f>
        <v>71</v>
      </c>
      <c r="E74" s="187" t="s">
        <v>375</v>
      </c>
      <c r="G74" s="98">
        <f t="shared" ref="G74:G137" si="4">G73+1</f>
        <v>71</v>
      </c>
      <c r="H74" s="187" t="s">
        <v>375</v>
      </c>
      <c r="J74" s="98">
        <f t="shared" si="2"/>
        <v>71</v>
      </c>
      <c r="K74" s="238"/>
    </row>
    <row r="75" spans="4:11" s="177" customFormat="1" x14ac:dyDescent="0.2">
      <c r="D75" s="98">
        <f t="shared" si="3"/>
        <v>72</v>
      </c>
      <c r="E75" s="187" t="s">
        <v>376</v>
      </c>
      <c r="G75" s="98">
        <f t="shared" si="4"/>
        <v>72</v>
      </c>
      <c r="H75" s="187" t="s">
        <v>376</v>
      </c>
      <c r="J75" s="98">
        <f t="shared" si="2"/>
        <v>72</v>
      </c>
      <c r="K75" s="238"/>
    </row>
    <row r="76" spans="4:11" s="177" customFormat="1" x14ac:dyDescent="0.2">
      <c r="D76" s="98">
        <f t="shared" si="3"/>
        <v>73</v>
      </c>
      <c r="E76" s="187" t="s">
        <v>377</v>
      </c>
      <c r="G76" s="98">
        <f t="shared" si="4"/>
        <v>73</v>
      </c>
      <c r="H76" s="187" t="s">
        <v>377</v>
      </c>
      <c r="J76" s="98">
        <f t="shared" si="2"/>
        <v>73</v>
      </c>
      <c r="K76" s="238"/>
    </row>
    <row r="77" spans="4:11" s="177" customFormat="1" x14ac:dyDescent="0.2">
      <c r="D77" s="98">
        <f t="shared" si="3"/>
        <v>74</v>
      </c>
      <c r="E77" s="187" t="s">
        <v>378</v>
      </c>
      <c r="G77" s="98">
        <f t="shared" si="4"/>
        <v>74</v>
      </c>
      <c r="H77" s="187" t="s">
        <v>378</v>
      </c>
      <c r="J77" s="98">
        <f t="shared" si="2"/>
        <v>74</v>
      </c>
      <c r="K77" s="238"/>
    </row>
    <row r="78" spans="4:11" s="177" customFormat="1" x14ac:dyDescent="0.2">
      <c r="D78" s="98">
        <f t="shared" si="3"/>
        <v>75</v>
      </c>
      <c r="E78" s="187" t="s">
        <v>379</v>
      </c>
      <c r="G78" s="98">
        <f t="shared" si="4"/>
        <v>75</v>
      </c>
      <c r="H78" s="187" t="s">
        <v>379</v>
      </c>
      <c r="J78" s="98">
        <f t="shared" si="2"/>
        <v>75</v>
      </c>
      <c r="K78" s="238"/>
    </row>
    <row r="79" spans="4:11" s="177" customFormat="1" x14ac:dyDescent="0.2">
      <c r="D79" s="98">
        <f t="shared" si="3"/>
        <v>76</v>
      </c>
      <c r="E79" s="187" t="s">
        <v>380</v>
      </c>
      <c r="G79" s="98">
        <f t="shared" si="4"/>
        <v>76</v>
      </c>
      <c r="H79" s="187" t="s">
        <v>380</v>
      </c>
      <c r="J79" s="98">
        <f t="shared" si="2"/>
        <v>76</v>
      </c>
      <c r="K79" s="238"/>
    </row>
    <row r="80" spans="4:11" s="177" customFormat="1" x14ac:dyDescent="0.2">
      <c r="D80" s="98">
        <f t="shared" si="3"/>
        <v>77</v>
      </c>
      <c r="E80" s="187" t="s">
        <v>381</v>
      </c>
      <c r="G80" s="98">
        <f t="shared" si="4"/>
        <v>77</v>
      </c>
      <c r="H80" s="187" t="s">
        <v>381</v>
      </c>
      <c r="J80" s="98">
        <f t="shared" si="2"/>
        <v>77</v>
      </c>
      <c r="K80" s="238"/>
    </row>
    <row r="81" spans="4:11" s="177" customFormat="1" x14ac:dyDescent="0.2">
      <c r="D81" s="98">
        <f t="shared" si="3"/>
        <v>78</v>
      </c>
      <c r="E81" s="187" t="s">
        <v>382</v>
      </c>
      <c r="G81" s="98">
        <f t="shared" si="4"/>
        <v>78</v>
      </c>
      <c r="H81" s="187" t="s">
        <v>382</v>
      </c>
      <c r="J81" s="98">
        <f t="shared" si="2"/>
        <v>78</v>
      </c>
      <c r="K81" s="238"/>
    </row>
    <row r="82" spans="4:11" s="177" customFormat="1" x14ac:dyDescent="0.2">
      <c r="D82" s="98">
        <f t="shared" si="3"/>
        <v>79</v>
      </c>
      <c r="E82" s="187" t="s">
        <v>383</v>
      </c>
      <c r="G82" s="98">
        <f t="shared" si="4"/>
        <v>79</v>
      </c>
      <c r="H82" s="187" t="s">
        <v>383</v>
      </c>
      <c r="J82" s="98">
        <f t="shared" si="2"/>
        <v>79</v>
      </c>
      <c r="K82" s="238"/>
    </row>
    <row r="83" spans="4:11" s="177" customFormat="1" x14ac:dyDescent="0.2">
      <c r="D83" s="98">
        <f t="shared" si="3"/>
        <v>80</v>
      </c>
      <c r="E83" s="187" t="s">
        <v>384</v>
      </c>
      <c r="G83" s="98">
        <f t="shared" si="4"/>
        <v>80</v>
      </c>
      <c r="H83" s="187" t="s">
        <v>384</v>
      </c>
      <c r="J83" s="98">
        <f t="shared" si="2"/>
        <v>80</v>
      </c>
      <c r="K83" s="238"/>
    </row>
    <row r="84" spans="4:11" s="177" customFormat="1" x14ac:dyDescent="0.2">
      <c r="D84" s="98">
        <f t="shared" si="3"/>
        <v>81</v>
      </c>
      <c r="E84" s="187" t="s">
        <v>385</v>
      </c>
      <c r="G84" s="98">
        <f t="shared" si="4"/>
        <v>81</v>
      </c>
      <c r="H84" s="187" t="s">
        <v>385</v>
      </c>
      <c r="J84" s="98">
        <f t="shared" si="2"/>
        <v>81</v>
      </c>
      <c r="K84" s="238"/>
    </row>
    <row r="85" spans="4:11" s="177" customFormat="1" x14ac:dyDescent="0.2">
      <c r="D85" s="98">
        <f t="shared" si="3"/>
        <v>82</v>
      </c>
      <c r="E85" s="187" t="s">
        <v>386</v>
      </c>
      <c r="G85" s="98">
        <f t="shared" si="4"/>
        <v>82</v>
      </c>
      <c r="H85" s="187" t="s">
        <v>386</v>
      </c>
      <c r="J85" s="98">
        <f t="shared" si="2"/>
        <v>82</v>
      </c>
      <c r="K85" s="238"/>
    </row>
    <row r="86" spans="4:11" s="177" customFormat="1" x14ac:dyDescent="0.2">
      <c r="D86" s="98">
        <f t="shared" si="3"/>
        <v>83</v>
      </c>
      <c r="E86" s="187" t="s">
        <v>387</v>
      </c>
      <c r="G86" s="98">
        <f t="shared" si="4"/>
        <v>83</v>
      </c>
      <c r="H86" s="187" t="s">
        <v>387</v>
      </c>
      <c r="J86" s="98">
        <f t="shared" si="2"/>
        <v>83</v>
      </c>
      <c r="K86" s="238"/>
    </row>
    <row r="87" spans="4:11" s="177" customFormat="1" x14ac:dyDescent="0.2">
      <c r="D87" s="98">
        <f t="shared" si="3"/>
        <v>84</v>
      </c>
      <c r="E87" s="187" t="s">
        <v>388</v>
      </c>
      <c r="G87" s="98">
        <f t="shared" si="4"/>
        <v>84</v>
      </c>
      <c r="H87" s="187" t="s">
        <v>388</v>
      </c>
      <c r="J87" s="98">
        <f t="shared" si="2"/>
        <v>84</v>
      </c>
      <c r="K87" s="238"/>
    </row>
    <row r="88" spans="4:11" s="177" customFormat="1" x14ac:dyDescent="0.2">
      <c r="D88" s="98">
        <f t="shared" si="3"/>
        <v>85</v>
      </c>
      <c r="E88" s="187" t="s">
        <v>389</v>
      </c>
      <c r="G88" s="98">
        <f t="shared" si="4"/>
        <v>85</v>
      </c>
      <c r="H88" s="187" t="s">
        <v>389</v>
      </c>
      <c r="J88" s="98">
        <f t="shared" si="2"/>
        <v>85</v>
      </c>
      <c r="K88" s="238"/>
    </row>
    <row r="89" spans="4:11" s="177" customFormat="1" x14ac:dyDescent="0.2">
      <c r="D89" s="98">
        <f t="shared" si="3"/>
        <v>86</v>
      </c>
      <c r="E89" s="187" t="s">
        <v>390</v>
      </c>
      <c r="G89" s="98">
        <f t="shared" si="4"/>
        <v>86</v>
      </c>
      <c r="H89" s="187" t="s">
        <v>390</v>
      </c>
      <c r="J89" s="98">
        <f t="shared" si="2"/>
        <v>86</v>
      </c>
      <c r="K89" s="238"/>
    </row>
    <row r="90" spans="4:11" s="177" customFormat="1" x14ac:dyDescent="0.2">
      <c r="D90" s="98">
        <f t="shared" si="3"/>
        <v>87</v>
      </c>
      <c r="E90" s="187" t="s">
        <v>391</v>
      </c>
      <c r="G90" s="98">
        <f t="shared" si="4"/>
        <v>87</v>
      </c>
      <c r="H90" s="187" t="s">
        <v>391</v>
      </c>
      <c r="J90" s="98">
        <f t="shared" si="2"/>
        <v>87</v>
      </c>
      <c r="K90" s="238"/>
    </row>
    <row r="91" spans="4:11" s="177" customFormat="1" x14ac:dyDescent="0.2">
      <c r="D91" s="98">
        <f t="shared" si="3"/>
        <v>88</v>
      </c>
      <c r="E91" s="187" t="s">
        <v>392</v>
      </c>
      <c r="G91" s="98">
        <f t="shared" si="4"/>
        <v>88</v>
      </c>
      <c r="H91" s="187" t="s">
        <v>392</v>
      </c>
      <c r="J91" s="98">
        <f t="shared" si="2"/>
        <v>88</v>
      </c>
      <c r="K91" s="238"/>
    </row>
    <row r="92" spans="4:11" s="177" customFormat="1" x14ac:dyDescent="0.2">
      <c r="D92" s="98">
        <f t="shared" si="3"/>
        <v>89</v>
      </c>
      <c r="E92" s="187" t="s">
        <v>393</v>
      </c>
      <c r="G92" s="98">
        <f t="shared" si="4"/>
        <v>89</v>
      </c>
      <c r="H92" s="187" t="s">
        <v>393</v>
      </c>
      <c r="J92" s="98">
        <f t="shared" si="2"/>
        <v>89</v>
      </c>
      <c r="K92" s="238"/>
    </row>
    <row r="93" spans="4:11" s="177" customFormat="1" x14ac:dyDescent="0.2">
      <c r="D93" s="98">
        <f t="shared" si="3"/>
        <v>90</v>
      </c>
      <c r="E93" s="187" t="s">
        <v>394</v>
      </c>
      <c r="G93" s="98">
        <f t="shared" si="4"/>
        <v>90</v>
      </c>
      <c r="H93" s="187" t="s">
        <v>394</v>
      </c>
      <c r="J93" s="98">
        <f t="shared" si="2"/>
        <v>90</v>
      </c>
      <c r="K93" s="238"/>
    </row>
    <row r="94" spans="4:11" s="177" customFormat="1" x14ac:dyDescent="0.2">
      <c r="D94" s="98">
        <f t="shared" si="3"/>
        <v>91</v>
      </c>
      <c r="E94" s="187" t="s">
        <v>395</v>
      </c>
      <c r="G94" s="98">
        <f t="shared" si="4"/>
        <v>91</v>
      </c>
      <c r="H94" s="187" t="s">
        <v>395</v>
      </c>
      <c r="J94" s="98">
        <f t="shared" si="2"/>
        <v>91</v>
      </c>
      <c r="K94" s="238"/>
    </row>
    <row r="95" spans="4:11" s="177" customFormat="1" x14ac:dyDescent="0.2">
      <c r="D95" s="98">
        <f t="shared" si="3"/>
        <v>92</v>
      </c>
      <c r="E95" s="187" t="s">
        <v>396</v>
      </c>
      <c r="G95" s="98">
        <f t="shared" si="4"/>
        <v>92</v>
      </c>
      <c r="H95" s="187" t="s">
        <v>396</v>
      </c>
      <c r="J95" s="98">
        <f t="shared" si="2"/>
        <v>92</v>
      </c>
      <c r="K95" s="238"/>
    </row>
    <row r="96" spans="4:11" s="177" customFormat="1" x14ac:dyDescent="0.2">
      <c r="D96" s="98">
        <f t="shared" si="3"/>
        <v>93</v>
      </c>
      <c r="E96" s="187" t="s">
        <v>397</v>
      </c>
      <c r="G96" s="98">
        <f t="shared" si="4"/>
        <v>93</v>
      </c>
      <c r="H96" s="187" t="s">
        <v>397</v>
      </c>
      <c r="J96" s="98">
        <f t="shared" si="2"/>
        <v>93</v>
      </c>
      <c r="K96" s="238"/>
    </row>
    <row r="97" spans="4:11" s="177" customFormat="1" x14ac:dyDescent="0.2">
      <c r="D97" s="98">
        <f t="shared" si="3"/>
        <v>94</v>
      </c>
      <c r="E97" s="187" t="s">
        <v>398</v>
      </c>
      <c r="G97" s="98">
        <f t="shared" si="4"/>
        <v>94</v>
      </c>
      <c r="H97" s="187" t="s">
        <v>398</v>
      </c>
      <c r="J97" s="98">
        <f t="shared" si="2"/>
        <v>94</v>
      </c>
      <c r="K97" s="238"/>
    </row>
    <row r="98" spans="4:11" s="177" customFormat="1" x14ac:dyDescent="0.2">
      <c r="D98" s="98">
        <f t="shared" si="3"/>
        <v>95</v>
      </c>
      <c r="E98" s="187" t="s">
        <v>399</v>
      </c>
      <c r="G98" s="98">
        <f t="shared" si="4"/>
        <v>95</v>
      </c>
      <c r="H98" s="187" t="s">
        <v>399</v>
      </c>
      <c r="J98" s="98">
        <f t="shared" si="2"/>
        <v>95</v>
      </c>
      <c r="K98" s="238"/>
    </row>
    <row r="99" spans="4:11" s="177" customFormat="1" x14ac:dyDescent="0.2">
      <c r="D99" s="98">
        <f t="shared" si="3"/>
        <v>96</v>
      </c>
      <c r="E99" s="187" t="s">
        <v>400</v>
      </c>
      <c r="G99" s="98">
        <f t="shared" si="4"/>
        <v>96</v>
      </c>
      <c r="H99" s="187" t="s">
        <v>400</v>
      </c>
      <c r="J99" s="98">
        <f t="shared" si="2"/>
        <v>96</v>
      </c>
      <c r="K99" s="238"/>
    </row>
    <row r="100" spans="4:11" s="177" customFormat="1" x14ac:dyDescent="0.2">
      <c r="D100" s="98">
        <f t="shared" si="3"/>
        <v>97</v>
      </c>
      <c r="E100" s="187" t="s">
        <v>401</v>
      </c>
      <c r="G100" s="98">
        <f t="shared" si="4"/>
        <v>97</v>
      </c>
      <c r="H100" s="187" t="s">
        <v>401</v>
      </c>
      <c r="J100" s="98">
        <f t="shared" si="2"/>
        <v>97</v>
      </c>
      <c r="K100" s="238"/>
    </row>
    <row r="101" spans="4:11" s="177" customFormat="1" x14ac:dyDescent="0.2">
      <c r="D101" s="98">
        <f t="shared" si="3"/>
        <v>98</v>
      </c>
      <c r="E101" s="187" t="s">
        <v>402</v>
      </c>
      <c r="G101" s="98">
        <f t="shared" si="4"/>
        <v>98</v>
      </c>
      <c r="H101" s="187" t="s">
        <v>402</v>
      </c>
      <c r="J101" s="98">
        <f t="shared" si="2"/>
        <v>98</v>
      </c>
      <c r="K101" s="238"/>
    </row>
    <row r="102" spans="4:11" s="177" customFormat="1" x14ac:dyDescent="0.2">
      <c r="D102" s="98">
        <f t="shared" si="3"/>
        <v>99</v>
      </c>
      <c r="E102" s="187" t="s">
        <v>403</v>
      </c>
      <c r="G102" s="98">
        <f t="shared" si="4"/>
        <v>99</v>
      </c>
      <c r="H102" s="187" t="s">
        <v>403</v>
      </c>
      <c r="J102" s="98">
        <f t="shared" si="2"/>
        <v>99</v>
      </c>
      <c r="K102" s="238"/>
    </row>
    <row r="103" spans="4:11" s="177" customFormat="1" x14ac:dyDescent="0.2">
      <c r="D103" s="98">
        <f t="shared" si="3"/>
        <v>100</v>
      </c>
      <c r="E103" s="187" t="s">
        <v>404</v>
      </c>
      <c r="G103" s="98">
        <f t="shared" si="4"/>
        <v>100</v>
      </c>
      <c r="H103" s="187" t="s">
        <v>404</v>
      </c>
      <c r="J103" s="98">
        <f t="shared" si="2"/>
        <v>100</v>
      </c>
      <c r="K103" s="238"/>
    </row>
    <row r="104" spans="4:11" s="177" customFormat="1" x14ac:dyDescent="0.2">
      <c r="D104" s="98">
        <f t="shared" si="3"/>
        <v>101</v>
      </c>
      <c r="E104" s="187" t="s">
        <v>405</v>
      </c>
      <c r="G104" s="98">
        <f t="shared" si="4"/>
        <v>101</v>
      </c>
      <c r="H104" s="187" t="s">
        <v>405</v>
      </c>
      <c r="J104" s="98">
        <f t="shared" si="2"/>
        <v>101</v>
      </c>
      <c r="K104" s="238"/>
    </row>
    <row r="105" spans="4:11" s="177" customFormat="1" x14ac:dyDescent="0.2">
      <c r="D105" s="98">
        <f t="shared" si="3"/>
        <v>102</v>
      </c>
      <c r="E105" s="187" t="s">
        <v>406</v>
      </c>
      <c r="G105" s="98">
        <f t="shared" si="4"/>
        <v>102</v>
      </c>
      <c r="H105" s="187" t="s">
        <v>406</v>
      </c>
      <c r="J105" s="98">
        <f t="shared" si="2"/>
        <v>102</v>
      </c>
      <c r="K105" s="238"/>
    </row>
    <row r="106" spans="4:11" s="177" customFormat="1" x14ac:dyDescent="0.2">
      <c r="D106" s="98">
        <f t="shared" si="3"/>
        <v>103</v>
      </c>
      <c r="E106" s="187" t="s">
        <v>407</v>
      </c>
      <c r="G106" s="98">
        <f t="shared" si="4"/>
        <v>103</v>
      </c>
      <c r="H106" s="187" t="s">
        <v>407</v>
      </c>
      <c r="J106" s="98">
        <f t="shared" si="2"/>
        <v>103</v>
      </c>
      <c r="K106" s="238"/>
    </row>
    <row r="107" spans="4:11" s="177" customFormat="1" x14ac:dyDescent="0.2">
      <c r="D107" s="98">
        <f t="shared" si="3"/>
        <v>104</v>
      </c>
      <c r="E107" s="187" t="s">
        <v>408</v>
      </c>
      <c r="G107" s="98">
        <f t="shared" si="4"/>
        <v>104</v>
      </c>
      <c r="H107" s="187" t="s">
        <v>408</v>
      </c>
      <c r="J107" s="98">
        <f t="shared" si="2"/>
        <v>104</v>
      </c>
      <c r="K107" s="238"/>
    </row>
    <row r="108" spans="4:11" s="177" customFormat="1" x14ac:dyDescent="0.2">
      <c r="D108" s="98">
        <f t="shared" si="3"/>
        <v>105</v>
      </c>
      <c r="E108" s="187" t="s">
        <v>409</v>
      </c>
      <c r="G108" s="98">
        <f t="shared" si="4"/>
        <v>105</v>
      </c>
      <c r="H108" s="187" t="s">
        <v>409</v>
      </c>
      <c r="J108" s="98">
        <f t="shared" si="2"/>
        <v>105</v>
      </c>
      <c r="K108" s="238"/>
    </row>
    <row r="109" spans="4:11" s="177" customFormat="1" x14ac:dyDescent="0.2">
      <c r="D109" s="98">
        <f t="shared" si="3"/>
        <v>106</v>
      </c>
      <c r="E109" s="187" t="s">
        <v>410</v>
      </c>
      <c r="G109" s="98">
        <f t="shared" si="4"/>
        <v>106</v>
      </c>
      <c r="H109" s="187" t="s">
        <v>410</v>
      </c>
      <c r="J109" s="98">
        <f t="shared" si="2"/>
        <v>106</v>
      </c>
      <c r="K109" s="238"/>
    </row>
    <row r="110" spans="4:11" s="177" customFormat="1" x14ac:dyDescent="0.2">
      <c r="D110" s="98">
        <f t="shared" si="3"/>
        <v>107</v>
      </c>
      <c r="E110" s="187" t="s">
        <v>411</v>
      </c>
      <c r="G110" s="98">
        <f t="shared" si="4"/>
        <v>107</v>
      </c>
      <c r="H110" s="187" t="s">
        <v>411</v>
      </c>
      <c r="J110" s="98">
        <f t="shared" si="2"/>
        <v>107</v>
      </c>
      <c r="K110" s="238"/>
    </row>
    <row r="111" spans="4:11" s="177" customFormat="1" x14ac:dyDescent="0.2">
      <c r="D111" s="98">
        <f t="shared" si="3"/>
        <v>108</v>
      </c>
      <c r="E111" s="187" t="s">
        <v>412</v>
      </c>
      <c r="G111" s="98">
        <f t="shared" si="4"/>
        <v>108</v>
      </c>
      <c r="H111" s="187" t="s">
        <v>412</v>
      </c>
      <c r="J111" s="98">
        <f t="shared" si="2"/>
        <v>108</v>
      </c>
      <c r="K111" s="238"/>
    </row>
    <row r="112" spans="4:11" s="177" customFormat="1" x14ac:dyDescent="0.2">
      <c r="D112" s="98">
        <f t="shared" si="3"/>
        <v>109</v>
      </c>
      <c r="E112" s="187" t="s">
        <v>413</v>
      </c>
      <c r="G112" s="98">
        <f t="shared" si="4"/>
        <v>109</v>
      </c>
      <c r="H112" s="187" t="s">
        <v>413</v>
      </c>
      <c r="J112" s="98">
        <f t="shared" si="2"/>
        <v>109</v>
      </c>
      <c r="K112" s="238"/>
    </row>
    <row r="113" spans="4:11" s="177" customFormat="1" x14ac:dyDescent="0.2">
      <c r="D113" s="98">
        <f t="shared" si="3"/>
        <v>110</v>
      </c>
      <c r="E113" s="187" t="s">
        <v>414</v>
      </c>
      <c r="G113" s="98">
        <f t="shared" si="4"/>
        <v>110</v>
      </c>
      <c r="H113" s="187" t="s">
        <v>414</v>
      </c>
      <c r="J113" s="98">
        <f t="shared" si="2"/>
        <v>110</v>
      </c>
      <c r="K113" s="238"/>
    </row>
    <row r="114" spans="4:11" s="177" customFormat="1" x14ac:dyDescent="0.2">
      <c r="D114" s="98">
        <f t="shared" si="3"/>
        <v>111</v>
      </c>
      <c r="E114" s="187" t="s">
        <v>415</v>
      </c>
      <c r="G114" s="98">
        <f t="shared" si="4"/>
        <v>111</v>
      </c>
      <c r="H114" s="187" t="s">
        <v>415</v>
      </c>
      <c r="J114" s="98">
        <f t="shared" si="2"/>
        <v>111</v>
      </c>
      <c r="K114" s="238"/>
    </row>
    <row r="115" spans="4:11" s="177" customFormat="1" x14ac:dyDescent="0.2">
      <c r="D115" s="98">
        <f t="shared" si="3"/>
        <v>112</v>
      </c>
      <c r="E115" s="187" t="s">
        <v>416</v>
      </c>
      <c r="G115" s="98">
        <f t="shared" si="4"/>
        <v>112</v>
      </c>
      <c r="H115" s="187" t="s">
        <v>416</v>
      </c>
      <c r="J115" s="98">
        <f t="shared" si="2"/>
        <v>112</v>
      </c>
      <c r="K115" s="238"/>
    </row>
    <row r="116" spans="4:11" s="177" customFormat="1" x14ac:dyDescent="0.2">
      <c r="D116" s="98">
        <f t="shared" si="3"/>
        <v>113</v>
      </c>
      <c r="E116" s="187" t="s">
        <v>417</v>
      </c>
      <c r="G116" s="98">
        <f t="shared" si="4"/>
        <v>113</v>
      </c>
      <c r="H116" s="187" t="s">
        <v>417</v>
      </c>
      <c r="J116" s="98">
        <f t="shared" si="2"/>
        <v>113</v>
      </c>
      <c r="K116" s="238"/>
    </row>
    <row r="117" spans="4:11" s="177" customFormat="1" hidden="1" outlineLevel="1" x14ac:dyDescent="0.2">
      <c r="D117" s="98">
        <f t="shared" si="3"/>
        <v>114</v>
      </c>
      <c r="E117" s="187"/>
      <c r="G117" s="98">
        <f t="shared" si="4"/>
        <v>114</v>
      </c>
      <c r="H117" s="187"/>
      <c r="J117" s="98">
        <f t="shared" si="2"/>
        <v>114</v>
      </c>
      <c r="K117" s="238"/>
    </row>
    <row r="118" spans="4:11" s="177" customFormat="1" hidden="1" outlineLevel="1" x14ac:dyDescent="0.2">
      <c r="D118" s="98">
        <f t="shared" si="3"/>
        <v>115</v>
      </c>
      <c r="E118" s="187"/>
      <c r="G118" s="98">
        <f t="shared" si="4"/>
        <v>115</v>
      </c>
      <c r="H118" s="187"/>
      <c r="J118" s="98">
        <f t="shared" si="2"/>
        <v>115</v>
      </c>
      <c r="K118" s="238"/>
    </row>
    <row r="119" spans="4:11" s="177" customFormat="1" hidden="1" outlineLevel="1" x14ac:dyDescent="0.2">
      <c r="D119" s="98">
        <f t="shared" si="3"/>
        <v>116</v>
      </c>
      <c r="E119" s="187"/>
      <c r="G119" s="98">
        <f t="shared" si="4"/>
        <v>116</v>
      </c>
      <c r="H119" s="187"/>
      <c r="J119" s="98">
        <f t="shared" si="2"/>
        <v>116</v>
      </c>
      <c r="K119" s="238"/>
    </row>
    <row r="120" spans="4:11" s="177" customFormat="1" hidden="1" outlineLevel="1" x14ac:dyDescent="0.2">
      <c r="D120" s="98">
        <f t="shared" si="3"/>
        <v>117</v>
      </c>
      <c r="E120" s="187"/>
      <c r="G120" s="98">
        <f t="shared" si="4"/>
        <v>117</v>
      </c>
      <c r="H120" s="187"/>
      <c r="J120" s="98">
        <f t="shared" si="2"/>
        <v>117</v>
      </c>
      <c r="K120" s="238"/>
    </row>
    <row r="121" spans="4:11" s="177" customFormat="1" hidden="1" outlineLevel="1" x14ac:dyDescent="0.2">
      <c r="D121" s="98">
        <f t="shared" si="3"/>
        <v>118</v>
      </c>
      <c r="E121" s="187"/>
      <c r="G121" s="98">
        <f t="shared" si="4"/>
        <v>118</v>
      </c>
      <c r="H121" s="187"/>
      <c r="J121" s="98">
        <f t="shared" si="2"/>
        <v>118</v>
      </c>
      <c r="K121" s="238"/>
    </row>
    <row r="122" spans="4:11" s="177" customFormat="1" hidden="1" outlineLevel="1" x14ac:dyDescent="0.2">
      <c r="D122" s="98">
        <f t="shared" si="3"/>
        <v>119</v>
      </c>
      <c r="E122" s="187"/>
      <c r="G122" s="98">
        <f t="shared" si="4"/>
        <v>119</v>
      </c>
      <c r="H122" s="187"/>
      <c r="J122" s="98">
        <f t="shared" si="2"/>
        <v>119</v>
      </c>
      <c r="K122" s="238"/>
    </row>
    <row r="123" spans="4:11" s="177" customFormat="1" hidden="1" outlineLevel="1" x14ac:dyDescent="0.2">
      <c r="D123" s="98">
        <f t="shared" si="3"/>
        <v>120</v>
      </c>
      <c r="E123" s="187"/>
      <c r="G123" s="98">
        <f t="shared" si="4"/>
        <v>120</v>
      </c>
      <c r="H123" s="187"/>
      <c r="J123" s="98">
        <f t="shared" si="2"/>
        <v>120</v>
      </c>
      <c r="K123" s="238"/>
    </row>
    <row r="124" spans="4:11" s="177" customFormat="1" hidden="1" outlineLevel="1" x14ac:dyDescent="0.2">
      <c r="D124" s="98">
        <f t="shared" si="3"/>
        <v>121</v>
      </c>
      <c r="E124" s="187"/>
      <c r="G124" s="98">
        <f t="shared" si="4"/>
        <v>121</v>
      </c>
      <c r="H124" s="187"/>
      <c r="J124" s="98">
        <f t="shared" si="2"/>
        <v>121</v>
      </c>
      <c r="K124" s="238"/>
    </row>
    <row r="125" spans="4:11" s="177" customFormat="1" hidden="1" outlineLevel="1" x14ac:dyDescent="0.2">
      <c r="D125" s="98">
        <f t="shared" si="3"/>
        <v>122</v>
      </c>
      <c r="E125" s="187"/>
      <c r="G125" s="98">
        <f t="shared" si="4"/>
        <v>122</v>
      </c>
      <c r="H125" s="187"/>
      <c r="J125" s="98">
        <f t="shared" si="2"/>
        <v>122</v>
      </c>
      <c r="K125" s="238"/>
    </row>
    <row r="126" spans="4:11" s="177" customFormat="1" hidden="1" outlineLevel="1" x14ac:dyDescent="0.2">
      <c r="D126" s="98">
        <f t="shared" si="3"/>
        <v>123</v>
      </c>
      <c r="E126" s="187"/>
      <c r="G126" s="98">
        <f t="shared" si="4"/>
        <v>123</v>
      </c>
      <c r="H126" s="187"/>
      <c r="J126" s="98">
        <f t="shared" si="2"/>
        <v>123</v>
      </c>
      <c r="K126" s="238"/>
    </row>
    <row r="127" spans="4:11" s="177" customFormat="1" hidden="1" outlineLevel="1" x14ac:dyDescent="0.2">
      <c r="D127" s="98">
        <f t="shared" si="3"/>
        <v>124</v>
      </c>
      <c r="E127" s="187"/>
      <c r="G127" s="98">
        <f t="shared" si="4"/>
        <v>124</v>
      </c>
      <c r="H127" s="187"/>
      <c r="J127" s="98">
        <f t="shared" si="2"/>
        <v>124</v>
      </c>
      <c r="K127" s="238"/>
    </row>
    <row r="128" spans="4:11" s="177" customFormat="1" hidden="1" outlineLevel="1" x14ac:dyDescent="0.2">
      <c r="D128" s="98">
        <f t="shared" si="3"/>
        <v>125</v>
      </c>
      <c r="E128" s="187"/>
      <c r="G128" s="98">
        <f t="shared" si="4"/>
        <v>125</v>
      </c>
      <c r="H128" s="187"/>
      <c r="J128" s="98">
        <f t="shared" si="2"/>
        <v>125</v>
      </c>
      <c r="K128" s="238"/>
    </row>
    <row r="129" spans="4:11" s="177" customFormat="1" hidden="1" outlineLevel="1" x14ac:dyDescent="0.2">
      <c r="D129" s="98">
        <f t="shared" si="3"/>
        <v>126</v>
      </c>
      <c r="E129" s="187"/>
      <c r="G129" s="98">
        <f t="shared" si="4"/>
        <v>126</v>
      </c>
      <c r="H129" s="187"/>
      <c r="J129" s="98">
        <f t="shared" si="2"/>
        <v>126</v>
      </c>
      <c r="K129" s="238"/>
    </row>
    <row r="130" spans="4:11" s="177" customFormat="1" hidden="1" outlineLevel="1" x14ac:dyDescent="0.2">
      <c r="D130" s="98">
        <f t="shared" si="3"/>
        <v>127</v>
      </c>
      <c r="E130" s="187"/>
      <c r="G130" s="98">
        <f t="shared" si="4"/>
        <v>127</v>
      </c>
      <c r="H130" s="187"/>
      <c r="J130" s="98">
        <f t="shared" si="2"/>
        <v>127</v>
      </c>
      <c r="K130" s="238"/>
    </row>
    <row r="131" spans="4:11" s="177" customFormat="1" hidden="1" outlineLevel="1" x14ac:dyDescent="0.2">
      <c r="D131" s="98">
        <f t="shared" si="3"/>
        <v>128</v>
      </c>
      <c r="E131" s="187"/>
      <c r="G131" s="98">
        <f t="shared" si="4"/>
        <v>128</v>
      </c>
      <c r="H131" s="187"/>
      <c r="J131" s="98">
        <f t="shared" si="2"/>
        <v>128</v>
      </c>
      <c r="K131" s="238"/>
    </row>
    <row r="132" spans="4:11" s="177" customFormat="1" hidden="1" outlineLevel="1" x14ac:dyDescent="0.2">
      <c r="D132" s="98">
        <f t="shared" si="3"/>
        <v>129</v>
      </c>
      <c r="E132" s="187"/>
      <c r="G132" s="98">
        <f t="shared" si="4"/>
        <v>129</v>
      </c>
      <c r="H132" s="187"/>
      <c r="J132" s="98">
        <f t="shared" si="2"/>
        <v>129</v>
      </c>
      <c r="K132" s="238"/>
    </row>
    <row r="133" spans="4:11" s="177" customFormat="1" hidden="1" outlineLevel="1" x14ac:dyDescent="0.2">
      <c r="D133" s="98">
        <f t="shared" si="3"/>
        <v>130</v>
      </c>
      <c r="E133" s="187"/>
      <c r="G133" s="98">
        <f t="shared" si="4"/>
        <v>130</v>
      </c>
      <c r="H133" s="187"/>
      <c r="J133" s="98">
        <f t="shared" si="2"/>
        <v>130</v>
      </c>
      <c r="K133" s="238"/>
    </row>
    <row r="134" spans="4:11" s="177" customFormat="1" hidden="1" outlineLevel="1" x14ac:dyDescent="0.2">
      <c r="D134" s="98">
        <f t="shared" si="3"/>
        <v>131</v>
      </c>
      <c r="E134" s="187"/>
      <c r="G134" s="98">
        <f t="shared" si="4"/>
        <v>131</v>
      </c>
      <c r="H134" s="187"/>
      <c r="J134" s="98">
        <f t="shared" ref="J134:J178" si="5">1+J133</f>
        <v>131</v>
      </c>
      <c r="K134" s="238"/>
    </row>
    <row r="135" spans="4:11" s="177" customFormat="1" hidden="1" outlineLevel="1" x14ac:dyDescent="0.2">
      <c r="D135" s="98">
        <f t="shared" si="3"/>
        <v>132</v>
      </c>
      <c r="E135" s="187"/>
      <c r="G135" s="98">
        <f t="shared" si="4"/>
        <v>132</v>
      </c>
      <c r="H135" s="187"/>
      <c r="J135" s="98">
        <f t="shared" si="5"/>
        <v>132</v>
      </c>
      <c r="K135" s="238"/>
    </row>
    <row r="136" spans="4:11" s="177" customFormat="1" hidden="1" outlineLevel="1" x14ac:dyDescent="0.2">
      <c r="D136" s="98">
        <f t="shared" si="3"/>
        <v>133</v>
      </c>
      <c r="E136" s="187"/>
      <c r="G136" s="98">
        <f t="shared" si="4"/>
        <v>133</v>
      </c>
      <c r="H136" s="187"/>
      <c r="J136" s="98">
        <f t="shared" si="5"/>
        <v>133</v>
      </c>
      <c r="K136" s="238"/>
    </row>
    <row r="137" spans="4:11" s="177" customFormat="1" hidden="1" outlineLevel="1" x14ac:dyDescent="0.2">
      <c r="D137" s="98">
        <f t="shared" si="3"/>
        <v>134</v>
      </c>
      <c r="E137" s="187"/>
      <c r="G137" s="98">
        <f t="shared" si="4"/>
        <v>134</v>
      </c>
      <c r="H137" s="187"/>
      <c r="J137" s="98">
        <f t="shared" si="5"/>
        <v>134</v>
      </c>
      <c r="K137" s="238"/>
    </row>
    <row r="138" spans="4:11" s="177" customFormat="1" hidden="1" outlineLevel="1" x14ac:dyDescent="0.2">
      <c r="D138" s="98">
        <f t="shared" ref="D138:D178" si="6">1+D137</f>
        <v>135</v>
      </c>
      <c r="E138" s="187"/>
      <c r="G138" s="98">
        <f t="shared" ref="G138:G178" si="7">G137+1</f>
        <v>135</v>
      </c>
      <c r="H138" s="187"/>
      <c r="J138" s="98">
        <f t="shared" si="5"/>
        <v>135</v>
      </c>
      <c r="K138" s="238"/>
    </row>
    <row r="139" spans="4:11" s="177" customFormat="1" hidden="1" outlineLevel="1" x14ac:dyDescent="0.2">
      <c r="D139" s="98">
        <f t="shared" si="6"/>
        <v>136</v>
      </c>
      <c r="E139" s="187"/>
      <c r="G139" s="98">
        <f t="shared" si="7"/>
        <v>136</v>
      </c>
      <c r="H139" s="187"/>
      <c r="J139" s="98">
        <f t="shared" si="5"/>
        <v>136</v>
      </c>
      <c r="K139" s="238"/>
    </row>
    <row r="140" spans="4:11" s="177" customFormat="1" hidden="1" outlineLevel="1" x14ac:dyDescent="0.2">
      <c r="D140" s="98">
        <f t="shared" si="6"/>
        <v>137</v>
      </c>
      <c r="E140" s="187"/>
      <c r="G140" s="98">
        <f t="shared" si="7"/>
        <v>137</v>
      </c>
      <c r="H140" s="187"/>
      <c r="J140" s="98">
        <f t="shared" si="5"/>
        <v>137</v>
      </c>
      <c r="K140" s="238"/>
    </row>
    <row r="141" spans="4:11" s="177" customFormat="1" hidden="1" outlineLevel="1" x14ac:dyDescent="0.2">
      <c r="D141" s="98">
        <f t="shared" si="6"/>
        <v>138</v>
      </c>
      <c r="E141" s="187"/>
      <c r="G141" s="98">
        <f t="shared" si="7"/>
        <v>138</v>
      </c>
      <c r="H141" s="187"/>
      <c r="J141" s="98">
        <f t="shared" si="5"/>
        <v>138</v>
      </c>
      <c r="K141" s="238"/>
    </row>
    <row r="142" spans="4:11" s="177" customFormat="1" hidden="1" outlineLevel="1" x14ac:dyDescent="0.2">
      <c r="D142" s="98">
        <f t="shared" si="6"/>
        <v>139</v>
      </c>
      <c r="E142" s="187"/>
      <c r="G142" s="98">
        <f t="shared" si="7"/>
        <v>139</v>
      </c>
      <c r="H142" s="187"/>
      <c r="J142" s="98">
        <f t="shared" si="5"/>
        <v>139</v>
      </c>
      <c r="K142" s="238"/>
    </row>
    <row r="143" spans="4:11" s="177" customFormat="1" hidden="1" outlineLevel="1" x14ac:dyDescent="0.2">
      <c r="D143" s="98">
        <f t="shared" si="6"/>
        <v>140</v>
      </c>
      <c r="E143" s="187"/>
      <c r="G143" s="98">
        <f t="shared" si="7"/>
        <v>140</v>
      </c>
      <c r="H143" s="187"/>
      <c r="J143" s="98">
        <f t="shared" si="5"/>
        <v>140</v>
      </c>
      <c r="K143" s="238"/>
    </row>
    <row r="144" spans="4:11" s="177" customFormat="1" hidden="1" outlineLevel="1" x14ac:dyDescent="0.2">
      <c r="D144" s="98">
        <f t="shared" si="6"/>
        <v>141</v>
      </c>
      <c r="E144" s="187"/>
      <c r="G144" s="98">
        <f t="shared" si="7"/>
        <v>141</v>
      </c>
      <c r="H144" s="187"/>
      <c r="J144" s="98">
        <f t="shared" si="5"/>
        <v>141</v>
      </c>
      <c r="K144" s="238"/>
    </row>
    <row r="145" spans="4:11" s="177" customFormat="1" hidden="1" outlineLevel="1" x14ac:dyDescent="0.2">
      <c r="D145" s="98">
        <f t="shared" si="6"/>
        <v>142</v>
      </c>
      <c r="E145" s="187"/>
      <c r="G145" s="98">
        <f t="shared" si="7"/>
        <v>142</v>
      </c>
      <c r="H145" s="187"/>
      <c r="J145" s="98">
        <f t="shared" si="5"/>
        <v>142</v>
      </c>
      <c r="K145" s="238"/>
    </row>
    <row r="146" spans="4:11" s="177" customFormat="1" hidden="1" outlineLevel="1" x14ac:dyDescent="0.2">
      <c r="D146" s="98">
        <f t="shared" si="6"/>
        <v>143</v>
      </c>
      <c r="E146" s="187"/>
      <c r="G146" s="98">
        <f t="shared" si="7"/>
        <v>143</v>
      </c>
      <c r="H146" s="187"/>
      <c r="J146" s="98">
        <f t="shared" si="5"/>
        <v>143</v>
      </c>
      <c r="K146" s="238"/>
    </row>
    <row r="147" spans="4:11" s="177" customFormat="1" hidden="1" outlineLevel="1" x14ac:dyDescent="0.2">
      <c r="D147" s="98">
        <f t="shared" si="6"/>
        <v>144</v>
      </c>
      <c r="E147" s="187"/>
      <c r="G147" s="98">
        <f t="shared" si="7"/>
        <v>144</v>
      </c>
      <c r="H147" s="187"/>
      <c r="J147" s="98">
        <f t="shared" si="5"/>
        <v>144</v>
      </c>
      <c r="K147" s="238"/>
    </row>
    <row r="148" spans="4:11" s="177" customFormat="1" hidden="1" outlineLevel="1" x14ac:dyDescent="0.2">
      <c r="D148" s="98">
        <f t="shared" si="6"/>
        <v>145</v>
      </c>
      <c r="E148" s="187"/>
      <c r="G148" s="98">
        <f t="shared" si="7"/>
        <v>145</v>
      </c>
      <c r="H148" s="187"/>
      <c r="J148" s="98">
        <f t="shared" si="5"/>
        <v>145</v>
      </c>
      <c r="K148" s="238"/>
    </row>
    <row r="149" spans="4:11" s="177" customFormat="1" hidden="1" outlineLevel="1" x14ac:dyDescent="0.2">
      <c r="D149" s="98">
        <f t="shared" si="6"/>
        <v>146</v>
      </c>
      <c r="E149" s="187"/>
      <c r="G149" s="98">
        <f t="shared" si="7"/>
        <v>146</v>
      </c>
      <c r="H149" s="187"/>
      <c r="J149" s="98">
        <f t="shared" si="5"/>
        <v>146</v>
      </c>
      <c r="K149" s="238"/>
    </row>
    <row r="150" spans="4:11" s="177" customFormat="1" hidden="1" outlineLevel="1" x14ac:dyDescent="0.2">
      <c r="D150" s="98">
        <f t="shared" si="6"/>
        <v>147</v>
      </c>
      <c r="E150" s="187"/>
      <c r="G150" s="98">
        <f t="shared" si="7"/>
        <v>147</v>
      </c>
      <c r="H150" s="187"/>
      <c r="J150" s="98">
        <f t="shared" si="5"/>
        <v>147</v>
      </c>
      <c r="K150" s="238"/>
    </row>
    <row r="151" spans="4:11" s="177" customFormat="1" hidden="1" outlineLevel="1" x14ac:dyDescent="0.2">
      <c r="D151" s="98">
        <f t="shared" si="6"/>
        <v>148</v>
      </c>
      <c r="E151" s="187"/>
      <c r="G151" s="98">
        <f t="shared" si="7"/>
        <v>148</v>
      </c>
      <c r="H151" s="187"/>
      <c r="J151" s="98">
        <f t="shared" si="5"/>
        <v>148</v>
      </c>
      <c r="K151" s="238"/>
    </row>
    <row r="152" spans="4:11" s="177" customFormat="1" hidden="1" outlineLevel="1" x14ac:dyDescent="0.2">
      <c r="D152" s="98">
        <f t="shared" si="6"/>
        <v>149</v>
      </c>
      <c r="E152" s="187"/>
      <c r="G152" s="98">
        <f t="shared" si="7"/>
        <v>149</v>
      </c>
      <c r="H152" s="187"/>
      <c r="J152" s="98">
        <f t="shared" si="5"/>
        <v>149</v>
      </c>
      <c r="K152" s="238"/>
    </row>
    <row r="153" spans="4:11" s="177" customFormat="1" hidden="1" outlineLevel="1" x14ac:dyDescent="0.2">
      <c r="D153" s="98">
        <f t="shared" si="6"/>
        <v>150</v>
      </c>
      <c r="E153" s="187"/>
      <c r="G153" s="98">
        <f t="shared" si="7"/>
        <v>150</v>
      </c>
      <c r="H153" s="187"/>
      <c r="J153" s="98">
        <f t="shared" si="5"/>
        <v>150</v>
      </c>
      <c r="K153" s="238"/>
    </row>
    <row r="154" spans="4:11" s="177" customFormat="1" hidden="1" outlineLevel="1" x14ac:dyDescent="0.2">
      <c r="D154" s="98">
        <f t="shared" si="6"/>
        <v>151</v>
      </c>
      <c r="E154" s="187"/>
      <c r="G154" s="98">
        <f t="shared" si="7"/>
        <v>151</v>
      </c>
      <c r="H154" s="187"/>
      <c r="J154" s="98">
        <f t="shared" si="5"/>
        <v>151</v>
      </c>
      <c r="K154" s="238"/>
    </row>
    <row r="155" spans="4:11" s="177" customFormat="1" hidden="1" outlineLevel="1" x14ac:dyDescent="0.2">
      <c r="D155" s="98">
        <f t="shared" si="6"/>
        <v>152</v>
      </c>
      <c r="E155" s="187"/>
      <c r="G155" s="98">
        <f t="shared" si="7"/>
        <v>152</v>
      </c>
      <c r="H155" s="187"/>
      <c r="J155" s="98">
        <f t="shared" si="5"/>
        <v>152</v>
      </c>
      <c r="K155" s="238"/>
    </row>
    <row r="156" spans="4:11" s="177" customFormat="1" hidden="1" outlineLevel="1" x14ac:dyDescent="0.2">
      <c r="D156" s="98">
        <f t="shared" si="6"/>
        <v>153</v>
      </c>
      <c r="E156" s="187"/>
      <c r="G156" s="98">
        <f t="shared" si="7"/>
        <v>153</v>
      </c>
      <c r="H156" s="187"/>
      <c r="J156" s="98">
        <f t="shared" si="5"/>
        <v>153</v>
      </c>
      <c r="K156" s="238"/>
    </row>
    <row r="157" spans="4:11" s="177" customFormat="1" hidden="1" outlineLevel="1" x14ac:dyDescent="0.2">
      <c r="D157" s="98">
        <f t="shared" si="6"/>
        <v>154</v>
      </c>
      <c r="E157" s="187"/>
      <c r="G157" s="98">
        <f t="shared" si="7"/>
        <v>154</v>
      </c>
      <c r="H157" s="187"/>
      <c r="J157" s="98">
        <f t="shared" si="5"/>
        <v>154</v>
      </c>
      <c r="K157" s="238"/>
    </row>
    <row r="158" spans="4:11" s="177" customFormat="1" hidden="1" outlineLevel="1" x14ac:dyDescent="0.2">
      <c r="D158" s="98">
        <f t="shared" si="6"/>
        <v>155</v>
      </c>
      <c r="E158" s="187"/>
      <c r="G158" s="98">
        <f t="shared" si="7"/>
        <v>155</v>
      </c>
      <c r="H158" s="187"/>
      <c r="J158" s="98">
        <f t="shared" si="5"/>
        <v>155</v>
      </c>
      <c r="K158" s="238"/>
    </row>
    <row r="159" spans="4:11" s="177" customFormat="1" hidden="1" outlineLevel="1" x14ac:dyDescent="0.2">
      <c r="D159" s="98">
        <f t="shared" si="6"/>
        <v>156</v>
      </c>
      <c r="E159" s="187"/>
      <c r="G159" s="98">
        <f t="shared" si="7"/>
        <v>156</v>
      </c>
      <c r="H159" s="187"/>
      <c r="J159" s="98">
        <f t="shared" si="5"/>
        <v>156</v>
      </c>
      <c r="K159" s="238"/>
    </row>
    <row r="160" spans="4:11" s="177" customFormat="1" hidden="1" outlineLevel="1" x14ac:dyDescent="0.2">
      <c r="D160" s="98">
        <f t="shared" si="6"/>
        <v>157</v>
      </c>
      <c r="E160" s="187"/>
      <c r="G160" s="98">
        <f t="shared" si="7"/>
        <v>157</v>
      </c>
      <c r="H160" s="187"/>
      <c r="J160" s="98">
        <f t="shared" si="5"/>
        <v>157</v>
      </c>
      <c r="K160" s="238"/>
    </row>
    <row r="161" spans="4:11" s="177" customFormat="1" hidden="1" outlineLevel="1" x14ac:dyDescent="0.2">
      <c r="D161" s="98">
        <f t="shared" si="6"/>
        <v>158</v>
      </c>
      <c r="E161" s="187"/>
      <c r="G161" s="98">
        <f t="shared" si="7"/>
        <v>158</v>
      </c>
      <c r="H161" s="187"/>
      <c r="J161" s="98">
        <f t="shared" si="5"/>
        <v>158</v>
      </c>
      <c r="K161" s="238"/>
    </row>
    <row r="162" spans="4:11" s="177" customFormat="1" hidden="1" outlineLevel="1" x14ac:dyDescent="0.2">
      <c r="D162" s="98">
        <f t="shared" si="6"/>
        <v>159</v>
      </c>
      <c r="E162" s="187"/>
      <c r="G162" s="98">
        <f t="shared" si="7"/>
        <v>159</v>
      </c>
      <c r="H162" s="187"/>
      <c r="J162" s="98">
        <f t="shared" si="5"/>
        <v>159</v>
      </c>
      <c r="K162" s="238"/>
    </row>
    <row r="163" spans="4:11" s="177" customFormat="1" hidden="1" outlineLevel="1" x14ac:dyDescent="0.2">
      <c r="D163" s="98">
        <f t="shared" si="6"/>
        <v>160</v>
      </c>
      <c r="E163" s="187"/>
      <c r="G163" s="98">
        <f t="shared" si="7"/>
        <v>160</v>
      </c>
      <c r="H163" s="187"/>
      <c r="J163" s="98">
        <f t="shared" si="5"/>
        <v>160</v>
      </c>
      <c r="K163" s="238"/>
    </row>
    <row r="164" spans="4:11" s="177" customFormat="1" hidden="1" outlineLevel="1" x14ac:dyDescent="0.2">
      <c r="D164" s="98">
        <f t="shared" si="6"/>
        <v>161</v>
      </c>
      <c r="E164" s="187"/>
      <c r="G164" s="98">
        <f t="shared" si="7"/>
        <v>161</v>
      </c>
      <c r="H164" s="187"/>
      <c r="J164" s="98">
        <f t="shared" si="5"/>
        <v>161</v>
      </c>
      <c r="K164" s="238"/>
    </row>
    <row r="165" spans="4:11" s="177" customFormat="1" hidden="1" outlineLevel="1" x14ac:dyDescent="0.2">
      <c r="D165" s="98">
        <f t="shared" si="6"/>
        <v>162</v>
      </c>
      <c r="E165" s="187"/>
      <c r="G165" s="98">
        <f t="shared" si="7"/>
        <v>162</v>
      </c>
      <c r="H165" s="187"/>
      <c r="J165" s="98">
        <f t="shared" si="5"/>
        <v>162</v>
      </c>
      <c r="K165" s="238"/>
    </row>
    <row r="166" spans="4:11" s="177" customFormat="1" hidden="1" outlineLevel="1" x14ac:dyDescent="0.2">
      <c r="D166" s="98">
        <f t="shared" si="6"/>
        <v>163</v>
      </c>
      <c r="E166" s="187"/>
      <c r="G166" s="98">
        <f t="shared" si="7"/>
        <v>163</v>
      </c>
      <c r="H166" s="187"/>
      <c r="J166" s="98">
        <f t="shared" si="5"/>
        <v>163</v>
      </c>
      <c r="K166" s="238"/>
    </row>
    <row r="167" spans="4:11" s="177" customFormat="1" hidden="1" outlineLevel="1" x14ac:dyDescent="0.2">
      <c r="D167" s="98">
        <f t="shared" si="6"/>
        <v>164</v>
      </c>
      <c r="E167" s="187"/>
      <c r="G167" s="98">
        <f t="shared" si="7"/>
        <v>164</v>
      </c>
      <c r="H167" s="187"/>
      <c r="J167" s="98">
        <f t="shared" si="5"/>
        <v>164</v>
      </c>
      <c r="K167" s="238"/>
    </row>
    <row r="168" spans="4:11" s="177" customFormat="1" hidden="1" outlineLevel="1" x14ac:dyDescent="0.2">
      <c r="D168" s="98">
        <f t="shared" si="6"/>
        <v>165</v>
      </c>
      <c r="E168" s="187"/>
      <c r="G168" s="98">
        <f t="shared" si="7"/>
        <v>165</v>
      </c>
      <c r="H168" s="187"/>
      <c r="J168" s="98">
        <f t="shared" si="5"/>
        <v>165</v>
      </c>
      <c r="K168" s="238"/>
    </row>
    <row r="169" spans="4:11" s="177" customFormat="1" hidden="1" outlineLevel="1" x14ac:dyDescent="0.2">
      <c r="D169" s="98">
        <f t="shared" si="6"/>
        <v>166</v>
      </c>
      <c r="E169" s="187"/>
      <c r="G169" s="98">
        <f t="shared" si="7"/>
        <v>166</v>
      </c>
      <c r="H169" s="187"/>
      <c r="J169" s="98">
        <f t="shared" si="5"/>
        <v>166</v>
      </c>
      <c r="K169" s="238"/>
    </row>
    <row r="170" spans="4:11" s="177" customFormat="1" hidden="1" outlineLevel="1" x14ac:dyDescent="0.2">
      <c r="D170" s="98">
        <f t="shared" si="6"/>
        <v>167</v>
      </c>
      <c r="E170" s="187"/>
      <c r="G170" s="98">
        <f t="shared" si="7"/>
        <v>167</v>
      </c>
      <c r="H170" s="187"/>
      <c r="J170" s="98">
        <f t="shared" si="5"/>
        <v>167</v>
      </c>
      <c r="K170" s="238"/>
    </row>
    <row r="171" spans="4:11" s="177" customFormat="1" hidden="1" outlineLevel="1" x14ac:dyDescent="0.2">
      <c r="D171" s="98">
        <f t="shared" si="6"/>
        <v>168</v>
      </c>
      <c r="E171" s="187"/>
      <c r="G171" s="98">
        <f t="shared" si="7"/>
        <v>168</v>
      </c>
      <c r="H171" s="187"/>
      <c r="J171" s="98">
        <f t="shared" si="5"/>
        <v>168</v>
      </c>
      <c r="K171" s="238"/>
    </row>
    <row r="172" spans="4:11" s="177" customFormat="1" hidden="1" outlineLevel="1" x14ac:dyDescent="0.2">
      <c r="D172" s="98">
        <f t="shared" si="6"/>
        <v>169</v>
      </c>
      <c r="E172" s="187"/>
      <c r="G172" s="98">
        <f t="shared" si="7"/>
        <v>169</v>
      </c>
      <c r="H172" s="187"/>
      <c r="J172" s="98">
        <f t="shared" si="5"/>
        <v>169</v>
      </c>
      <c r="K172" s="238"/>
    </row>
    <row r="173" spans="4:11" s="177" customFormat="1" hidden="1" outlineLevel="1" x14ac:dyDescent="0.2">
      <c r="D173" s="98">
        <f t="shared" si="6"/>
        <v>170</v>
      </c>
      <c r="E173" s="187"/>
      <c r="G173" s="98">
        <f t="shared" si="7"/>
        <v>170</v>
      </c>
      <c r="H173" s="187"/>
      <c r="J173" s="98">
        <f t="shared" si="5"/>
        <v>170</v>
      </c>
      <c r="K173" s="238"/>
    </row>
    <row r="174" spans="4:11" s="177" customFormat="1" hidden="1" outlineLevel="1" x14ac:dyDescent="0.2">
      <c r="D174" s="98">
        <f t="shared" si="6"/>
        <v>171</v>
      </c>
      <c r="E174" s="187"/>
      <c r="G174" s="98">
        <f t="shared" si="7"/>
        <v>171</v>
      </c>
      <c r="H174" s="187"/>
      <c r="J174" s="98">
        <f t="shared" si="5"/>
        <v>171</v>
      </c>
      <c r="K174" s="238"/>
    </row>
    <row r="175" spans="4:11" s="177" customFormat="1" hidden="1" outlineLevel="1" x14ac:dyDescent="0.2">
      <c r="D175" s="98">
        <f t="shared" si="6"/>
        <v>172</v>
      </c>
      <c r="E175" s="187"/>
      <c r="G175" s="98">
        <f t="shared" si="7"/>
        <v>172</v>
      </c>
      <c r="H175" s="187"/>
      <c r="J175" s="98">
        <f t="shared" si="5"/>
        <v>172</v>
      </c>
      <c r="K175" s="238"/>
    </row>
    <row r="176" spans="4:11" s="177" customFormat="1" hidden="1" outlineLevel="1" x14ac:dyDescent="0.2">
      <c r="D176" s="98">
        <f t="shared" si="6"/>
        <v>173</v>
      </c>
      <c r="E176" s="187"/>
      <c r="G176" s="98">
        <f t="shared" si="7"/>
        <v>173</v>
      </c>
      <c r="H176" s="187"/>
      <c r="J176" s="98">
        <f t="shared" si="5"/>
        <v>173</v>
      </c>
      <c r="K176" s="238"/>
    </row>
    <row r="177" spans="4:11" s="177" customFormat="1" hidden="1" outlineLevel="1" x14ac:dyDescent="0.2">
      <c r="D177" s="98">
        <f t="shared" si="6"/>
        <v>174</v>
      </c>
      <c r="E177" s="187"/>
      <c r="G177" s="98">
        <f t="shared" si="7"/>
        <v>174</v>
      </c>
      <c r="H177" s="187"/>
      <c r="J177" s="98">
        <f t="shared" si="5"/>
        <v>174</v>
      </c>
      <c r="K177" s="238"/>
    </row>
    <row r="178" spans="4:11" s="177" customFormat="1" hidden="1" outlineLevel="1" x14ac:dyDescent="0.2">
      <c r="D178" s="98">
        <f t="shared" si="6"/>
        <v>175</v>
      </c>
      <c r="E178" s="187"/>
      <c r="G178" s="98">
        <f t="shared" si="7"/>
        <v>175</v>
      </c>
      <c r="H178" s="187"/>
      <c r="J178" s="98">
        <f t="shared" si="5"/>
        <v>175</v>
      </c>
      <c r="K178" s="238"/>
    </row>
    <row r="179" spans="4:11" collapsed="1" x14ac:dyDescent="0.2">
      <c r="E179" s="239" t="s">
        <v>162</v>
      </c>
      <c r="H179" s="239" t="s">
        <v>420</v>
      </c>
      <c r="K179" s="239" t="s">
        <v>419</v>
      </c>
    </row>
  </sheetData>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ignoredErrors>
    <ignoredError sqref="D179:E179 B50:C55 B5:D5 B14:D39 C56 B57:C59 B40:C42 F5:G41 F50:F59 F42 L50:L59 B13 D10:D13 D40:D78 J4:J78 G73:G78 C6:D9 B6:B7 D79:D178 G79:G178 J79:J17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BA73"/>
  <sheetViews>
    <sheetView showGridLines="0" zoomScale="115" zoomScaleNormal="115" workbookViewId="0">
      <pane xSplit="7" ySplit="2" topLeftCell="H3" activePane="bottomRight" state="frozen"/>
      <selection pane="topRight" activeCell="H1" sqref="H1"/>
      <selection pane="bottomLeft" activeCell="A3" sqref="A3"/>
      <selection pane="bottomRight" activeCell="L24" sqref="L24"/>
    </sheetView>
  </sheetViews>
  <sheetFormatPr baseColWidth="10" defaultRowHeight="12" outlineLevelCol="1" x14ac:dyDescent="0.2"/>
  <cols>
    <col min="1" max="1" width="6.7109375" customWidth="1"/>
    <col min="2" max="2" width="5.5703125" customWidth="1"/>
    <col min="3" max="4" width="4.7109375" customWidth="1"/>
    <col min="5" max="5" width="17.28515625" customWidth="1"/>
    <col min="6" max="6" width="18.28515625" customWidth="1"/>
    <col min="7" max="7" width="19.7109375" customWidth="1"/>
    <col min="8" max="8" width="14.42578125" customWidth="1"/>
    <col min="9" max="9" width="10.28515625" customWidth="1"/>
    <col min="10" max="10" width="12.7109375" customWidth="1" outlineLevel="1"/>
    <col min="11" max="11" width="12.42578125" bestFit="1" customWidth="1"/>
    <col min="12" max="12" width="12" customWidth="1"/>
  </cols>
  <sheetData>
    <row r="1" spans="1:53" s="93" customFormat="1" ht="33.75" customHeight="1" x14ac:dyDescent="0.2">
      <c r="C1" s="94" t="s">
        <v>237</v>
      </c>
      <c r="D1" s="94"/>
      <c r="E1" s="94"/>
      <c r="F1" s="94"/>
    </row>
    <row r="2" spans="1:53" s="44" customFormat="1" x14ac:dyDescent="0.2">
      <c r="C2" s="72"/>
      <c r="D2" s="72" t="s">
        <v>165</v>
      </c>
      <c r="E2" s="1"/>
      <c r="F2" s="1"/>
      <c r="G2" s="1"/>
      <c r="H2" s="1" t="s">
        <v>166</v>
      </c>
      <c r="I2" s="1"/>
      <c r="J2" s="1" t="s">
        <v>167</v>
      </c>
      <c r="K2" s="1"/>
      <c r="L2" s="1" t="s">
        <v>168</v>
      </c>
      <c r="M2" s="1"/>
      <c r="N2" s="1"/>
      <c r="O2" s="1"/>
      <c r="P2" s="1"/>
      <c r="Q2" s="1"/>
      <c r="R2" s="1"/>
      <c r="S2" s="1"/>
      <c r="T2" s="1"/>
      <c r="U2" s="1"/>
      <c r="V2" s="1"/>
      <c r="W2" s="1"/>
      <c r="X2" s="1"/>
      <c r="Y2" s="1"/>
      <c r="Z2" s="1"/>
      <c r="AA2" s="1"/>
      <c r="AB2" s="1"/>
      <c r="AC2" s="1"/>
    </row>
    <row r="3" spans="1:53" s="44" customFormat="1" x14ac:dyDescent="0.2">
      <c r="A3" s="99">
        <v>1</v>
      </c>
      <c r="B3" s="99" t="s">
        <v>235</v>
      </c>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row>
    <row r="5" spans="1:53" s="44" customFormat="1" x14ac:dyDescent="0.2">
      <c r="C5" s="96">
        <v>1</v>
      </c>
      <c r="D5" s="101" t="s">
        <v>285</v>
      </c>
    </row>
    <row r="6" spans="1:53" s="44" customFormat="1" x14ac:dyDescent="0.2">
      <c r="D6" s="103" t="s">
        <v>235</v>
      </c>
      <c r="H6" s="77" t="s">
        <v>236</v>
      </c>
      <c r="I6" s="97">
        <v>2023</v>
      </c>
      <c r="J6" s="45" t="s">
        <v>159</v>
      </c>
    </row>
    <row r="7" spans="1:53" s="44" customFormat="1" x14ac:dyDescent="0.2"/>
    <row r="8" spans="1:53" s="44" customFormat="1" x14ac:dyDescent="0.2">
      <c r="A8" s="99">
        <v>2</v>
      </c>
      <c r="B8" s="99" t="s">
        <v>199</v>
      </c>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row>
    <row r="9" spans="1:53" x14ac:dyDescent="0.2">
      <c r="A9" s="44"/>
      <c r="B9" s="44"/>
      <c r="C9" s="44"/>
      <c r="D9" s="44"/>
      <c r="F9" s="44"/>
      <c r="G9" s="44"/>
      <c r="H9" s="44"/>
      <c r="N9" s="319"/>
      <c r="O9" s="319"/>
      <c r="P9" s="319"/>
      <c r="Q9" s="319"/>
      <c r="R9" s="319"/>
      <c r="S9" s="319"/>
      <c r="T9" s="319"/>
      <c r="U9" s="319"/>
      <c r="V9" s="319"/>
      <c r="W9" s="189"/>
      <c r="X9" s="320"/>
      <c r="Y9" s="320"/>
      <c r="Z9" s="320"/>
      <c r="AA9" s="320"/>
      <c r="AB9" s="320"/>
      <c r="AC9" s="320"/>
    </row>
    <row r="10" spans="1:53" x14ac:dyDescent="0.2">
      <c r="A10" s="44"/>
      <c r="B10" s="44"/>
      <c r="C10" s="96">
        <v>1</v>
      </c>
      <c r="D10" s="101" t="s">
        <v>185</v>
      </c>
      <c r="E10" s="44"/>
      <c r="F10" s="44"/>
      <c r="G10" s="44"/>
      <c r="H10" s="44"/>
      <c r="K10" s="160"/>
      <c r="L10" s="188"/>
      <c r="M10" s="188"/>
    </row>
    <row r="11" spans="1:53" x14ac:dyDescent="0.2">
      <c r="A11" s="44"/>
      <c r="B11" s="44"/>
      <c r="D11" s="103" t="s">
        <v>184</v>
      </c>
      <c r="E11" s="44"/>
      <c r="F11" s="44"/>
      <c r="G11" s="44"/>
      <c r="H11" s="77" t="s">
        <v>169</v>
      </c>
      <c r="I11" s="231">
        <v>2.1333333333333333E-2</v>
      </c>
      <c r="J11" s="45" t="s">
        <v>203</v>
      </c>
      <c r="K11" s="188"/>
      <c r="L11" s="101" t="s">
        <v>485</v>
      </c>
    </row>
    <row r="12" spans="1:53" x14ac:dyDescent="0.2">
      <c r="K12" s="188"/>
      <c r="L12" s="308"/>
    </row>
    <row r="13" spans="1:53" x14ac:dyDescent="0.2">
      <c r="C13" s="95">
        <f>C10+1</f>
        <v>2</v>
      </c>
      <c r="D13" s="101" t="s">
        <v>186</v>
      </c>
      <c r="L13" s="320"/>
      <c r="M13" s="320"/>
      <c r="N13" s="320"/>
      <c r="O13" s="320"/>
      <c r="P13" s="320"/>
      <c r="Q13" s="320"/>
      <c r="R13" s="320"/>
      <c r="S13" s="320"/>
      <c r="T13" s="320"/>
      <c r="U13" s="320"/>
    </row>
    <row r="14" spans="1:53" x14ac:dyDescent="0.2">
      <c r="D14" s="103" t="s">
        <v>207</v>
      </c>
      <c r="H14" s="77" t="s">
        <v>169</v>
      </c>
      <c r="I14" s="311">
        <v>0.02</v>
      </c>
      <c r="J14" s="45" t="s">
        <v>204</v>
      </c>
      <c r="K14" s="188"/>
      <c r="L14" s="101" t="s">
        <v>530</v>
      </c>
    </row>
    <row r="15" spans="1:53" x14ac:dyDescent="0.2">
      <c r="K15" s="188"/>
    </row>
    <row r="16" spans="1:53" x14ac:dyDescent="0.2">
      <c r="C16" s="95">
        <f>C13+1</f>
        <v>3</v>
      </c>
      <c r="D16" s="101" t="s">
        <v>187</v>
      </c>
      <c r="L16" s="320"/>
      <c r="M16" s="320"/>
      <c r="N16" s="320"/>
      <c r="O16" s="320"/>
      <c r="P16" s="320"/>
      <c r="Q16" s="320"/>
      <c r="R16" s="320"/>
      <c r="S16" s="320"/>
      <c r="T16" s="320"/>
      <c r="U16" s="320"/>
    </row>
    <row r="17" spans="3:36" x14ac:dyDescent="0.2">
      <c r="D17" s="103" t="s">
        <v>206</v>
      </c>
      <c r="H17" s="77" t="s">
        <v>169</v>
      </c>
      <c r="I17" s="311">
        <v>0.01</v>
      </c>
      <c r="J17" s="45" t="s">
        <v>205</v>
      </c>
      <c r="K17" s="188"/>
      <c r="L17" s="189" t="s">
        <v>529</v>
      </c>
      <c r="M17" s="161"/>
    </row>
    <row r="18" spans="3:36" x14ac:dyDescent="0.2">
      <c r="K18" s="188"/>
      <c r="L18" s="177"/>
      <c r="M18" s="161"/>
    </row>
    <row r="19" spans="3:36" x14ac:dyDescent="0.2">
      <c r="C19" s="95">
        <f>C16+1</f>
        <v>4</v>
      </c>
      <c r="D19" s="101" t="s">
        <v>193</v>
      </c>
      <c r="I19" s="44"/>
      <c r="J19" s="44"/>
    </row>
    <row r="20" spans="3:36" x14ac:dyDescent="0.2">
      <c r="D20" s="103" t="s">
        <v>188</v>
      </c>
      <c r="H20" s="44"/>
      <c r="I20" s="44"/>
      <c r="J20" s="44"/>
    </row>
    <row r="21" spans="3:36" s="44" customFormat="1" x14ac:dyDescent="0.2">
      <c r="D21" s="120"/>
      <c r="H21" s="77" t="s">
        <v>191</v>
      </c>
      <c r="I21" s="312">
        <v>88</v>
      </c>
      <c r="J21" s="45" t="s">
        <v>470</v>
      </c>
      <c r="K21" s="307"/>
      <c r="L21" s="189" t="s">
        <v>526</v>
      </c>
    </row>
    <row r="22" spans="3:36" x14ac:dyDescent="0.2">
      <c r="D22" s="44"/>
      <c r="E22" s="44"/>
      <c r="F22" s="44"/>
      <c r="G22" s="44"/>
      <c r="H22" s="44"/>
      <c r="I22" s="44"/>
      <c r="J22" s="44"/>
      <c r="K22" s="307"/>
    </row>
    <row r="23" spans="3:36" x14ac:dyDescent="0.2">
      <c r="D23" s="103" t="s">
        <v>208</v>
      </c>
      <c r="H23" s="77"/>
      <c r="I23" s="44"/>
      <c r="J23" s="44"/>
    </row>
    <row r="24" spans="3:36" s="44" customFormat="1" x14ac:dyDescent="0.2">
      <c r="D24" s="120" t="s">
        <v>472</v>
      </c>
      <c r="H24" s="77" t="s">
        <v>169</v>
      </c>
      <c r="I24" s="311">
        <v>0.05</v>
      </c>
      <c r="J24" s="247" t="s">
        <v>487</v>
      </c>
      <c r="K24" s="246"/>
      <c r="L24" s="189" t="s">
        <v>528</v>
      </c>
    </row>
    <row r="25" spans="3:36" x14ac:dyDescent="0.2">
      <c r="I25" s="246"/>
      <c r="J25" s="245"/>
      <c r="K25" s="246"/>
      <c r="L25" s="189"/>
      <c r="M25" s="208"/>
    </row>
    <row r="26" spans="3:36" s="44" customFormat="1" x14ac:dyDescent="0.2">
      <c r="C26" s="95">
        <f>C19+1</f>
        <v>5</v>
      </c>
      <c r="D26" s="101" t="s">
        <v>192</v>
      </c>
      <c r="I26" s="159"/>
      <c r="J26" s="142"/>
      <c r="L26" s="320"/>
      <c r="M26" s="320"/>
      <c r="N26" s="320"/>
      <c r="O26" s="320"/>
      <c r="P26" s="320"/>
      <c r="Q26" s="320"/>
      <c r="R26" s="320"/>
      <c r="S26" s="320"/>
      <c r="T26" s="320"/>
      <c r="U26" s="320"/>
    </row>
    <row r="27" spans="3:36" s="44" customFormat="1" x14ac:dyDescent="0.2">
      <c r="D27" s="103" t="s">
        <v>201</v>
      </c>
      <c r="J27" s="142"/>
    </row>
    <row r="28" spans="3:36" s="44" customFormat="1" x14ac:dyDescent="0.2">
      <c r="D28" s="120" t="s">
        <v>474</v>
      </c>
      <c r="H28" s="77" t="s">
        <v>194</v>
      </c>
      <c r="I28" s="313">
        <v>362</v>
      </c>
      <c r="J28" s="45" t="s">
        <v>486</v>
      </c>
      <c r="K28" s="223"/>
      <c r="L28" s="189" t="s">
        <v>525</v>
      </c>
    </row>
    <row r="29" spans="3:36" s="44" customFormat="1" x14ac:dyDescent="0.2">
      <c r="D29" s="119"/>
      <c r="K29" s="223"/>
      <c r="L29" s="101"/>
    </row>
    <row r="30" spans="3:36" s="44" customFormat="1" x14ac:dyDescent="0.2">
      <c r="D30" s="103" t="s">
        <v>209</v>
      </c>
      <c r="H30" s="77" t="s">
        <v>195</v>
      </c>
      <c r="I30" s="314">
        <v>36607</v>
      </c>
      <c r="J30" s="45" t="s">
        <v>196</v>
      </c>
      <c r="K30" s="223"/>
      <c r="L30" s="189" t="s">
        <v>525</v>
      </c>
      <c r="M30" s="161"/>
      <c r="N30" s="264"/>
      <c r="O30" s="57"/>
      <c r="P30" s="161"/>
      <c r="Q30" s="161"/>
    </row>
    <row r="31" spans="3:36" s="44" customFormat="1" x14ac:dyDescent="0.2">
      <c r="I31" s="177"/>
      <c r="J31" s="233"/>
      <c r="K31" s="223"/>
      <c r="O31" s="161"/>
    </row>
    <row r="32" spans="3:36" x14ac:dyDescent="0.2">
      <c r="C32" s="95">
        <f>C26+1</f>
        <v>6</v>
      </c>
      <c r="D32" s="101" t="s">
        <v>197</v>
      </c>
      <c r="O32" s="165"/>
      <c r="Q32" s="189"/>
      <c r="R32" s="189"/>
      <c r="S32" s="189"/>
      <c r="T32" s="189"/>
      <c r="U32" s="189"/>
      <c r="V32" s="189"/>
      <c r="W32" s="189"/>
      <c r="X32" s="189"/>
      <c r="Y32" s="189"/>
      <c r="Z32" s="189"/>
      <c r="AA32" s="189"/>
      <c r="AB32" s="189"/>
      <c r="AC32" s="189"/>
      <c r="AD32" s="189"/>
      <c r="AE32" s="189"/>
      <c r="AF32" s="189"/>
      <c r="AG32" s="189"/>
      <c r="AH32" s="189"/>
      <c r="AI32" s="189"/>
      <c r="AJ32" s="189"/>
    </row>
    <row r="33" spans="1:53" ht="13.5" x14ac:dyDescent="0.2">
      <c r="D33" t="s">
        <v>214</v>
      </c>
      <c r="H33" s="77" t="s">
        <v>215</v>
      </c>
      <c r="I33" s="315">
        <v>47</v>
      </c>
      <c r="J33" s="45" t="s">
        <v>216</v>
      </c>
      <c r="K33" s="155"/>
      <c r="L33" s="189" t="s">
        <v>524</v>
      </c>
      <c r="Q33" s="320"/>
      <c r="R33" s="320"/>
      <c r="S33" s="320"/>
      <c r="T33" s="320"/>
      <c r="U33" s="320"/>
      <c r="V33" s="320"/>
      <c r="W33" s="320"/>
      <c r="X33" s="320"/>
      <c r="Y33" s="320"/>
      <c r="Z33" s="320"/>
      <c r="AA33" s="321"/>
      <c r="AB33" s="321"/>
      <c r="AC33" s="321"/>
      <c r="AD33" s="321"/>
      <c r="AE33" s="321"/>
      <c r="AF33" s="321"/>
      <c r="AG33" s="321"/>
      <c r="AH33" s="321"/>
      <c r="AI33" s="321"/>
      <c r="AJ33" s="321"/>
    </row>
    <row r="34" spans="1:53" s="44" customFormat="1" x14ac:dyDescent="0.2">
      <c r="D34" s="103"/>
      <c r="K34" s="155"/>
    </row>
    <row r="35" spans="1:53" s="44" customFormat="1" ht="13.5" x14ac:dyDescent="0.2">
      <c r="D35" s="103" t="s">
        <v>189</v>
      </c>
      <c r="E35"/>
      <c r="F35"/>
      <c r="G35"/>
      <c r="H35" s="77" t="s">
        <v>190</v>
      </c>
      <c r="I35" s="316">
        <v>982</v>
      </c>
      <c r="J35" s="45" t="s">
        <v>198</v>
      </c>
      <c r="K35" s="155"/>
      <c r="L35" s="189" t="s">
        <v>524</v>
      </c>
    </row>
    <row r="36" spans="1:53" s="44" customFormat="1" x14ac:dyDescent="0.2">
      <c r="D36" s="103"/>
      <c r="H36" s="77"/>
      <c r="I36" s="77"/>
      <c r="J36" s="77"/>
      <c r="K36" s="155"/>
    </row>
    <row r="37" spans="1:53" s="44" customFormat="1" x14ac:dyDescent="0.2">
      <c r="D37" s="103" t="s">
        <v>213</v>
      </c>
      <c r="H37" s="77" t="s">
        <v>169</v>
      </c>
      <c r="I37" s="317">
        <v>0.02</v>
      </c>
      <c r="J37" s="45" t="s">
        <v>211</v>
      </c>
      <c r="K37" s="155"/>
      <c r="L37" s="189" t="s">
        <v>525</v>
      </c>
    </row>
    <row r="38" spans="1:53" s="44" customFormat="1" x14ac:dyDescent="0.2">
      <c r="D38" s="103"/>
      <c r="H38" s="77"/>
      <c r="I38" s="111"/>
      <c r="K38" s="155"/>
    </row>
    <row r="39" spans="1:53" s="44" customFormat="1" x14ac:dyDescent="0.2">
      <c r="D39" t="s">
        <v>210</v>
      </c>
      <c r="H39" s="77" t="s">
        <v>169</v>
      </c>
      <c r="I39" s="317">
        <v>0.02</v>
      </c>
      <c r="J39" s="45" t="s">
        <v>212</v>
      </c>
      <c r="K39" s="155"/>
      <c r="L39" s="189" t="s">
        <v>524</v>
      </c>
    </row>
    <row r="40" spans="1:53" x14ac:dyDescent="0.2">
      <c r="K40" s="155"/>
    </row>
    <row r="41" spans="1:53" x14ac:dyDescent="0.2">
      <c r="C41" s="95">
        <f>C32+1</f>
        <v>7</v>
      </c>
      <c r="D41" s="114" t="s">
        <v>290</v>
      </c>
      <c r="E41" s="44"/>
      <c r="L41" s="160"/>
    </row>
    <row r="42" spans="1:53" x14ac:dyDescent="0.2">
      <c r="D42" s="103" t="s">
        <v>290</v>
      </c>
      <c r="E42" s="44"/>
      <c r="H42" s="77" t="s">
        <v>169</v>
      </c>
      <c r="I42" s="232">
        <v>0.10970000000000001</v>
      </c>
      <c r="J42" s="45" t="s">
        <v>202</v>
      </c>
      <c r="L42" s="189" t="s">
        <v>473</v>
      </c>
    </row>
    <row r="43" spans="1:53" x14ac:dyDescent="0.2">
      <c r="L43" s="121"/>
    </row>
    <row r="44" spans="1:53" s="44" customFormat="1" x14ac:dyDescent="0.2">
      <c r="A44" s="99">
        <v>3</v>
      </c>
      <c r="B44" s="99" t="s">
        <v>238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row>
    <row r="45" spans="1:53" s="44" customFormat="1" x14ac:dyDescent="0.2"/>
    <row r="46" spans="1:53" s="44" customFormat="1" x14ac:dyDescent="0.2">
      <c r="C46" s="181">
        <v>1</v>
      </c>
      <c r="D46" s="101" t="s">
        <v>286</v>
      </c>
      <c r="L46" s="189"/>
    </row>
    <row r="47" spans="1:53" s="44" customFormat="1" x14ac:dyDescent="0.2">
      <c r="D47" s="102" t="s">
        <v>286</v>
      </c>
      <c r="H47" s="77" t="s">
        <v>239</v>
      </c>
      <c r="I47" s="302">
        <v>5</v>
      </c>
      <c r="J47" s="45" t="s">
        <v>160</v>
      </c>
      <c r="L47" s="190" t="s">
        <v>471</v>
      </c>
    </row>
    <row r="48" spans="1:53" s="44" customFormat="1" x14ac:dyDescent="0.2">
      <c r="L48" s="189"/>
    </row>
    <row r="49" spans="1:53" s="161" customFormat="1" x14ac:dyDescent="0.2">
      <c r="C49" s="95">
        <f>1+C46</f>
        <v>2</v>
      </c>
      <c r="D49" s="101" t="s">
        <v>293</v>
      </c>
    </row>
    <row r="50" spans="1:53" s="161" customFormat="1" x14ac:dyDescent="0.2">
      <c r="D50" s="102" t="str">
        <f>D49</f>
        <v>Parámetro de reposición de equipos terminales</v>
      </c>
      <c r="E50" s="102"/>
      <c r="H50" s="77" t="s">
        <v>169</v>
      </c>
      <c r="I50" s="170">
        <v>2E-3</v>
      </c>
      <c r="J50" s="45" t="s">
        <v>294</v>
      </c>
      <c r="L50" s="101"/>
    </row>
    <row r="51" spans="1:53" s="177" customFormat="1" x14ac:dyDescent="0.2">
      <c r="D51" s="102"/>
      <c r="E51" s="102"/>
      <c r="H51" s="178"/>
      <c r="I51" s="267"/>
      <c r="J51" s="45"/>
      <c r="L51" s="101"/>
    </row>
    <row r="52" spans="1:53" s="161" customFormat="1" x14ac:dyDescent="0.2">
      <c r="C52" s="95">
        <v>4</v>
      </c>
      <c r="D52" s="101" t="s">
        <v>477</v>
      </c>
      <c r="H52" s="178" t="s">
        <v>183</v>
      </c>
      <c r="I52" s="318">
        <v>1713</v>
      </c>
      <c r="J52" s="45" t="s">
        <v>478</v>
      </c>
    </row>
    <row r="53" spans="1:53" s="161" customFormat="1" x14ac:dyDescent="0.2"/>
    <row r="54" spans="1:53" s="44" customFormat="1" x14ac:dyDescent="0.2">
      <c r="A54" s="99"/>
      <c r="B54" s="99" t="s">
        <v>180</v>
      </c>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row>
    <row r="58" spans="1:53" x14ac:dyDescent="0.2">
      <c r="I58" s="177"/>
    </row>
    <row r="59" spans="1:53" x14ac:dyDescent="0.2">
      <c r="I59" s="177"/>
    </row>
    <row r="60" spans="1:53" ht="117" customHeight="1" x14ac:dyDescent="0.2">
      <c r="I60" s="177"/>
      <c r="R60" s="243"/>
      <c r="S60" s="244"/>
      <c r="T60" s="244"/>
      <c r="U60" s="244"/>
      <c r="V60" s="244"/>
      <c r="W60" s="244"/>
      <c r="X60" s="244"/>
    </row>
    <row r="61" spans="1:53" ht="48.4" customHeight="1" x14ac:dyDescent="0.2">
      <c r="I61" s="177"/>
      <c r="R61" s="243"/>
      <c r="S61" s="244"/>
      <c r="T61" s="244"/>
      <c r="U61" s="244"/>
      <c r="V61" s="244"/>
      <c r="W61" s="244"/>
      <c r="X61" s="244"/>
    </row>
    <row r="62" spans="1:53" x14ac:dyDescent="0.2">
      <c r="R62" s="189"/>
      <c r="S62" s="189"/>
      <c r="T62" s="189"/>
      <c r="U62" s="189"/>
      <c r="V62" s="189"/>
      <c r="W62" s="189"/>
      <c r="X62" s="189"/>
    </row>
    <row r="63" spans="1:53" ht="115.15" customHeight="1" x14ac:dyDescent="0.2">
      <c r="R63" s="243"/>
      <c r="S63" s="244"/>
      <c r="T63" s="244"/>
      <c r="U63" s="244"/>
      <c r="V63" s="244"/>
      <c r="W63" s="244"/>
      <c r="X63" s="244"/>
    </row>
    <row r="73" ht="115.15" customHeight="1" x14ac:dyDescent="0.2"/>
  </sheetData>
  <mergeCells count="7">
    <mergeCell ref="N9:V9"/>
    <mergeCell ref="L13:U13"/>
    <mergeCell ref="L16:U16"/>
    <mergeCell ref="L26:U26"/>
    <mergeCell ref="Q33:Z33"/>
    <mergeCell ref="X9:AC9"/>
    <mergeCell ref="AA33:AJ33"/>
  </mergeCells>
  <pageMargins left="0.7" right="0.7" top="0.75" bottom="0.75" header="0.3" footer="0.3"/>
  <pageSetup orientation="portrait" r:id="rId1"/>
  <ignoredErrors>
    <ignoredError sqref="C54:C92 C31:C45 C13:C20 C47:C48 C24:C27 C21:C22 C28:C30"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BA300"/>
  <sheetViews>
    <sheetView showGridLines="0" zoomScale="115" zoomScaleNormal="115" workbookViewId="0">
      <selection sqref="A1:XFD1048576"/>
    </sheetView>
  </sheetViews>
  <sheetFormatPr baseColWidth="10" defaultRowHeight="12" outlineLevelRow="1" outlineLevelCol="1" x14ac:dyDescent="0.2"/>
  <cols>
    <col min="1" max="1" width="3.42578125" customWidth="1"/>
    <col min="2" max="3" width="4.7109375" customWidth="1"/>
    <col min="4" max="4" width="4.7109375" style="44" customWidth="1"/>
    <col min="5" max="5" width="52.42578125" style="44" bestFit="1" customWidth="1"/>
    <col min="6" max="6" width="13.28515625" bestFit="1" customWidth="1"/>
    <col min="7" max="7" width="25" customWidth="1"/>
    <col min="8" max="8" width="19.28515625" customWidth="1"/>
    <col min="9" max="9" width="20.28515625" hidden="1" customWidth="1"/>
    <col min="10" max="11" width="14.7109375" customWidth="1"/>
    <col min="12" max="13" width="13.42578125" hidden="1" customWidth="1" outlineLevel="1"/>
    <col min="14" max="14" width="16.28515625" hidden="1" customWidth="1" outlineLevel="1"/>
    <col min="15" max="15" width="11.7109375" hidden="1" customWidth="1" outlineLevel="1"/>
    <col min="16" max="16" width="11.28515625" customWidth="1" collapsed="1"/>
    <col min="17" max="17" width="11.28515625"/>
    <col min="22" max="22" width="12.140625" bestFit="1" customWidth="1"/>
    <col min="23" max="23" width="15" bestFit="1" customWidth="1"/>
    <col min="25" max="25" width="12.140625" bestFit="1" customWidth="1"/>
  </cols>
  <sheetData>
    <row r="1" spans="1:53" s="93" customFormat="1" ht="33.75" customHeight="1" x14ac:dyDescent="0.2">
      <c r="C1" s="94" t="s">
        <v>164</v>
      </c>
      <c r="D1" s="94"/>
      <c r="E1" s="94"/>
      <c r="F1" s="94"/>
    </row>
    <row r="2" spans="1:53" x14ac:dyDescent="0.2">
      <c r="C2" s="220" t="s">
        <v>165</v>
      </c>
      <c r="D2" s="1"/>
      <c r="E2" s="1"/>
      <c r="F2" s="1"/>
      <c r="G2" s="1"/>
      <c r="H2" s="1" t="s">
        <v>166</v>
      </c>
      <c r="I2" s="1">
        <f t="array" ref="I2:O2">TRANSPOSE(Years)</f>
        <v>2021</v>
      </c>
      <c r="J2" s="1">
        <v>2022</v>
      </c>
      <c r="K2" s="1">
        <v>2023</v>
      </c>
      <c r="L2" s="1">
        <v>2024</v>
      </c>
      <c r="M2" s="1">
        <v>0</v>
      </c>
      <c r="N2" s="182">
        <v>0</v>
      </c>
      <c r="O2" s="228" t="e">
        <v>#N/A</v>
      </c>
      <c r="P2" s="1" t="s">
        <v>167</v>
      </c>
      <c r="Q2" s="1"/>
      <c r="R2" s="1" t="s">
        <v>168</v>
      </c>
    </row>
    <row r="3" spans="1:53" s="44" customFormat="1" x14ac:dyDescent="0.2">
      <c r="A3" s="99">
        <v>1</v>
      </c>
      <c r="B3" s="99" t="s">
        <v>455</v>
      </c>
      <c r="C3" s="40"/>
      <c r="D3" s="40"/>
      <c r="E3" s="40"/>
      <c r="F3" s="40"/>
      <c r="G3" s="40"/>
      <c r="H3" s="40"/>
      <c r="I3" s="40"/>
      <c r="J3" s="40"/>
      <c r="K3" s="40"/>
      <c r="L3" s="40"/>
      <c r="M3" s="40"/>
      <c r="N3" s="180"/>
      <c r="O3" s="18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row>
    <row r="4" spans="1:53" s="44" customFormat="1" x14ac:dyDescent="0.2">
      <c r="N4" s="177"/>
      <c r="O4" s="177"/>
    </row>
    <row r="5" spans="1:53" s="44" customFormat="1" x14ac:dyDescent="0.2">
      <c r="B5" s="99">
        <v>1.1000000000000001</v>
      </c>
      <c r="C5" s="99" t="s">
        <v>469</v>
      </c>
      <c r="D5" s="99"/>
      <c r="E5" s="40"/>
      <c r="F5" s="40"/>
      <c r="G5" s="40"/>
      <c r="H5" s="40"/>
      <c r="I5" s="40"/>
      <c r="J5" s="40"/>
      <c r="K5" s="40"/>
      <c r="L5" s="40"/>
      <c r="M5" s="40"/>
      <c r="N5" s="180"/>
      <c r="O5" s="18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row>
    <row r="6" spans="1:53" s="44" customFormat="1" x14ac:dyDescent="0.2">
      <c r="L6" s="176"/>
      <c r="N6" s="177"/>
      <c r="O6" s="177"/>
    </row>
    <row r="7" spans="1:53" s="44" customFormat="1" x14ac:dyDescent="0.2">
      <c r="C7" s="101" t="s">
        <v>174</v>
      </c>
      <c r="D7" s="101"/>
      <c r="N7" s="177"/>
      <c r="O7" s="177"/>
      <c r="W7" s="189"/>
      <c r="X7" s="189"/>
      <c r="Y7" s="189"/>
      <c r="Z7" s="189"/>
      <c r="AA7" s="189"/>
      <c r="AB7" s="189"/>
      <c r="AC7" s="189"/>
    </row>
    <row r="8" spans="1:53" s="44" customFormat="1" x14ac:dyDescent="0.2">
      <c r="C8" s="103" t="s">
        <v>431</v>
      </c>
      <c r="D8" s="103"/>
      <c r="H8" s="77" t="s">
        <v>175</v>
      </c>
      <c r="I8" s="113"/>
      <c r="J8" s="217">
        <v>1012091</v>
      </c>
      <c r="K8" s="217">
        <v>1072075</v>
      </c>
      <c r="L8" s="113"/>
      <c r="M8" s="113"/>
      <c r="N8" s="113"/>
      <c r="O8" s="113"/>
      <c r="P8" s="45" t="s">
        <v>492</v>
      </c>
      <c r="R8" s="242" t="s">
        <v>306</v>
      </c>
      <c r="T8" s="177"/>
      <c r="W8" s="243"/>
      <c r="X8" s="244"/>
      <c r="Y8" s="244"/>
      <c r="Z8" s="244"/>
      <c r="AA8" s="244"/>
      <c r="AB8" s="244"/>
      <c r="AC8" s="244"/>
    </row>
    <row r="9" spans="1:53" s="44" customFormat="1" x14ac:dyDescent="0.2">
      <c r="H9" s="77"/>
      <c r="I9" s="177"/>
      <c r="J9" s="177"/>
      <c r="K9" s="177"/>
      <c r="L9" s="177"/>
      <c r="M9" s="177"/>
      <c r="N9" s="177"/>
      <c r="O9" s="177"/>
    </row>
    <row r="10" spans="1:53" s="44" customFormat="1" x14ac:dyDescent="0.2">
      <c r="C10" s="103" t="s">
        <v>430</v>
      </c>
      <c r="D10" s="103"/>
      <c r="H10" s="77" t="s">
        <v>175</v>
      </c>
      <c r="I10" s="113"/>
      <c r="J10" s="217">
        <v>589139</v>
      </c>
      <c r="K10" s="217">
        <v>568722</v>
      </c>
      <c r="L10" s="113"/>
      <c r="M10" s="113"/>
      <c r="N10" s="113"/>
      <c r="O10" s="113"/>
      <c r="P10" s="45" t="s">
        <v>508</v>
      </c>
      <c r="R10" s="161" t="s">
        <v>306</v>
      </c>
      <c r="T10" s="177"/>
      <c r="W10" s="189"/>
      <c r="X10" s="189"/>
      <c r="Y10" s="189"/>
      <c r="Z10" s="189"/>
      <c r="AA10" s="189"/>
      <c r="AB10" s="189"/>
      <c r="AC10" s="189"/>
    </row>
    <row r="11" spans="1:53" s="44" customFormat="1" x14ac:dyDescent="0.2">
      <c r="C11" s="103"/>
      <c r="D11" s="103"/>
      <c r="H11" s="77"/>
      <c r="I11" s="177"/>
      <c r="J11" s="177"/>
      <c r="K11" s="177"/>
      <c r="L11" s="177"/>
      <c r="N11" s="177"/>
      <c r="O11" s="177"/>
      <c r="W11" s="322"/>
      <c r="X11" s="323"/>
      <c r="Y11" s="323"/>
      <c r="Z11" s="323"/>
      <c r="AA11" s="323"/>
      <c r="AB11" s="323"/>
      <c r="AC11" s="323"/>
    </row>
    <row r="12" spans="1:53" s="44" customFormat="1" x14ac:dyDescent="0.2">
      <c r="C12" s="101" t="s">
        <v>170</v>
      </c>
      <c r="D12" s="101"/>
      <c r="H12" s="77"/>
      <c r="I12" s="177"/>
      <c r="J12" s="177"/>
      <c r="K12" s="177"/>
      <c r="L12" s="177"/>
      <c r="N12" s="177"/>
      <c r="O12" s="177"/>
    </row>
    <row r="13" spans="1:53" s="44" customFormat="1" x14ac:dyDescent="0.2">
      <c r="C13" s="103" t="s">
        <v>490</v>
      </c>
      <c r="D13" s="103"/>
      <c r="H13" s="77" t="s">
        <v>176</v>
      </c>
      <c r="I13" s="186" t="str">
        <f t="shared" ref="I13:O13" si="0">IFERROR(I10/I8,"")</f>
        <v/>
      </c>
      <c r="J13" s="186">
        <f t="shared" si="0"/>
        <v>0.58210081899750121</v>
      </c>
      <c r="K13" s="186">
        <f t="shared" si="0"/>
        <v>0.53048713942587977</v>
      </c>
      <c r="L13" s="186" t="str">
        <f t="shared" si="0"/>
        <v/>
      </c>
      <c r="M13" s="186"/>
      <c r="N13" s="186"/>
      <c r="O13" s="186" t="str">
        <f t="shared" si="0"/>
        <v/>
      </c>
      <c r="P13" s="45" t="s">
        <v>509</v>
      </c>
      <c r="R13" s="177" t="s">
        <v>306</v>
      </c>
      <c r="T13" s="177"/>
    </row>
    <row r="14" spans="1:53" s="44" customFormat="1" x14ac:dyDescent="0.2">
      <c r="C14" s="101"/>
      <c r="D14" s="101"/>
    </row>
    <row r="15" spans="1:53" s="44" customFormat="1" x14ac:dyDescent="0.2">
      <c r="B15" s="99">
        <v>1.2</v>
      </c>
      <c r="C15" s="99" t="s">
        <v>429</v>
      </c>
      <c r="D15" s="99"/>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row>
    <row r="16" spans="1:53" s="44" customFormat="1" x14ac:dyDescent="0.2">
      <c r="C16" s="101"/>
      <c r="D16" s="101"/>
      <c r="M16" s="177"/>
    </row>
    <row r="17" spans="3:25" s="44" customFormat="1" x14ac:dyDescent="0.2">
      <c r="C17" s="101" t="s">
        <v>432</v>
      </c>
      <c r="D17" s="101"/>
    </row>
    <row r="18" spans="3:25" s="44" customFormat="1" x14ac:dyDescent="0.2">
      <c r="C18" s="101"/>
      <c r="D18" s="101"/>
      <c r="K18" s="177"/>
      <c r="L18" s="177"/>
      <c r="M18" s="177"/>
      <c r="N18" s="177"/>
      <c r="O18" s="95"/>
    </row>
    <row r="19" spans="3:25" s="44" customFormat="1" x14ac:dyDescent="0.2">
      <c r="E19" s="1" t="s">
        <v>171</v>
      </c>
      <c r="F19" s="1" t="s">
        <v>173</v>
      </c>
      <c r="G19" s="1" t="s">
        <v>172</v>
      </c>
      <c r="H19" s="1" t="s">
        <v>166</v>
      </c>
      <c r="I19" s="1">
        <f t="array" ref="I19:O19">TRANSPOSE(Years)</f>
        <v>2021</v>
      </c>
      <c r="J19" s="1">
        <v>2022</v>
      </c>
      <c r="K19" s="1">
        <v>2023</v>
      </c>
      <c r="L19" s="1">
        <v>2024</v>
      </c>
      <c r="M19" s="1">
        <v>0</v>
      </c>
      <c r="N19" s="182">
        <v>0</v>
      </c>
      <c r="O19" s="228" t="e">
        <v>#N/A</v>
      </c>
      <c r="P19" s="1" t="s">
        <v>167</v>
      </c>
      <c r="Q19" s="1"/>
      <c r="R19" s="1" t="s">
        <v>168</v>
      </c>
    </row>
    <row r="20" spans="3:25" s="44" customFormat="1" x14ac:dyDescent="0.2">
      <c r="I20" s="219">
        <f t="shared" ref="I20:N20" si="1">SUM(I21:I141)</f>
        <v>0</v>
      </c>
      <c r="J20" s="219">
        <f t="shared" si="1"/>
        <v>1</v>
      </c>
      <c r="K20" s="219">
        <f t="shared" si="1"/>
        <v>1</v>
      </c>
      <c r="L20" s="219">
        <f t="shared" si="1"/>
        <v>0</v>
      </c>
      <c r="M20" s="105">
        <f t="shared" si="1"/>
        <v>0</v>
      </c>
      <c r="N20" s="105">
        <f t="shared" si="1"/>
        <v>0</v>
      </c>
      <c r="O20" s="105"/>
    </row>
    <row r="21" spans="3:25" s="44" customFormat="1" x14ac:dyDescent="0.2">
      <c r="C21" s="229" t="str">
        <f>E21&amp;F21</f>
        <v>TV Básico PlusResidencial</v>
      </c>
      <c r="D21" s="96">
        <v>1</v>
      </c>
      <c r="E21" s="100" t="str">
        <f t="array" ref="E21:E133">vector.star.plans.names</f>
        <v>TV Básico Plus</v>
      </c>
      <c r="F21" s="192" t="str">
        <f>IFERROR(VLOOKUP($E21,Base!$B$8:$G$120,2,FALSE),"")</f>
        <v>Residencial</v>
      </c>
      <c r="G21" s="192" t="str">
        <f>IFERROR(VLOOKUP($E21,Base!$B$8:$G$120,3,FALSE),"")</f>
        <v>Solo STAR</v>
      </c>
      <c r="H21" s="77" t="s">
        <v>169</v>
      </c>
      <c r="I21" s="117"/>
      <c r="J21" s="250">
        <f>IFERROR(VLOOKUP($E21,Base!$B$8:$G$120,5,FALSE),"")</f>
        <v>1.0676304133008091E-3</v>
      </c>
      <c r="K21" s="250">
        <f>IFERROR(VLOOKUP($E21,Base!$B$8:$G$120,5,FALSE),"")</f>
        <v>1.0676304133008091E-3</v>
      </c>
      <c r="L21" s="250"/>
      <c r="M21" s="201"/>
      <c r="N21" s="201"/>
      <c r="O21" s="201"/>
      <c r="R21" s="101" t="s">
        <v>491</v>
      </c>
      <c r="V21" s="57"/>
      <c r="W21" s="226"/>
      <c r="X21" s="227"/>
      <c r="Y21" s="57"/>
    </row>
    <row r="22" spans="3:25" s="44" customFormat="1" x14ac:dyDescent="0.2">
      <c r="C22" s="229" t="str">
        <f t="shared" ref="C22:C85" si="2">E22&amp;F22</f>
        <v>TV Básico Plus NegocioNegocio</v>
      </c>
      <c r="D22" s="95">
        <f>1+D21</f>
        <v>2</v>
      </c>
      <c r="E22" s="100" t="str">
        <v>TV Básico Plus Negocio</v>
      </c>
      <c r="F22" s="192" t="str">
        <f>IFERROR(VLOOKUP($E22,Base!$B$8:$G$120,2,FALSE),"")</f>
        <v>Negocio</v>
      </c>
      <c r="G22" s="192" t="str">
        <f>IFERROR(VLOOKUP($E22,Base!$B$8:$G$120,3,FALSE),"")</f>
        <v>Solo STAR</v>
      </c>
      <c r="H22" s="77" t="s">
        <v>169</v>
      </c>
      <c r="I22" s="117"/>
      <c r="J22" s="250">
        <f>IFERROR(VLOOKUP($E22,Base!$B$8:$G$120,5,FALSE),"")</f>
        <v>5.5281833698423775E-5</v>
      </c>
      <c r="K22" s="250">
        <f>IFERROR(VLOOKUP($E22,Base!$B$8:$G$120,5,FALSE),"")</f>
        <v>5.5281833698423775E-5</v>
      </c>
      <c r="L22" s="250"/>
      <c r="M22" s="201"/>
      <c r="N22" s="201"/>
      <c r="O22" s="201"/>
      <c r="P22" s="188"/>
      <c r="R22" s="101" t="s">
        <v>491</v>
      </c>
      <c r="U22" s="177"/>
      <c r="V22" s="57"/>
      <c r="W22" s="226"/>
      <c r="X22" s="227"/>
      <c r="Y22" s="57"/>
    </row>
    <row r="23" spans="3:25" s="44" customFormat="1" x14ac:dyDescent="0.2">
      <c r="C23" s="229" t="str">
        <f t="shared" si="2"/>
        <v>TV Básico Plus + 100 MegasResidencial</v>
      </c>
      <c r="D23" s="95">
        <f t="shared" ref="D23:D86" si="3">1+D22</f>
        <v>3</v>
      </c>
      <c r="E23" s="100" t="str">
        <v>TV Básico Plus + 100 Megas</v>
      </c>
      <c r="F23" s="192" t="str">
        <f>IFERROR(VLOOKUP($E23,Base!$B$8:$G$120,2,FALSE),"")</f>
        <v>Residencial</v>
      </c>
      <c r="G23" s="192" t="str">
        <f>IFERROR(VLOOKUP($E23,Base!$B$8:$G$120,3,FALSE),"")</f>
        <v>STAR + Internet fijo</v>
      </c>
      <c r="H23" s="77" t="s">
        <v>169</v>
      </c>
      <c r="I23" s="117"/>
      <c r="J23" s="250">
        <f>IFERROR(VLOOKUP($E23,Base!$B$8:$G$120,5,FALSE),"")</f>
        <v>6.2192062910726746E-4</v>
      </c>
      <c r="K23" s="250">
        <f>IFERROR(VLOOKUP($E23,Base!$B$8:$G$120,5,FALSE),"")</f>
        <v>6.2192062910726746E-4</v>
      </c>
      <c r="L23" s="250"/>
      <c r="M23" s="201"/>
      <c r="N23" s="201"/>
      <c r="O23" s="201"/>
      <c r="P23" s="188"/>
      <c r="R23" s="101" t="s">
        <v>491</v>
      </c>
      <c r="U23" s="177"/>
      <c r="V23" s="57"/>
      <c r="W23" s="226"/>
      <c r="X23" s="227"/>
      <c r="Y23" s="57"/>
    </row>
    <row r="24" spans="3:25" s="44" customFormat="1" x14ac:dyDescent="0.2">
      <c r="C24" s="229" t="str">
        <f t="shared" si="2"/>
        <v>TV Básico Plus + 100 Megas SimetricoResidencial</v>
      </c>
      <c r="D24" s="95">
        <f t="shared" si="3"/>
        <v>4</v>
      </c>
      <c r="E24" s="100" t="str">
        <v>TV Básico Plus + 100 Megas Simetrico</v>
      </c>
      <c r="F24" s="192" t="str">
        <f>IFERROR(VLOOKUP($E24,Base!$B$8:$G$120,2,FALSE),"")</f>
        <v>Residencial</v>
      </c>
      <c r="G24" s="192" t="str">
        <f>IFERROR(VLOOKUP($E24,Base!$B$8:$G$120,3,FALSE),"")</f>
        <v>STAR + Internet fijo</v>
      </c>
      <c r="H24" s="77" t="s">
        <v>169</v>
      </c>
      <c r="I24" s="117"/>
      <c r="J24" s="250">
        <f>IFERROR(VLOOKUP($E24,Base!$B$8:$G$120,5,FALSE),"")</f>
        <v>6.9102292123029718E-6</v>
      </c>
      <c r="K24" s="250">
        <f>IFERROR(VLOOKUP($E24,Base!$B$8:$G$120,5,FALSE),"")</f>
        <v>6.9102292123029718E-6</v>
      </c>
      <c r="L24" s="250"/>
      <c r="M24" s="201"/>
      <c r="N24" s="201"/>
      <c r="O24" s="201"/>
      <c r="P24" s="188"/>
      <c r="R24" s="101" t="s">
        <v>491</v>
      </c>
      <c r="U24" s="177"/>
      <c r="V24" s="57"/>
      <c r="W24" s="226"/>
      <c r="X24" s="227"/>
      <c r="Y24" s="57"/>
    </row>
    <row r="25" spans="3:25" s="44" customFormat="1" x14ac:dyDescent="0.2">
      <c r="C25" s="229" t="str">
        <f t="shared" si="2"/>
        <v>TV Básico Plus + 1000 MegasResidencial</v>
      </c>
      <c r="D25" s="95">
        <f t="shared" si="3"/>
        <v>5</v>
      </c>
      <c r="E25" s="100" t="str">
        <v>TV Básico Plus + 1000 Megas</v>
      </c>
      <c r="F25" s="192" t="str">
        <f>IFERROR(VLOOKUP($E25,Base!$B$8:$G$120,2,FALSE),"")</f>
        <v>Residencial</v>
      </c>
      <c r="G25" s="192" t="str">
        <f>IFERROR(VLOOKUP($E25,Base!$B$8:$G$120,3,FALSE),"")</f>
        <v>STAR + Internet fijo</v>
      </c>
      <c r="H25" s="77" t="s">
        <v>169</v>
      </c>
      <c r="I25" s="117"/>
      <c r="J25" s="250">
        <f>IFERROR(VLOOKUP($E25,Base!$B$8:$G$120,5,FALSE),"")</f>
        <v>1.2092901121530201E-4</v>
      </c>
      <c r="K25" s="250">
        <f>IFERROR(VLOOKUP($E25,Base!$B$8:$G$120,5,FALSE),"")</f>
        <v>1.2092901121530201E-4</v>
      </c>
      <c r="L25" s="250"/>
      <c r="M25" s="201"/>
      <c r="N25" s="201"/>
      <c r="O25" s="201"/>
      <c r="P25" s="188"/>
      <c r="R25" s="101" t="s">
        <v>491</v>
      </c>
      <c r="U25" s="177"/>
      <c r="V25" s="57"/>
      <c r="W25" s="226"/>
      <c r="X25" s="227"/>
      <c r="Y25" s="57"/>
    </row>
    <row r="26" spans="3:25" s="44" customFormat="1" x14ac:dyDescent="0.2">
      <c r="C26" s="229" t="str">
        <f t="shared" si="2"/>
        <v>TV Básico Plus + 250 MegasResidencial</v>
      </c>
      <c r="D26" s="95">
        <f t="shared" si="3"/>
        <v>6</v>
      </c>
      <c r="E26" s="100" t="str">
        <v>TV Básico Plus + 250 Megas</v>
      </c>
      <c r="F26" s="192" t="str">
        <f>IFERROR(VLOOKUP($E26,Base!$B$8:$G$120,2,FALSE),"")</f>
        <v>Residencial</v>
      </c>
      <c r="G26" s="192" t="str">
        <f>IFERROR(VLOOKUP($E26,Base!$B$8:$G$120,3,FALSE),"")</f>
        <v>STAR + Internet fijo</v>
      </c>
      <c r="H26" s="77" t="s">
        <v>169</v>
      </c>
      <c r="I26" s="117"/>
      <c r="J26" s="250">
        <f>IFERROR(VLOOKUP($E26,Base!$B$8:$G$120,5,FALSE),"")</f>
        <v>6.6580058460539134E-3</v>
      </c>
      <c r="K26" s="250">
        <f>IFERROR(VLOOKUP($E26,Base!$B$8:$G$120,5,FALSE),"")</f>
        <v>6.6580058460539134E-3</v>
      </c>
      <c r="L26" s="250"/>
      <c r="M26" s="201"/>
      <c r="N26" s="201"/>
      <c r="O26" s="201"/>
      <c r="P26" s="188"/>
      <c r="R26" s="101" t="s">
        <v>491</v>
      </c>
      <c r="U26" s="177"/>
      <c r="V26" s="57"/>
      <c r="W26" s="226"/>
      <c r="X26" s="227"/>
      <c r="Y26" s="57"/>
    </row>
    <row r="27" spans="3:25" s="44" customFormat="1" x14ac:dyDescent="0.2">
      <c r="C27" s="229" t="str">
        <f t="shared" si="2"/>
        <v>TV Básico Plus + 250 Megas SimetricoResidencial</v>
      </c>
      <c r="D27" s="95">
        <f t="shared" si="3"/>
        <v>7</v>
      </c>
      <c r="E27" s="100" t="str">
        <v>TV Básico Plus + 250 Megas Simetrico</v>
      </c>
      <c r="F27" s="192" t="str">
        <f>IFERROR(VLOOKUP($E27,Base!$B$8:$G$120,2,FALSE),"")</f>
        <v>Residencial</v>
      </c>
      <c r="G27" s="192" t="str">
        <f>IFERROR(VLOOKUP($E27,Base!$B$8:$G$120,3,FALSE),"")</f>
        <v>STAR + Internet fijo</v>
      </c>
      <c r="H27" s="77" t="s">
        <v>169</v>
      </c>
      <c r="I27" s="117"/>
      <c r="J27" s="250">
        <f>IFERROR(VLOOKUP($E27,Base!$B$8:$G$120,5,FALSE),"")</f>
        <v>0</v>
      </c>
      <c r="K27" s="250">
        <f>IFERROR(VLOOKUP($E27,Base!$B$8:$G$120,5,FALSE),"")</f>
        <v>0</v>
      </c>
      <c r="L27" s="250"/>
      <c r="M27" s="201"/>
      <c r="N27" s="201"/>
      <c r="O27" s="201"/>
      <c r="P27" s="188"/>
      <c r="R27" s="101" t="s">
        <v>491</v>
      </c>
      <c r="U27" s="177"/>
      <c r="V27" s="57"/>
      <c r="W27" s="226"/>
      <c r="X27" s="227"/>
      <c r="Y27" s="57"/>
    </row>
    <row r="28" spans="3:25" s="44" customFormat="1" x14ac:dyDescent="0.2">
      <c r="C28" s="229" t="str">
        <f t="shared" si="2"/>
        <v>TV Básico Plus + 500 MegasResidencial</v>
      </c>
      <c r="D28" s="95">
        <f t="shared" si="3"/>
        <v>8</v>
      </c>
      <c r="E28" s="100" t="str">
        <v>TV Básico Plus + 500 Megas</v>
      </c>
      <c r="F28" s="192" t="str">
        <f>IFERROR(VLOOKUP($E28,Base!$B$8:$G$120,2,FALSE),"")</f>
        <v>Residencial</v>
      </c>
      <c r="G28" s="192" t="str">
        <f>IFERROR(VLOOKUP($E28,Base!$B$8:$G$120,3,FALSE),"")</f>
        <v>STAR + Internet fijo</v>
      </c>
      <c r="H28" s="77" t="s">
        <v>169</v>
      </c>
      <c r="I28" s="117"/>
      <c r="J28" s="250">
        <f>IFERROR(VLOOKUP($E28,Base!$B$8:$G$120,5,FALSE),"")</f>
        <v>4.5538410509076586E-3</v>
      </c>
      <c r="K28" s="250">
        <f>IFERROR(VLOOKUP($E28,Base!$B$8:$G$120,5,FALSE),"")</f>
        <v>4.5538410509076586E-3</v>
      </c>
      <c r="L28" s="250"/>
      <c r="M28" s="201"/>
      <c r="N28" s="201"/>
      <c r="O28" s="201"/>
      <c r="P28" s="188"/>
      <c r="R28" s="101" t="s">
        <v>491</v>
      </c>
      <c r="U28" s="177"/>
      <c r="V28" s="57"/>
      <c r="W28" s="226"/>
      <c r="X28" s="227"/>
      <c r="Y28" s="57"/>
    </row>
    <row r="29" spans="3:25" s="44" customFormat="1" x14ac:dyDescent="0.2">
      <c r="C29" s="229" t="str">
        <f t="shared" si="2"/>
        <v>TV Básico Plus + 500 Megas SimetricoResidencial</v>
      </c>
      <c r="D29" s="95">
        <f t="shared" si="3"/>
        <v>9</v>
      </c>
      <c r="E29" s="100" t="str">
        <v>TV Básico Plus + 500 Megas Simetrico</v>
      </c>
      <c r="F29" s="192" t="str">
        <f>IFERROR(VLOOKUP($E29,Base!$B$8:$G$120,2,FALSE),"")</f>
        <v>Residencial</v>
      </c>
      <c r="G29" s="192" t="str">
        <f>IFERROR(VLOOKUP($E29,Base!$B$8:$G$120,3,FALSE),"")</f>
        <v>STAR + Internet fijo</v>
      </c>
      <c r="H29" s="77" t="s">
        <v>169</v>
      </c>
      <c r="I29" s="117"/>
      <c r="J29" s="250">
        <f>IFERROR(VLOOKUP($E29,Base!$B$8:$G$120,5,FALSE),"")</f>
        <v>0</v>
      </c>
      <c r="K29" s="250">
        <f>IFERROR(VLOOKUP($E29,Base!$B$8:$G$120,5,FALSE),"")</f>
        <v>0</v>
      </c>
      <c r="L29" s="250"/>
      <c r="M29" s="201"/>
      <c r="N29" s="201"/>
      <c r="O29" s="201"/>
      <c r="P29" s="188"/>
      <c r="R29" s="101" t="s">
        <v>491</v>
      </c>
      <c r="U29" s="177"/>
      <c r="V29" s="57"/>
      <c r="W29" s="226"/>
      <c r="X29" s="227"/>
      <c r="Y29" s="57"/>
    </row>
    <row r="30" spans="3:25" s="44" customFormat="1" x14ac:dyDescent="0.2">
      <c r="C30" s="229" t="str">
        <f t="shared" si="2"/>
        <v>TV Básico Plus + 60 MegasResidencial</v>
      </c>
      <c r="D30" s="95">
        <f t="shared" si="3"/>
        <v>10</v>
      </c>
      <c r="E30" s="100" t="str">
        <v>TV Básico Plus + 60 Megas</v>
      </c>
      <c r="F30" s="192" t="str">
        <f>IFERROR(VLOOKUP($E30,Base!$B$8:$G$120,2,FALSE),"")</f>
        <v>Residencial</v>
      </c>
      <c r="G30" s="192" t="str">
        <f>IFERROR(VLOOKUP($E30,Base!$B$8:$G$120,3,FALSE),"")</f>
        <v>STAR + Internet fijo</v>
      </c>
      <c r="H30" s="77" t="s">
        <v>169</v>
      </c>
      <c r="I30" s="117"/>
      <c r="J30" s="250">
        <f>IFERROR(VLOOKUP($E30,Base!$B$8:$G$120,5,FALSE),"")</f>
        <v>1.3785907278544429E-2</v>
      </c>
      <c r="K30" s="250">
        <f>IFERROR(VLOOKUP($E30,Base!$B$8:$G$120,5,FALSE),"")</f>
        <v>1.3785907278544429E-2</v>
      </c>
      <c r="L30" s="250"/>
      <c r="M30" s="201"/>
      <c r="N30" s="201"/>
      <c r="O30" s="201"/>
      <c r="P30" s="188"/>
      <c r="R30" s="101" t="s">
        <v>491</v>
      </c>
      <c r="U30" s="177"/>
      <c r="V30" s="57"/>
      <c r="W30" s="226"/>
      <c r="X30" s="227"/>
      <c r="Y30" s="57"/>
    </row>
    <row r="31" spans="3:25" s="44" customFormat="1" x14ac:dyDescent="0.2">
      <c r="C31" s="229" t="str">
        <f t="shared" si="2"/>
        <v>TV Básico Plus + 60 Megas SimetricoResidencial</v>
      </c>
      <c r="D31" s="95">
        <f t="shared" si="3"/>
        <v>11</v>
      </c>
      <c r="E31" s="100" t="str">
        <v>TV Básico Plus + 60 Megas Simetrico</v>
      </c>
      <c r="F31" s="192" t="str">
        <f>IFERROR(VLOOKUP($E31,Base!$B$8:$G$120,2,FALSE),"")</f>
        <v>Residencial</v>
      </c>
      <c r="G31" s="192" t="str">
        <f>IFERROR(VLOOKUP($E31,Base!$B$8:$G$120,3,FALSE),"")</f>
        <v>STAR + Internet fijo</v>
      </c>
      <c r="H31" s="77" t="s">
        <v>169</v>
      </c>
      <c r="I31" s="117"/>
      <c r="J31" s="250">
        <f>IFERROR(VLOOKUP($E31,Base!$B$8:$G$120,5,FALSE),"")</f>
        <v>0</v>
      </c>
      <c r="K31" s="250">
        <f>IFERROR(VLOOKUP($E31,Base!$B$8:$G$120,5,FALSE),"")</f>
        <v>0</v>
      </c>
      <c r="L31" s="250"/>
      <c r="M31" s="201"/>
      <c r="N31" s="201"/>
      <c r="O31" s="201"/>
      <c r="P31" s="188"/>
      <c r="R31" s="101" t="s">
        <v>491</v>
      </c>
      <c r="U31" s="177"/>
      <c r="V31" s="57"/>
      <c r="W31" s="226"/>
      <c r="X31" s="227"/>
      <c r="Y31" s="57"/>
    </row>
    <row r="32" spans="3:25" s="44" customFormat="1" x14ac:dyDescent="0.2">
      <c r="C32" s="229" t="str">
        <f t="shared" si="2"/>
        <v>TV Básico Plus + HD + Telefonía + 100 MegasResidencial</v>
      </c>
      <c r="D32" s="95">
        <f t="shared" si="3"/>
        <v>12</v>
      </c>
      <c r="E32" s="100" t="str">
        <v>TV Básico Plus + HD + Telefonía + 100 Megas</v>
      </c>
      <c r="F32" s="192" t="str">
        <f>IFERROR(VLOOKUP($E32,Base!$B$8:$G$120,2,FALSE),"")</f>
        <v>Residencial</v>
      </c>
      <c r="G32" s="192" t="str">
        <f>IFERROR(VLOOKUP($E32,Base!$B$8:$G$120,3,FALSE),"")</f>
        <v>STAR + Internet fijo + Telefonía fija</v>
      </c>
      <c r="H32" s="77" t="s">
        <v>169</v>
      </c>
      <c r="I32" s="117"/>
      <c r="J32" s="250">
        <f>IFERROR(VLOOKUP($E32,Base!$B$8:$G$120,5,FALSE),"")</f>
        <v>0</v>
      </c>
      <c r="K32" s="250">
        <f>IFERROR(VLOOKUP($E32,Base!$B$8:$G$120,5,FALSE),"")</f>
        <v>0</v>
      </c>
      <c r="L32" s="250"/>
      <c r="M32" s="201"/>
      <c r="N32" s="201"/>
      <c r="O32" s="201"/>
      <c r="P32" s="188"/>
      <c r="R32" s="101" t="s">
        <v>491</v>
      </c>
      <c r="U32" s="177"/>
      <c r="V32" s="57"/>
      <c r="W32" s="226"/>
      <c r="X32" s="227"/>
      <c r="Y32" s="57"/>
    </row>
    <row r="33" spans="3:25" s="44" customFormat="1" x14ac:dyDescent="0.2">
      <c r="C33" s="229" t="str">
        <f t="shared" si="2"/>
        <v>TV Básico Plus + HD + Telefonía + 100 Megas SimetricoResidencial</v>
      </c>
      <c r="D33" s="95">
        <f t="shared" si="3"/>
        <v>13</v>
      </c>
      <c r="E33" s="100" t="str">
        <v>TV Básico Plus + HD + Telefonía + 100 Megas Simetrico</v>
      </c>
      <c r="F33" s="192" t="str">
        <f>IFERROR(VLOOKUP($E33,Base!$B$8:$G$120,2,FALSE),"")</f>
        <v>Residencial</v>
      </c>
      <c r="G33" s="192" t="str">
        <f>IFERROR(VLOOKUP($E33,Base!$B$8:$G$120,3,FALSE),"")</f>
        <v>STAR + Internet fijo + Telefonía fija</v>
      </c>
      <c r="H33" s="77" t="s">
        <v>169</v>
      </c>
      <c r="I33" s="117"/>
      <c r="J33" s="250">
        <f>IFERROR(VLOOKUP($E33,Base!$B$8:$G$120,5,FALSE),"")</f>
        <v>0</v>
      </c>
      <c r="K33" s="250">
        <f>IFERROR(VLOOKUP($E33,Base!$B$8:$G$120,5,FALSE),"")</f>
        <v>0</v>
      </c>
      <c r="L33" s="250"/>
      <c r="M33" s="201"/>
      <c r="N33" s="201"/>
      <c r="O33" s="201"/>
      <c r="P33" s="188"/>
      <c r="R33" s="101" t="s">
        <v>491</v>
      </c>
      <c r="U33" s="177"/>
      <c r="V33" s="57"/>
      <c r="W33" s="226"/>
      <c r="X33" s="227"/>
      <c r="Y33" s="57"/>
    </row>
    <row r="34" spans="3:25" s="44" customFormat="1" x14ac:dyDescent="0.2">
      <c r="C34" s="229" t="str">
        <f t="shared" si="2"/>
        <v>TV Básico Plus + HD + Telefonía + 1000 MegasResidencial</v>
      </c>
      <c r="D34" s="95">
        <f t="shared" si="3"/>
        <v>14</v>
      </c>
      <c r="E34" s="100" t="str">
        <v>TV Básico Plus + HD + Telefonía + 1000 Megas</v>
      </c>
      <c r="F34" s="192" t="str">
        <f>IFERROR(VLOOKUP($E34,Base!$B$8:$G$120,2,FALSE),"")</f>
        <v>Residencial</v>
      </c>
      <c r="G34" s="192" t="str">
        <f>IFERROR(VLOOKUP($E34,Base!$B$8:$G$120,3,FALSE),"")</f>
        <v>STAR + Internet fijo + Telefonía fija</v>
      </c>
      <c r="H34" s="77" t="s">
        <v>169</v>
      </c>
      <c r="I34" s="117"/>
      <c r="J34" s="250">
        <f>IFERROR(VLOOKUP($E34,Base!$B$8:$G$120,5,FALSE),"")</f>
        <v>0</v>
      </c>
      <c r="K34" s="250">
        <f>IFERROR(VLOOKUP($E34,Base!$B$8:$G$120,5,FALSE),"")</f>
        <v>0</v>
      </c>
      <c r="L34" s="250"/>
      <c r="M34" s="201"/>
      <c r="N34" s="201"/>
      <c r="O34" s="201"/>
      <c r="P34" s="188"/>
      <c r="R34" s="101" t="s">
        <v>491</v>
      </c>
      <c r="U34" s="177"/>
      <c r="V34" s="57"/>
      <c r="W34" s="226"/>
      <c r="X34" s="227"/>
      <c r="Y34" s="57"/>
    </row>
    <row r="35" spans="3:25" s="44" customFormat="1" x14ac:dyDescent="0.2">
      <c r="C35" s="229" t="str">
        <f t="shared" si="2"/>
        <v>TV Básico Plus + HD + Telefonía + 250 MegasResidencial</v>
      </c>
      <c r="D35" s="95">
        <f t="shared" si="3"/>
        <v>15</v>
      </c>
      <c r="E35" s="100" t="str">
        <v>TV Básico Plus + HD + Telefonía + 250 Megas</v>
      </c>
      <c r="F35" s="192" t="str">
        <f>IFERROR(VLOOKUP($E35,Base!$B$8:$G$120,2,FALSE),"")</f>
        <v>Residencial</v>
      </c>
      <c r="G35" s="192" t="str">
        <f>IFERROR(VLOOKUP($E35,Base!$B$8:$G$120,3,FALSE),"")</f>
        <v>STAR + Internet fijo + Telefonía fija</v>
      </c>
      <c r="H35" s="77" t="s">
        <v>169</v>
      </c>
      <c r="I35" s="117"/>
      <c r="J35" s="250">
        <f>IFERROR(VLOOKUP($E35,Base!$B$8:$G$120,5,FALSE),"")</f>
        <v>0</v>
      </c>
      <c r="K35" s="250">
        <f>IFERROR(VLOOKUP($E35,Base!$B$8:$G$120,5,FALSE),"")</f>
        <v>0</v>
      </c>
      <c r="L35" s="250"/>
      <c r="M35" s="201"/>
      <c r="N35" s="201"/>
      <c r="O35" s="201"/>
      <c r="P35" s="188"/>
      <c r="R35" s="101" t="s">
        <v>491</v>
      </c>
      <c r="U35" s="177"/>
      <c r="V35" s="57"/>
      <c r="W35" s="226"/>
      <c r="X35" s="227"/>
      <c r="Y35" s="57"/>
    </row>
    <row r="36" spans="3:25" s="44" customFormat="1" x14ac:dyDescent="0.2">
      <c r="C36" s="229" t="str">
        <f t="shared" si="2"/>
        <v>TV Básico Plus + HD + Telefonía + 250 Megas SimetricoResidencial</v>
      </c>
      <c r="D36" s="95">
        <f t="shared" si="3"/>
        <v>16</v>
      </c>
      <c r="E36" s="100" t="str">
        <v>TV Básico Plus + HD + Telefonía + 250 Megas Simetrico</v>
      </c>
      <c r="F36" s="192" t="str">
        <f>IFERROR(VLOOKUP($E36,Base!$B$8:$G$120,2,FALSE),"")</f>
        <v>Residencial</v>
      </c>
      <c r="G36" s="192" t="str">
        <f>IFERROR(VLOOKUP($E36,Base!$B$8:$G$120,3,FALSE),"")</f>
        <v>STAR + Internet fijo + Telefonía fija</v>
      </c>
      <c r="H36" s="77" t="s">
        <v>169</v>
      </c>
      <c r="I36" s="117"/>
      <c r="J36" s="250">
        <f>IFERROR(VLOOKUP($E36,Base!$B$8:$G$120,5,FALSE),"")</f>
        <v>0</v>
      </c>
      <c r="K36" s="250">
        <f>IFERROR(VLOOKUP($E36,Base!$B$8:$G$120,5,FALSE),"")</f>
        <v>0</v>
      </c>
      <c r="L36" s="250"/>
      <c r="M36" s="201"/>
      <c r="N36" s="201"/>
      <c r="O36" s="201"/>
      <c r="P36" s="188"/>
      <c r="R36" s="101" t="s">
        <v>491</v>
      </c>
      <c r="U36" s="177"/>
      <c r="V36" s="57"/>
      <c r="W36" s="226"/>
      <c r="X36" s="227"/>
      <c r="Y36" s="57"/>
    </row>
    <row r="37" spans="3:25" s="44" customFormat="1" x14ac:dyDescent="0.2">
      <c r="C37" s="229" t="str">
        <f t="shared" si="2"/>
        <v>TV Básico Plus + HD + Telefonía + 500 MegasResidencial</v>
      </c>
      <c r="D37" s="95">
        <f t="shared" si="3"/>
        <v>17</v>
      </c>
      <c r="E37" s="100" t="str">
        <v>TV Básico Plus + HD + Telefonía + 500 Megas</v>
      </c>
      <c r="F37" s="192" t="str">
        <f>IFERROR(VLOOKUP($E37,Base!$B$8:$G$120,2,FALSE),"")</f>
        <v>Residencial</v>
      </c>
      <c r="G37" s="192" t="str">
        <f>IFERROR(VLOOKUP($E37,Base!$B$8:$G$120,3,FALSE),"")</f>
        <v>STAR + Internet fijo + Telefonía fija</v>
      </c>
      <c r="H37" s="77" t="s">
        <v>169</v>
      </c>
      <c r="I37" s="117"/>
      <c r="J37" s="250">
        <f>IFERROR(VLOOKUP($E37,Base!$B$8:$G$120,5,FALSE),"")</f>
        <v>0</v>
      </c>
      <c r="K37" s="250">
        <f>IFERROR(VLOOKUP($E37,Base!$B$8:$G$120,5,FALSE),"")</f>
        <v>0</v>
      </c>
      <c r="L37" s="250"/>
      <c r="M37" s="201"/>
      <c r="N37" s="201"/>
      <c r="O37" s="201"/>
      <c r="P37" s="188"/>
      <c r="R37" s="101" t="s">
        <v>491</v>
      </c>
      <c r="U37" s="177"/>
      <c r="V37" s="57"/>
      <c r="W37" s="226"/>
      <c r="X37" s="227"/>
      <c r="Y37" s="57"/>
    </row>
    <row r="38" spans="3:25" s="44" customFormat="1" x14ac:dyDescent="0.2">
      <c r="C38" s="229" t="str">
        <f t="shared" si="2"/>
        <v>TV Básico Plus + HD + Telefonía + 500 Megas SimetricoResidencial</v>
      </c>
      <c r="D38" s="95">
        <f t="shared" si="3"/>
        <v>18</v>
      </c>
      <c r="E38" s="100" t="str">
        <v>TV Básico Plus + HD + Telefonía + 500 Megas Simetrico</v>
      </c>
      <c r="F38" s="192" t="str">
        <f>IFERROR(VLOOKUP($E38,Base!$B$8:$G$120,2,FALSE),"")</f>
        <v>Residencial</v>
      </c>
      <c r="G38" s="192" t="str">
        <f>IFERROR(VLOOKUP($E38,Base!$B$8:$G$120,3,FALSE),"")</f>
        <v>STAR + Internet fijo + Telefonía fija</v>
      </c>
      <c r="H38" s="77" t="s">
        <v>169</v>
      </c>
      <c r="I38" s="117"/>
      <c r="J38" s="250">
        <f>IFERROR(VLOOKUP($E38,Base!$B$8:$G$120,5,FALSE),"")</f>
        <v>0</v>
      </c>
      <c r="K38" s="250">
        <f>IFERROR(VLOOKUP($E38,Base!$B$8:$G$120,5,FALSE),"")</f>
        <v>0</v>
      </c>
      <c r="L38" s="250"/>
      <c r="M38" s="201"/>
      <c r="N38" s="201"/>
      <c r="O38" s="201"/>
      <c r="P38" s="188"/>
      <c r="R38" s="101" t="s">
        <v>491</v>
      </c>
      <c r="U38" s="177"/>
      <c r="V38" s="57"/>
      <c r="W38" s="226"/>
      <c r="X38" s="227"/>
      <c r="Y38" s="57"/>
    </row>
    <row r="39" spans="3:25" s="44" customFormat="1" x14ac:dyDescent="0.2">
      <c r="C39" s="229" t="str">
        <f t="shared" si="2"/>
        <v>TV Básico Plus + HD + Telefonía + 60 MegasResidencial</v>
      </c>
      <c r="D39" s="95">
        <f t="shared" si="3"/>
        <v>19</v>
      </c>
      <c r="E39" s="100" t="str">
        <v>TV Básico Plus + HD + Telefonía + 60 Megas</v>
      </c>
      <c r="F39" s="192" t="str">
        <f>IFERROR(VLOOKUP($E39,Base!$B$8:$G$120,2,FALSE),"")</f>
        <v>Residencial</v>
      </c>
      <c r="G39" s="192" t="str">
        <f>IFERROR(VLOOKUP($E39,Base!$B$8:$G$120,3,FALSE),"")</f>
        <v>STAR + Internet fijo + Telefonía fija</v>
      </c>
      <c r="H39" s="77" t="s">
        <v>169</v>
      </c>
      <c r="I39" s="117"/>
      <c r="J39" s="250">
        <f>IFERROR(VLOOKUP($E39,Base!$B$8:$G$120,5,FALSE),"")</f>
        <v>0</v>
      </c>
      <c r="K39" s="250">
        <f>IFERROR(VLOOKUP($E39,Base!$B$8:$G$120,5,FALSE),"")</f>
        <v>0</v>
      </c>
      <c r="L39" s="250"/>
      <c r="M39" s="201"/>
      <c r="N39" s="201"/>
      <c r="O39" s="201"/>
      <c r="P39" s="188"/>
      <c r="R39" s="101" t="s">
        <v>491</v>
      </c>
      <c r="U39" s="177"/>
      <c r="V39" s="57"/>
      <c r="W39" s="226"/>
      <c r="X39" s="227"/>
      <c r="Y39" s="57"/>
    </row>
    <row r="40" spans="3:25" s="44" customFormat="1" x14ac:dyDescent="0.2">
      <c r="C40" s="229" t="str">
        <f t="shared" si="2"/>
        <v>TV Básico Plus + HD + Telefonía + 60 Megas SimetricoResidencial</v>
      </c>
      <c r="D40" s="95">
        <f t="shared" si="3"/>
        <v>20</v>
      </c>
      <c r="E40" s="100" t="str">
        <v>TV Básico Plus + HD + Telefonía + 60 Megas Simetrico</v>
      </c>
      <c r="F40" s="192" t="str">
        <f>IFERROR(VLOOKUP($E40,Base!$B$8:$G$120,2,FALSE),"")</f>
        <v>Residencial</v>
      </c>
      <c r="G40" s="192" t="str">
        <f>IFERROR(VLOOKUP($E40,Base!$B$8:$G$120,3,FALSE),"")</f>
        <v>STAR + Internet fijo + Telefonía fija</v>
      </c>
      <c r="H40" s="77" t="s">
        <v>169</v>
      </c>
      <c r="I40" s="117"/>
      <c r="J40" s="250">
        <f>IFERROR(VLOOKUP($E40,Base!$B$8:$G$120,5,FALSE),"")</f>
        <v>0</v>
      </c>
      <c r="K40" s="250">
        <f>IFERROR(VLOOKUP($E40,Base!$B$8:$G$120,5,FALSE),"")</f>
        <v>0</v>
      </c>
      <c r="L40" s="250"/>
      <c r="M40" s="201"/>
      <c r="N40" s="201"/>
      <c r="O40" s="201"/>
      <c r="P40" s="188"/>
      <c r="R40" s="101" t="s">
        <v>491</v>
      </c>
      <c r="U40" s="177"/>
      <c r="V40" s="57"/>
      <c r="W40" s="226"/>
      <c r="X40" s="227"/>
      <c r="Y40" s="57"/>
    </row>
    <row r="41" spans="3:25" s="44" customFormat="1" x14ac:dyDescent="0.2">
      <c r="C41" s="229" t="str">
        <f t="shared" si="2"/>
        <v>TV Básico Plus + HD Negocio + Telefonía Negocio + 100 Megas NegocioNegocio</v>
      </c>
      <c r="D41" s="95">
        <f t="shared" si="3"/>
        <v>21</v>
      </c>
      <c r="E41" s="100" t="str">
        <v>TV Básico Plus + HD Negocio + Telefonía Negocio + 100 Megas Negocio</v>
      </c>
      <c r="F41" s="192" t="str">
        <f>IFERROR(VLOOKUP($E41,Base!$B$8:$G$120,2,FALSE),"")</f>
        <v>Negocio</v>
      </c>
      <c r="G41" s="192" t="str">
        <f>IFERROR(VLOOKUP($E41,Base!$B$8:$G$120,3,FALSE),"")</f>
        <v>STAR + Internet fijo + Telefonía fija</v>
      </c>
      <c r="H41" s="77" t="s">
        <v>169</v>
      </c>
      <c r="I41" s="117"/>
      <c r="J41" s="250">
        <f>IFERROR(VLOOKUP($E41,Base!$B$8:$G$120,5,FALSE),"")</f>
        <v>0</v>
      </c>
      <c r="K41" s="250">
        <f>IFERROR(VLOOKUP($E41,Base!$B$8:$G$120,5,FALSE),"")</f>
        <v>0</v>
      </c>
      <c r="L41" s="250"/>
      <c r="M41" s="201"/>
      <c r="N41" s="201"/>
      <c r="O41" s="201"/>
      <c r="P41" s="188"/>
      <c r="R41" s="101" t="s">
        <v>491</v>
      </c>
      <c r="U41" s="177"/>
      <c r="V41" s="57"/>
      <c r="W41" s="226"/>
      <c r="X41" s="227"/>
      <c r="Y41" s="57"/>
    </row>
    <row r="42" spans="3:25" s="44" customFormat="1" x14ac:dyDescent="0.2">
      <c r="C42" s="229" t="str">
        <f t="shared" si="2"/>
        <v>TV Básico Plus + HD Negocio + Telefonía Negocio + 100 Megas Simetrico NegocioNegocio</v>
      </c>
      <c r="D42" s="95">
        <f t="shared" si="3"/>
        <v>22</v>
      </c>
      <c r="E42" s="100" t="str">
        <v>TV Básico Plus + HD Negocio + Telefonía Negocio + 100 Megas Simetrico Negocio</v>
      </c>
      <c r="F42" s="192" t="str">
        <f>IFERROR(VLOOKUP($E42,Base!$B$8:$G$120,2,FALSE),"")</f>
        <v>Negocio</v>
      </c>
      <c r="G42" s="192" t="str">
        <f>IFERROR(VLOOKUP($E42,Base!$B$8:$G$120,3,FALSE),"")</f>
        <v>STAR + Internet fijo + Telefonía fija</v>
      </c>
      <c r="H42" s="77" t="s">
        <v>169</v>
      </c>
      <c r="I42" s="117"/>
      <c r="J42" s="250">
        <f>IFERROR(VLOOKUP($E42,Base!$B$8:$G$120,5,FALSE),"")</f>
        <v>0</v>
      </c>
      <c r="K42" s="250">
        <f>IFERROR(VLOOKUP($E42,Base!$B$8:$G$120,5,FALSE),"")</f>
        <v>0</v>
      </c>
      <c r="L42" s="250"/>
      <c r="M42" s="201"/>
      <c r="N42" s="201"/>
      <c r="O42" s="201"/>
      <c r="P42" s="188"/>
      <c r="R42" s="101" t="s">
        <v>491</v>
      </c>
      <c r="U42" s="177"/>
      <c r="V42" s="57"/>
      <c r="W42" s="226"/>
      <c r="X42" s="227"/>
      <c r="Y42" s="57"/>
    </row>
    <row r="43" spans="3:25" s="44" customFormat="1" x14ac:dyDescent="0.2">
      <c r="C43" s="229" t="str">
        <f t="shared" si="2"/>
        <v>TV Básico Plus + HD Negocio + Telefonía Negocio + 1000 Megas NegocioNegocio</v>
      </c>
      <c r="D43" s="95">
        <f t="shared" si="3"/>
        <v>23</v>
      </c>
      <c r="E43" s="100" t="str">
        <v>TV Básico Plus + HD Negocio + Telefonía Negocio + 1000 Megas Negocio</v>
      </c>
      <c r="F43" s="192" t="str">
        <f>IFERROR(VLOOKUP($E43,Base!$B$8:$G$120,2,FALSE),"")</f>
        <v>Negocio</v>
      </c>
      <c r="G43" s="192" t="str">
        <f>IFERROR(VLOOKUP($E43,Base!$B$8:$G$120,3,FALSE),"")</f>
        <v>STAR + Internet fijo + Telefonía fija</v>
      </c>
      <c r="H43" s="77" t="s">
        <v>169</v>
      </c>
      <c r="I43" s="117"/>
      <c r="J43" s="250">
        <f>IFERROR(VLOOKUP($E43,Base!$B$8:$G$120,5,FALSE),"")</f>
        <v>0</v>
      </c>
      <c r="K43" s="250">
        <f>IFERROR(VLOOKUP($E43,Base!$B$8:$G$120,5,FALSE),"")</f>
        <v>0</v>
      </c>
      <c r="L43" s="250"/>
      <c r="M43" s="201"/>
      <c r="N43" s="201"/>
      <c r="O43" s="201"/>
      <c r="P43" s="188"/>
      <c r="R43" s="101" t="s">
        <v>491</v>
      </c>
      <c r="U43" s="177"/>
      <c r="V43" s="57"/>
      <c r="W43" s="226"/>
      <c r="X43" s="227"/>
      <c r="Y43" s="57"/>
    </row>
    <row r="44" spans="3:25" s="44" customFormat="1" x14ac:dyDescent="0.2">
      <c r="C44" s="229" t="str">
        <f t="shared" si="2"/>
        <v>TV Básico Plus + HD Negocio + Telefonía Negocio + 250 Megas NegocioNegocio</v>
      </c>
      <c r="D44" s="95">
        <f t="shared" si="3"/>
        <v>24</v>
      </c>
      <c r="E44" s="100" t="str">
        <v>TV Básico Plus + HD Negocio + Telefonía Negocio + 250 Megas Negocio</v>
      </c>
      <c r="F44" s="192" t="str">
        <f>IFERROR(VLOOKUP($E44,Base!$B$8:$G$120,2,FALSE),"")</f>
        <v>Negocio</v>
      </c>
      <c r="G44" s="192" t="str">
        <f>IFERROR(VLOOKUP($E44,Base!$B$8:$G$120,3,FALSE),"")</f>
        <v>STAR + Internet fijo + Telefonía fija</v>
      </c>
      <c r="H44" s="77" t="s">
        <v>169</v>
      </c>
      <c r="I44" s="117"/>
      <c r="J44" s="250">
        <f>IFERROR(VLOOKUP($E44,Base!$B$8:$G$120,5,FALSE),"")</f>
        <v>0</v>
      </c>
      <c r="K44" s="250">
        <f>IFERROR(VLOOKUP($E44,Base!$B$8:$G$120,5,FALSE),"")</f>
        <v>0</v>
      </c>
      <c r="L44" s="250"/>
      <c r="M44" s="201"/>
      <c r="N44" s="201"/>
      <c r="O44" s="201"/>
      <c r="P44" s="188"/>
      <c r="R44" s="101" t="s">
        <v>491</v>
      </c>
      <c r="U44" s="177"/>
      <c r="V44" s="57"/>
      <c r="W44" s="226"/>
      <c r="X44" s="227"/>
      <c r="Y44" s="57"/>
    </row>
    <row r="45" spans="3:25" s="44" customFormat="1" x14ac:dyDescent="0.2">
      <c r="C45" s="229" t="str">
        <f t="shared" si="2"/>
        <v>TV Básico Plus + HD Negocio + Telefonía Negocio + 250 Megas Simetrico NegocioNegocio</v>
      </c>
      <c r="D45" s="95">
        <f t="shared" si="3"/>
        <v>25</v>
      </c>
      <c r="E45" s="100" t="str">
        <v>TV Básico Plus + HD Negocio + Telefonía Negocio + 250 Megas Simetrico Negocio</v>
      </c>
      <c r="F45" s="192" t="str">
        <f>IFERROR(VLOOKUP($E45,Base!$B$8:$G$120,2,FALSE),"")</f>
        <v>Negocio</v>
      </c>
      <c r="G45" s="192" t="str">
        <f>IFERROR(VLOOKUP($E45,Base!$B$8:$G$120,3,FALSE),"")</f>
        <v>STAR + Internet fijo + Telefonía fija</v>
      </c>
      <c r="H45" s="77" t="s">
        <v>169</v>
      </c>
      <c r="I45" s="117"/>
      <c r="J45" s="250">
        <f>IFERROR(VLOOKUP($E45,Base!$B$8:$G$120,5,FALSE),"")</f>
        <v>0</v>
      </c>
      <c r="K45" s="250">
        <f>IFERROR(VLOOKUP($E45,Base!$B$8:$G$120,5,FALSE),"")</f>
        <v>0</v>
      </c>
      <c r="L45" s="250"/>
      <c r="M45" s="201"/>
      <c r="N45" s="201"/>
      <c r="O45" s="201"/>
      <c r="P45" s="188"/>
      <c r="R45" s="101" t="s">
        <v>491</v>
      </c>
      <c r="U45" s="177"/>
      <c r="V45" s="57"/>
      <c r="W45" s="226"/>
      <c r="X45" s="227"/>
      <c r="Y45" s="57"/>
    </row>
    <row r="46" spans="3:25" s="44" customFormat="1" x14ac:dyDescent="0.2">
      <c r="C46" s="229" t="str">
        <f t="shared" si="2"/>
        <v>TV Básico Plus + HD Negocio + Telefonía Negocio + 500 Megas NegocioNegocio</v>
      </c>
      <c r="D46" s="95">
        <f t="shared" si="3"/>
        <v>26</v>
      </c>
      <c r="E46" s="100" t="str">
        <v>TV Básico Plus + HD Negocio + Telefonía Negocio + 500 Megas Negocio</v>
      </c>
      <c r="F46" s="192" t="str">
        <f>IFERROR(VLOOKUP($E46,Base!$B$8:$G$120,2,FALSE),"")</f>
        <v>Negocio</v>
      </c>
      <c r="G46" s="192" t="str">
        <f>IFERROR(VLOOKUP($E46,Base!$B$8:$G$120,3,FALSE),"")</f>
        <v>STAR + Internet fijo + Telefonía fija</v>
      </c>
      <c r="H46" s="77" t="s">
        <v>169</v>
      </c>
      <c r="I46" s="117"/>
      <c r="J46" s="250">
        <f>IFERROR(VLOOKUP($E46,Base!$B$8:$G$120,5,FALSE),"")</f>
        <v>0</v>
      </c>
      <c r="K46" s="250">
        <f>IFERROR(VLOOKUP($E46,Base!$B$8:$G$120,5,FALSE),"")</f>
        <v>0</v>
      </c>
      <c r="L46" s="250"/>
      <c r="M46" s="201"/>
      <c r="N46" s="201"/>
      <c r="O46" s="201"/>
      <c r="P46" s="188"/>
      <c r="R46" s="101" t="s">
        <v>491</v>
      </c>
      <c r="U46" s="177"/>
      <c r="V46" s="57"/>
      <c r="W46" s="226"/>
      <c r="X46" s="227"/>
      <c r="Y46" s="57"/>
    </row>
    <row r="47" spans="3:25" s="44" customFormat="1" x14ac:dyDescent="0.2">
      <c r="C47" s="229" t="str">
        <f t="shared" si="2"/>
        <v>TV Básico Plus + HD Negocio + Telefonía Negocio + 500 Megas Simetrico NegocioNegocio</v>
      </c>
      <c r="D47" s="95">
        <f t="shared" si="3"/>
        <v>27</v>
      </c>
      <c r="E47" s="100" t="str">
        <v>TV Básico Plus + HD Negocio + Telefonía Negocio + 500 Megas Simetrico Negocio</v>
      </c>
      <c r="F47" s="192" t="str">
        <f>IFERROR(VLOOKUP($E47,Base!$B$8:$G$120,2,FALSE),"")</f>
        <v>Negocio</v>
      </c>
      <c r="G47" s="192" t="str">
        <f>IFERROR(VLOOKUP($E47,Base!$B$8:$G$120,3,FALSE),"")</f>
        <v>STAR + Internet fijo + Telefonía fija</v>
      </c>
      <c r="H47" s="77" t="s">
        <v>169</v>
      </c>
      <c r="I47" s="117"/>
      <c r="J47" s="250">
        <f>IFERROR(VLOOKUP($E47,Base!$B$8:$G$120,5,FALSE),"")</f>
        <v>0</v>
      </c>
      <c r="K47" s="250">
        <f>IFERROR(VLOOKUP($E47,Base!$B$8:$G$120,5,FALSE),"")</f>
        <v>0</v>
      </c>
      <c r="L47" s="250"/>
      <c r="M47" s="201"/>
      <c r="N47" s="201"/>
      <c r="O47" s="201"/>
      <c r="P47" s="188"/>
      <c r="R47" s="101" t="s">
        <v>491</v>
      </c>
      <c r="U47" s="177"/>
      <c r="V47" s="57"/>
      <c r="W47" s="226"/>
      <c r="X47" s="227"/>
      <c r="Y47" s="57"/>
    </row>
    <row r="48" spans="3:25" s="44" customFormat="1" x14ac:dyDescent="0.2">
      <c r="C48" s="229" t="str">
        <f t="shared" si="2"/>
        <v>TV Básico Plus + HD Negocio + Telefonía Negocio + 60 Megas NegocioNegocio</v>
      </c>
      <c r="D48" s="95">
        <f t="shared" si="3"/>
        <v>28</v>
      </c>
      <c r="E48" s="100" t="str">
        <v>TV Básico Plus + HD Negocio + Telefonía Negocio + 60 Megas Negocio</v>
      </c>
      <c r="F48" s="192" t="str">
        <f>IFERROR(VLOOKUP($E48,Base!$B$8:$G$120,2,FALSE),"")</f>
        <v>Negocio</v>
      </c>
      <c r="G48" s="192" t="str">
        <f>IFERROR(VLOOKUP($E48,Base!$B$8:$G$120,3,FALSE),"")</f>
        <v>STAR + Internet fijo + Telefonía fija</v>
      </c>
      <c r="H48" s="77" t="s">
        <v>169</v>
      </c>
      <c r="I48" s="117"/>
      <c r="J48" s="250">
        <f>IFERROR(VLOOKUP($E48,Base!$B$8:$G$120,5,FALSE),"")</f>
        <v>0</v>
      </c>
      <c r="K48" s="250">
        <f>IFERROR(VLOOKUP($E48,Base!$B$8:$G$120,5,FALSE),"")</f>
        <v>0</v>
      </c>
      <c r="L48" s="250"/>
      <c r="M48" s="201"/>
      <c r="N48" s="201"/>
      <c r="O48" s="201"/>
      <c r="P48" s="188"/>
      <c r="R48" s="101" t="s">
        <v>491</v>
      </c>
      <c r="U48" s="177"/>
      <c r="V48" s="57"/>
      <c r="W48" s="226"/>
      <c r="X48" s="227"/>
      <c r="Y48" s="57"/>
    </row>
    <row r="49" spans="3:25" s="44" customFormat="1" x14ac:dyDescent="0.2">
      <c r="C49" s="229" t="str">
        <f t="shared" si="2"/>
        <v>TV Básico Plus + HD Negocio + Telefonía Negocio + 60 Megas Simetrico NegocioNegocio</v>
      </c>
      <c r="D49" s="95">
        <f t="shared" si="3"/>
        <v>29</v>
      </c>
      <c r="E49" s="100" t="str">
        <v>TV Básico Plus + HD Negocio + Telefonía Negocio + 60 Megas Simetrico Negocio</v>
      </c>
      <c r="F49" s="192" t="str">
        <f>IFERROR(VLOOKUP($E49,Base!$B$8:$G$120,2,FALSE),"")</f>
        <v>Negocio</v>
      </c>
      <c r="G49" s="192" t="str">
        <f>IFERROR(VLOOKUP($E49,Base!$B$8:$G$120,3,FALSE),"")</f>
        <v>STAR + Internet fijo + Telefonía fija</v>
      </c>
      <c r="H49" s="77" t="s">
        <v>169</v>
      </c>
      <c r="I49" s="117"/>
      <c r="J49" s="250">
        <f>IFERROR(VLOOKUP($E49,Base!$B$8:$G$120,5,FALSE),"")</f>
        <v>0</v>
      </c>
      <c r="K49" s="250">
        <f>IFERROR(VLOOKUP($E49,Base!$B$8:$G$120,5,FALSE),"")</f>
        <v>0</v>
      </c>
      <c r="L49" s="250"/>
      <c r="M49" s="201"/>
      <c r="N49" s="201"/>
      <c r="O49" s="201"/>
      <c r="P49" s="188"/>
      <c r="R49" s="101" t="s">
        <v>491</v>
      </c>
      <c r="U49" s="177"/>
      <c r="V49" s="57"/>
      <c r="W49" s="226"/>
      <c r="X49" s="227"/>
      <c r="Y49" s="57"/>
    </row>
    <row r="50" spans="3:25" s="44" customFormat="1" x14ac:dyDescent="0.2">
      <c r="C50" s="229" t="str">
        <f t="shared" si="2"/>
        <v>TV Básico Plus Negocio + 100 Megas NegocioNegocio</v>
      </c>
      <c r="D50" s="95">
        <f t="shared" si="3"/>
        <v>30</v>
      </c>
      <c r="E50" s="100" t="str">
        <v>TV Básico Plus Negocio + 100 Megas Negocio</v>
      </c>
      <c r="F50" s="192" t="str">
        <f>IFERROR(VLOOKUP($E50,Base!$B$8:$G$120,2,FALSE),"")</f>
        <v>Negocio</v>
      </c>
      <c r="G50" s="192" t="str">
        <f>IFERROR(VLOOKUP($E50,Base!$B$8:$G$120,3,FALSE),"")</f>
        <v>STAR + Internet fijo</v>
      </c>
      <c r="H50" s="178" t="s">
        <v>169</v>
      </c>
      <c r="I50" s="117"/>
      <c r="J50" s="250">
        <f>IFERROR(VLOOKUP($E50,Base!$B$8:$G$120,5,FALSE),"")</f>
        <v>5.5281833698423775E-5</v>
      </c>
      <c r="K50" s="250">
        <f>IFERROR(VLOOKUP($E50,Base!$B$8:$G$120,5,FALSE),"")</f>
        <v>5.5281833698423775E-5</v>
      </c>
      <c r="L50" s="250"/>
      <c r="M50" s="201"/>
      <c r="N50" s="201"/>
      <c r="O50" s="201"/>
      <c r="P50" s="188"/>
      <c r="R50" s="101" t="s">
        <v>491</v>
      </c>
      <c r="U50" s="177"/>
      <c r="V50" s="57"/>
      <c r="W50" s="226"/>
      <c r="X50" s="227"/>
      <c r="Y50" s="57"/>
    </row>
    <row r="51" spans="3:25" s="44" customFormat="1" x14ac:dyDescent="0.2">
      <c r="C51" s="229" t="str">
        <f t="shared" si="2"/>
        <v>TV Básico Plus Negocio + 100 Megas Simetrico NegocioNegocio</v>
      </c>
      <c r="D51" s="95">
        <f t="shared" si="3"/>
        <v>31</v>
      </c>
      <c r="E51" s="100" t="str">
        <v>TV Básico Plus Negocio + 100 Megas Simetrico Negocio</v>
      </c>
      <c r="F51" s="192" t="str">
        <f>IFERROR(VLOOKUP($E51,Base!$B$8:$G$120,2,FALSE),"")</f>
        <v>Negocio</v>
      </c>
      <c r="G51" s="192" t="str">
        <f>IFERROR(VLOOKUP($E51,Base!$B$8:$G$120,3,FALSE),"")</f>
        <v>STAR + Internet fijo</v>
      </c>
      <c r="H51" s="178" t="s">
        <v>169</v>
      </c>
      <c r="I51" s="117"/>
      <c r="J51" s="250">
        <f>IFERROR(VLOOKUP($E51,Base!$B$8:$G$120,5,FALSE),"")</f>
        <v>0</v>
      </c>
      <c r="K51" s="250">
        <f>IFERROR(VLOOKUP($E51,Base!$B$8:$G$120,5,FALSE),"")</f>
        <v>0</v>
      </c>
      <c r="L51" s="250"/>
      <c r="M51" s="201"/>
      <c r="N51" s="201"/>
      <c r="O51" s="201"/>
      <c r="P51" s="188"/>
      <c r="R51" s="101" t="s">
        <v>491</v>
      </c>
      <c r="U51" s="177"/>
      <c r="V51" s="57"/>
      <c r="W51" s="226"/>
      <c r="X51" s="227"/>
      <c r="Y51" s="57"/>
    </row>
    <row r="52" spans="3:25" s="44" customFormat="1" x14ac:dyDescent="0.2">
      <c r="C52" s="229" t="str">
        <f t="shared" si="2"/>
        <v>TV Básico Plus Negocio + 1000 Megas NegocioNegocio</v>
      </c>
      <c r="D52" s="95">
        <f t="shared" si="3"/>
        <v>32</v>
      </c>
      <c r="E52" s="100" t="str">
        <v>TV Básico Plus Negocio + 1000 Megas Negocio</v>
      </c>
      <c r="F52" s="192" t="str">
        <f>IFERROR(VLOOKUP($E52,Base!$B$8:$G$120,2,FALSE),"")</f>
        <v>Negocio</v>
      </c>
      <c r="G52" s="192" t="str">
        <f>IFERROR(VLOOKUP($E52,Base!$B$8:$G$120,3,FALSE),"")</f>
        <v>STAR + Internet fijo</v>
      </c>
      <c r="H52" s="178" t="s">
        <v>169</v>
      </c>
      <c r="I52" s="117"/>
      <c r="J52" s="250">
        <f>IFERROR(VLOOKUP($E52,Base!$B$8:$G$120,5,FALSE),"")</f>
        <v>3.8006260667666348E-5</v>
      </c>
      <c r="K52" s="250">
        <f>IFERROR(VLOOKUP($E52,Base!$B$8:$G$120,5,FALSE),"")</f>
        <v>3.8006260667666348E-5</v>
      </c>
      <c r="L52" s="250"/>
      <c r="M52" s="201"/>
      <c r="N52" s="201"/>
      <c r="O52" s="201"/>
      <c r="P52" s="188"/>
      <c r="R52" s="101" t="s">
        <v>491</v>
      </c>
      <c r="U52" s="177"/>
      <c r="V52" s="57"/>
      <c r="W52" s="226"/>
      <c r="X52" s="227"/>
      <c r="Y52" s="57"/>
    </row>
    <row r="53" spans="3:25" s="44" customFormat="1" x14ac:dyDescent="0.2">
      <c r="C53" s="229" t="str">
        <f t="shared" si="2"/>
        <v>TV Básico Plus Negocio + 250 Megas NegocioNegocio</v>
      </c>
      <c r="D53" s="95">
        <f t="shared" si="3"/>
        <v>33</v>
      </c>
      <c r="E53" s="100" t="str">
        <v>TV Básico Plus Negocio + 250 Megas Negocio</v>
      </c>
      <c r="F53" s="192" t="str">
        <f>IFERROR(VLOOKUP($E53,Base!$B$8:$G$120,2,FALSE),"")</f>
        <v>Negocio</v>
      </c>
      <c r="G53" s="192" t="str">
        <f>IFERROR(VLOOKUP($E53,Base!$B$8:$G$120,3,FALSE),"")</f>
        <v>STAR + Internet fijo</v>
      </c>
      <c r="H53" s="178" t="s">
        <v>169</v>
      </c>
      <c r="I53" s="117"/>
      <c r="J53" s="250">
        <f>IFERROR(VLOOKUP($E53,Base!$B$8:$G$120,5,FALSE),"")</f>
        <v>2.3494779321830105E-4</v>
      </c>
      <c r="K53" s="250">
        <f>IFERROR(VLOOKUP($E53,Base!$B$8:$G$120,5,FALSE),"")</f>
        <v>2.3494779321830105E-4</v>
      </c>
      <c r="L53" s="250"/>
      <c r="M53" s="201"/>
      <c r="N53" s="201"/>
      <c r="O53" s="201"/>
      <c r="P53" s="188"/>
      <c r="R53" s="101" t="s">
        <v>491</v>
      </c>
      <c r="U53" s="177"/>
      <c r="V53" s="57"/>
      <c r="W53" s="226"/>
      <c r="X53" s="227"/>
      <c r="Y53" s="57"/>
    </row>
    <row r="54" spans="3:25" s="44" customFormat="1" x14ac:dyDescent="0.2">
      <c r="C54" s="229" t="str">
        <f t="shared" si="2"/>
        <v>TV Básico Plus Negocio + 250 Megas Simetrico NegocioNegocio</v>
      </c>
      <c r="D54" s="95">
        <f t="shared" si="3"/>
        <v>34</v>
      </c>
      <c r="E54" s="100" t="str">
        <v>TV Básico Plus Negocio + 250 Megas Simetrico Negocio</v>
      </c>
      <c r="F54" s="192" t="str">
        <f>IFERROR(VLOOKUP($E54,Base!$B$8:$G$120,2,FALSE),"")</f>
        <v>Negocio</v>
      </c>
      <c r="G54" s="192" t="str">
        <f>IFERROR(VLOOKUP($E54,Base!$B$8:$G$120,3,FALSE),"")</f>
        <v>STAR + Internet fijo</v>
      </c>
      <c r="H54" s="178" t="s">
        <v>169</v>
      </c>
      <c r="I54" s="117"/>
      <c r="J54" s="250">
        <f>IFERROR(VLOOKUP($E54,Base!$B$8:$G$120,5,FALSE),"")</f>
        <v>0</v>
      </c>
      <c r="K54" s="250">
        <f>IFERROR(VLOOKUP($E54,Base!$B$8:$G$120,5,FALSE),"")</f>
        <v>0</v>
      </c>
      <c r="L54" s="250"/>
      <c r="M54" s="201"/>
      <c r="N54" s="201"/>
      <c r="O54" s="201"/>
      <c r="P54" s="188"/>
      <c r="R54" s="101" t="s">
        <v>491</v>
      </c>
      <c r="U54" s="177"/>
      <c r="V54" s="57"/>
      <c r="W54" s="226"/>
      <c r="X54" s="227"/>
      <c r="Y54" s="57"/>
    </row>
    <row r="55" spans="3:25" s="44" customFormat="1" x14ac:dyDescent="0.2">
      <c r="C55" s="229" t="str">
        <f t="shared" si="2"/>
        <v>TV Básico Plus Negocio + 500 Megas NegocioNegocio</v>
      </c>
      <c r="D55" s="95">
        <f t="shared" si="3"/>
        <v>35</v>
      </c>
      <c r="E55" s="100" t="str">
        <v>TV Básico Plus Negocio + 500 Megas Negocio</v>
      </c>
      <c r="F55" s="192" t="str">
        <f>IFERROR(VLOOKUP($E55,Base!$B$8:$G$120,2,FALSE),"")</f>
        <v>Negocio</v>
      </c>
      <c r="G55" s="192" t="str">
        <f>IFERROR(VLOOKUP($E55,Base!$B$8:$G$120,3,FALSE),"")</f>
        <v>STAR + Internet fijo</v>
      </c>
      <c r="H55" s="178" t="s">
        <v>169</v>
      </c>
      <c r="I55" s="117"/>
      <c r="J55" s="250">
        <f>IFERROR(VLOOKUP($E55,Base!$B$8:$G$120,5,FALSE),"")</f>
        <v>4.8371604486120808E-5</v>
      </c>
      <c r="K55" s="250">
        <f>IFERROR(VLOOKUP($E55,Base!$B$8:$G$120,5,FALSE),"")</f>
        <v>4.8371604486120808E-5</v>
      </c>
      <c r="L55" s="250"/>
      <c r="M55" s="201"/>
      <c r="N55" s="201"/>
      <c r="O55" s="201"/>
      <c r="P55" s="188"/>
      <c r="R55" s="101" t="s">
        <v>491</v>
      </c>
      <c r="U55" s="177"/>
      <c r="V55" s="57"/>
      <c r="W55" s="226"/>
      <c r="X55" s="227"/>
      <c r="Y55" s="57"/>
    </row>
    <row r="56" spans="3:25" s="44" customFormat="1" x14ac:dyDescent="0.2">
      <c r="C56" s="229" t="str">
        <f t="shared" si="2"/>
        <v>TV Básico Plus Negocio + 500 Megas Simetrico NegocioNegocio</v>
      </c>
      <c r="D56" s="95">
        <f t="shared" si="3"/>
        <v>36</v>
      </c>
      <c r="E56" s="100" t="str">
        <v>TV Básico Plus Negocio + 500 Megas Simetrico Negocio</v>
      </c>
      <c r="F56" s="192" t="str">
        <f>IFERROR(VLOOKUP($E56,Base!$B$8:$G$120,2,FALSE),"")</f>
        <v>Negocio</v>
      </c>
      <c r="G56" s="192" t="str">
        <f>IFERROR(VLOOKUP($E56,Base!$B$8:$G$120,3,FALSE),"")</f>
        <v>STAR + Internet fijo</v>
      </c>
      <c r="H56" s="178" t="s">
        <v>169</v>
      </c>
      <c r="I56" s="117"/>
      <c r="J56" s="250">
        <f>IFERROR(VLOOKUP($E56,Base!$B$8:$G$120,5,FALSE),"")</f>
        <v>0</v>
      </c>
      <c r="K56" s="250">
        <f>IFERROR(VLOOKUP($E56,Base!$B$8:$G$120,5,FALSE),"")</f>
        <v>0</v>
      </c>
      <c r="L56" s="250"/>
      <c r="M56" s="201"/>
      <c r="N56" s="201"/>
      <c r="O56" s="201"/>
      <c r="P56" s="188"/>
      <c r="R56" s="101" t="s">
        <v>491</v>
      </c>
      <c r="U56" s="177"/>
      <c r="V56" s="57"/>
      <c r="W56" s="226"/>
      <c r="X56" s="227"/>
      <c r="Y56" s="57"/>
    </row>
    <row r="57" spans="3:25" s="44" customFormat="1" x14ac:dyDescent="0.2">
      <c r="C57" s="229" t="str">
        <f t="shared" si="2"/>
        <v>TV Básico Plus Negocio + 60 Megas NegocioNegocio</v>
      </c>
      <c r="D57" s="95">
        <f t="shared" si="3"/>
        <v>37</v>
      </c>
      <c r="E57" s="100" t="str">
        <v>TV Básico Plus Negocio + 60 Megas Negocio</v>
      </c>
      <c r="F57" s="192" t="str">
        <f>IFERROR(VLOOKUP($E57,Base!$B$8:$G$120,2,FALSE),"")</f>
        <v>Negocio</v>
      </c>
      <c r="G57" s="192" t="str">
        <f>IFERROR(VLOOKUP($E57,Base!$B$8:$G$120,3,FALSE),"")</f>
        <v>STAR + Internet fijo</v>
      </c>
      <c r="H57" s="178" t="s">
        <v>169</v>
      </c>
      <c r="I57" s="117"/>
      <c r="J57" s="250">
        <f>IFERROR(VLOOKUP($E57,Base!$B$8:$G$120,5,FALSE),"")</f>
        <v>8.7759910996247745E-4</v>
      </c>
      <c r="K57" s="250">
        <f>IFERROR(VLOOKUP($E57,Base!$B$8:$G$120,5,FALSE),"")</f>
        <v>8.7759910996247745E-4</v>
      </c>
      <c r="L57" s="250"/>
      <c r="M57" s="201"/>
      <c r="N57" s="201"/>
      <c r="O57" s="201"/>
      <c r="P57" s="188"/>
      <c r="R57" s="101" t="s">
        <v>491</v>
      </c>
      <c r="U57" s="177"/>
      <c r="V57" s="57"/>
      <c r="W57" s="226"/>
      <c r="X57" s="227"/>
      <c r="Y57" s="57"/>
    </row>
    <row r="58" spans="3:25" s="44" customFormat="1" x14ac:dyDescent="0.2">
      <c r="C58" s="229" t="str">
        <f t="shared" si="2"/>
        <v>TV Básico Plus Negocio + 60 Megas Simetrico NegocioNegocio</v>
      </c>
      <c r="D58" s="95">
        <f t="shared" si="3"/>
        <v>38</v>
      </c>
      <c r="E58" s="100" t="str">
        <v>TV Básico Plus Negocio + 60 Megas Simetrico Negocio</v>
      </c>
      <c r="F58" s="192" t="str">
        <f>IFERROR(VLOOKUP($E58,Base!$B$8:$G$120,2,FALSE),"")</f>
        <v>Negocio</v>
      </c>
      <c r="G58" s="192" t="str">
        <f>IFERROR(VLOOKUP($E58,Base!$B$8:$G$120,3,FALSE),"")</f>
        <v>STAR + Internet fijo</v>
      </c>
      <c r="H58" s="178" t="s">
        <v>169</v>
      </c>
      <c r="I58" s="117"/>
      <c r="J58" s="250">
        <f>IFERROR(VLOOKUP($E58,Base!$B$8:$G$120,5,FALSE),"")</f>
        <v>0</v>
      </c>
      <c r="K58" s="250">
        <f>IFERROR(VLOOKUP($E58,Base!$B$8:$G$120,5,FALSE),"")</f>
        <v>0</v>
      </c>
      <c r="L58" s="250"/>
      <c r="M58" s="201"/>
      <c r="N58" s="201"/>
      <c r="O58" s="201"/>
      <c r="R58" s="101" t="s">
        <v>491</v>
      </c>
      <c r="U58" s="177"/>
      <c r="V58" s="57"/>
      <c r="W58" s="226"/>
      <c r="X58" s="227"/>
      <c r="Y58" s="57"/>
    </row>
    <row r="59" spans="3:25" s="44" customFormat="1" x14ac:dyDescent="0.2">
      <c r="C59" s="229" t="str">
        <f t="shared" si="2"/>
        <v>TV Básico Plus Xview+ + Telefonía + 100 MegasResidencial</v>
      </c>
      <c r="D59" s="95">
        <f t="shared" si="3"/>
        <v>39</v>
      </c>
      <c r="E59" s="100" t="str">
        <v>TV Básico Plus Xview+ + Telefonía + 100 Megas</v>
      </c>
      <c r="F59" s="192" t="str">
        <f>IFERROR(VLOOKUP($E59,Base!$B$8:$G$120,2,FALSE),"")</f>
        <v>Residencial</v>
      </c>
      <c r="G59" s="192" t="str">
        <f>IFERROR(VLOOKUP($E59,Base!$B$8:$G$120,3,FALSE),"")</f>
        <v>STAR + Internet fijo + Telefonía fija</v>
      </c>
      <c r="H59" s="178" t="s">
        <v>169</v>
      </c>
      <c r="I59" s="117"/>
      <c r="J59" s="250">
        <f>IFERROR(VLOOKUP($E59,Base!$B$8:$G$120,5,FALSE),"")</f>
        <v>3.0062952188124079E-2</v>
      </c>
      <c r="K59" s="250">
        <f>IFERROR(VLOOKUP($E59,Base!$B$8:$G$120,5,FALSE),"")</f>
        <v>3.0062952188124079E-2</v>
      </c>
      <c r="L59" s="250"/>
      <c r="M59" s="201"/>
      <c r="N59" s="201"/>
      <c r="O59" s="201"/>
      <c r="R59" s="101" t="s">
        <v>491</v>
      </c>
      <c r="U59" s="177"/>
      <c r="V59" s="57"/>
      <c r="W59" s="226"/>
      <c r="X59" s="227"/>
      <c r="Y59" s="57"/>
    </row>
    <row r="60" spans="3:25" s="44" customFormat="1" x14ac:dyDescent="0.2">
      <c r="C60" s="229" t="str">
        <f t="shared" si="2"/>
        <v>TV Básico Plus Xview+ + Telefonía + 100 Megas SimetricoResidencial</v>
      </c>
      <c r="D60" s="95">
        <f t="shared" si="3"/>
        <v>40</v>
      </c>
      <c r="E60" s="100" t="str">
        <v>TV Básico Plus Xview+ + Telefonía + 100 Megas Simetrico</v>
      </c>
      <c r="F60" s="192" t="str">
        <f>IFERROR(VLOOKUP($E60,Base!$B$8:$G$120,2,FALSE),"")</f>
        <v>Residencial</v>
      </c>
      <c r="G60" s="192" t="str">
        <f>IFERROR(VLOOKUP($E60,Base!$B$8:$G$120,3,FALSE),"")</f>
        <v>STAR + Internet fijo + Telefonía fija</v>
      </c>
      <c r="H60" s="178" t="s">
        <v>169</v>
      </c>
      <c r="I60" s="117"/>
      <c r="J60" s="250">
        <f>IFERROR(VLOOKUP($E60,Base!$B$8:$G$120,5,FALSE),"")</f>
        <v>3.8006260667666348E-5</v>
      </c>
      <c r="K60" s="250">
        <f>IFERROR(VLOOKUP($E60,Base!$B$8:$G$120,5,FALSE),"")</f>
        <v>3.8006260667666348E-5</v>
      </c>
      <c r="L60" s="250"/>
      <c r="M60" s="201"/>
      <c r="N60" s="201"/>
      <c r="O60" s="201"/>
      <c r="R60" s="101" t="s">
        <v>491</v>
      </c>
      <c r="U60" s="177"/>
      <c r="V60" s="57"/>
      <c r="W60" s="226"/>
      <c r="X60" s="227"/>
      <c r="Y60" s="57"/>
    </row>
    <row r="61" spans="3:25" s="44" customFormat="1" x14ac:dyDescent="0.2">
      <c r="C61" s="229" t="str">
        <f t="shared" si="2"/>
        <v>TV Básico Plus Xview+ + Telefonía + 1000 MegasResidencial</v>
      </c>
      <c r="D61" s="95">
        <f t="shared" si="3"/>
        <v>41</v>
      </c>
      <c r="E61" s="100" t="str">
        <v>TV Básico Plus Xview+ + Telefonía + 1000 Megas</v>
      </c>
      <c r="F61" s="192" t="str">
        <f>IFERROR(VLOOKUP($E61,Base!$B$8:$G$120,2,FALSE),"")</f>
        <v>Residencial</v>
      </c>
      <c r="G61" s="192" t="str">
        <f>IFERROR(VLOOKUP($E61,Base!$B$8:$G$120,3,FALSE),"")</f>
        <v>STAR + Internet fijo + Telefonía fija</v>
      </c>
      <c r="H61" s="178" t="s">
        <v>169</v>
      </c>
      <c r="I61" s="117"/>
      <c r="J61" s="250">
        <f>IFERROR(VLOOKUP($E61,Base!$B$8:$G$120,5,FALSE),"")</f>
        <v>1.1014905364410937E-2</v>
      </c>
      <c r="K61" s="250">
        <f>IFERROR(VLOOKUP($E61,Base!$B$8:$G$120,5,FALSE),"")</f>
        <v>1.1014905364410937E-2</v>
      </c>
      <c r="L61" s="250"/>
      <c r="M61" s="201"/>
      <c r="N61" s="201"/>
      <c r="O61" s="201"/>
      <c r="R61" s="101" t="s">
        <v>491</v>
      </c>
      <c r="U61" s="177"/>
      <c r="V61" s="57"/>
      <c r="W61" s="226"/>
      <c r="X61" s="227"/>
      <c r="Y61" s="57"/>
    </row>
    <row r="62" spans="3:25" s="44" customFormat="1" x14ac:dyDescent="0.2">
      <c r="C62" s="229" t="str">
        <f t="shared" si="2"/>
        <v>TV Básico Plus Xview+ + Telefonía + 250 MegasResidencial</v>
      </c>
      <c r="D62" s="95">
        <f t="shared" si="3"/>
        <v>42</v>
      </c>
      <c r="E62" s="100" t="str">
        <v>TV Básico Plus Xview+ + Telefonía + 250 Megas</v>
      </c>
      <c r="F62" s="192" t="str">
        <f>IFERROR(VLOOKUP($E62,Base!$B$8:$G$120,2,FALSE),"")</f>
        <v>Residencial</v>
      </c>
      <c r="G62" s="192" t="str">
        <f>IFERROR(VLOOKUP($E62,Base!$B$8:$G$120,3,FALSE),"")</f>
        <v>STAR + Internet fijo + Telefonía fija</v>
      </c>
      <c r="H62" s="178" t="s">
        <v>169</v>
      </c>
      <c r="I62" s="117"/>
      <c r="J62" s="250">
        <f>IFERROR(VLOOKUP($E62,Base!$B$8:$G$120,5,FALSE),"")</f>
        <v>8.2300829918528398E-2</v>
      </c>
      <c r="K62" s="250">
        <f>IFERROR(VLOOKUP($E62,Base!$B$8:$G$120,5,FALSE),"")</f>
        <v>8.2300829918528398E-2</v>
      </c>
      <c r="L62" s="250"/>
      <c r="M62" s="201"/>
      <c r="N62" s="201"/>
      <c r="O62" s="201"/>
      <c r="R62" s="101" t="s">
        <v>491</v>
      </c>
      <c r="U62" s="177"/>
      <c r="V62" s="57"/>
      <c r="W62" s="226"/>
      <c r="X62" s="227"/>
      <c r="Y62" s="57"/>
    </row>
    <row r="63" spans="3:25" s="44" customFormat="1" x14ac:dyDescent="0.2">
      <c r="C63" s="229" t="str">
        <f t="shared" si="2"/>
        <v>TV Básico Plus Xview+ + Telefonía + 250 Megas SimetricoResidencial</v>
      </c>
      <c r="D63" s="95">
        <f t="shared" si="3"/>
        <v>43</v>
      </c>
      <c r="E63" s="100" t="str">
        <v>TV Básico Plus Xview+ + Telefonía + 250 Megas Simetrico</v>
      </c>
      <c r="F63" s="192" t="str">
        <f>IFERROR(VLOOKUP($E63,Base!$B$8:$G$120,2,FALSE),"")</f>
        <v>Residencial</v>
      </c>
      <c r="G63" s="192" t="str">
        <f>IFERROR(VLOOKUP($E63,Base!$B$8:$G$120,3,FALSE),"")</f>
        <v>STAR + Internet fijo + Telefonía fija</v>
      </c>
      <c r="H63" s="178" t="s">
        <v>169</v>
      </c>
      <c r="I63" s="117"/>
      <c r="J63" s="250">
        <f>IFERROR(VLOOKUP($E63,Base!$B$8:$G$120,5,FALSE),"")</f>
        <v>6.9102292123029718E-6</v>
      </c>
      <c r="K63" s="250">
        <f>IFERROR(VLOOKUP($E63,Base!$B$8:$G$120,5,FALSE),"")</f>
        <v>6.9102292123029718E-6</v>
      </c>
      <c r="L63" s="250"/>
      <c r="M63" s="201"/>
      <c r="N63" s="201"/>
      <c r="O63" s="201"/>
      <c r="R63" s="101" t="s">
        <v>491</v>
      </c>
      <c r="U63" s="177"/>
      <c r="V63" s="57"/>
      <c r="W63" s="226"/>
      <c r="X63" s="227"/>
      <c r="Y63" s="57"/>
    </row>
    <row r="64" spans="3:25" s="44" customFormat="1" x14ac:dyDescent="0.2">
      <c r="C64" s="229" t="str">
        <f t="shared" si="2"/>
        <v>TV Básico Plus Xview+ + Telefonía + 500 MegasResidencial</v>
      </c>
      <c r="D64" s="95">
        <f t="shared" si="3"/>
        <v>44</v>
      </c>
      <c r="E64" s="100" t="str">
        <v>TV Básico Plus Xview+ + Telefonía + 500 Megas</v>
      </c>
      <c r="F64" s="192" t="str">
        <f>IFERROR(VLOOKUP($E64,Base!$B$8:$G$120,2,FALSE),"")</f>
        <v>Residencial</v>
      </c>
      <c r="G64" s="192" t="str">
        <f>IFERROR(VLOOKUP($E64,Base!$B$8:$G$120,3,FALSE),"")</f>
        <v>STAR + Internet fijo + Telefonía fija</v>
      </c>
      <c r="H64" s="178" t="s">
        <v>169</v>
      </c>
      <c r="I64" s="117"/>
      <c r="J64" s="250">
        <f>IFERROR(VLOOKUP($E64,Base!$B$8:$G$120,5,FALSE),"")</f>
        <v>1.0337702901605246E-2</v>
      </c>
      <c r="K64" s="250">
        <f>IFERROR(VLOOKUP($E64,Base!$B$8:$G$120,5,FALSE),"")</f>
        <v>1.0337702901605246E-2</v>
      </c>
      <c r="L64" s="250"/>
      <c r="M64" s="201"/>
      <c r="N64" s="201"/>
      <c r="O64" s="201"/>
      <c r="R64" s="101" t="s">
        <v>491</v>
      </c>
      <c r="U64" s="177"/>
      <c r="V64" s="57"/>
      <c r="W64" s="226"/>
      <c r="X64" s="227"/>
      <c r="Y64" s="57"/>
    </row>
    <row r="65" spans="3:25" s="44" customFormat="1" x14ac:dyDescent="0.2">
      <c r="C65" s="229" t="str">
        <f t="shared" si="2"/>
        <v>TV Básico Plus Xview+ + Telefonía + 500 Megas SimetricoResidencial</v>
      </c>
      <c r="D65" s="95">
        <f t="shared" si="3"/>
        <v>45</v>
      </c>
      <c r="E65" s="100" t="str">
        <v>TV Básico Plus Xview+ + Telefonía + 500 Megas Simetrico</v>
      </c>
      <c r="F65" s="192" t="str">
        <f>IFERROR(VLOOKUP($E65,Base!$B$8:$G$120,2,FALSE),"")</f>
        <v>Residencial</v>
      </c>
      <c r="G65" s="192" t="str">
        <f>IFERROR(VLOOKUP($E65,Base!$B$8:$G$120,3,FALSE),"")</f>
        <v>STAR + Internet fijo + Telefonía fija</v>
      </c>
      <c r="H65" s="178" t="s">
        <v>169</v>
      </c>
      <c r="I65" s="117"/>
      <c r="J65" s="250">
        <f>IFERROR(VLOOKUP($E65,Base!$B$8:$G$120,5,FALSE),"")</f>
        <v>2.4185802243060404E-5</v>
      </c>
      <c r="K65" s="250">
        <f>IFERROR(VLOOKUP($E65,Base!$B$8:$G$120,5,FALSE),"")</f>
        <v>2.4185802243060404E-5</v>
      </c>
      <c r="L65" s="250"/>
      <c r="M65" s="201"/>
      <c r="N65" s="201"/>
      <c r="O65" s="201"/>
      <c r="R65" s="101" t="s">
        <v>491</v>
      </c>
      <c r="U65" s="177"/>
      <c r="V65" s="57"/>
      <c r="W65" s="226"/>
      <c r="X65" s="227"/>
      <c r="Y65" s="57"/>
    </row>
    <row r="66" spans="3:25" s="44" customFormat="1" x14ac:dyDescent="0.2">
      <c r="C66" s="229" t="str">
        <f t="shared" si="2"/>
        <v>TV Básico Plus Xview+ + Telefonía + 60 MegasResidencial</v>
      </c>
      <c r="D66" s="95">
        <f t="shared" si="3"/>
        <v>46</v>
      </c>
      <c r="E66" s="100" t="str">
        <v>TV Básico Plus Xview+ + Telefonía + 60 Megas</v>
      </c>
      <c r="F66" s="192" t="str">
        <f>IFERROR(VLOOKUP($E66,Base!$B$8:$G$120,2,FALSE),"")</f>
        <v>Residencial</v>
      </c>
      <c r="G66" s="192" t="str">
        <f>IFERROR(VLOOKUP($E66,Base!$B$8:$G$120,3,FALSE),"")</f>
        <v>STAR + Internet fijo + Telefonía fija</v>
      </c>
      <c r="H66" s="178" t="s">
        <v>169</v>
      </c>
      <c r="I66" s="117"/>
      <c r="J66" s="250">
        <f>IFERROR(VLOOKUP($E66,Base!$B$8:$G$120,5,FALSE),"")</f>
        <v>7.4322970292924617E-2</v>
      </c>
      <c r="K66" s="250">
        <f>IFERROR(VLOOKUP($E66,Base!$B$8:$G$120,5,FALSE),"")</f>
        <v>7.4322970292924617E-2</v>
      </c>
      <c r="L66" s="250"/>
      <c r="M66" s="201"/>
      <c r="N66" s="201"/>
      <c r="O66" s="201"/>
      <c r="R66" s="101" t="s">
        <v>491</v>
      </c>
      <c r="U66" s="177"/>
      <c r="V66" s="57"/>
      <c r="W66" s="226"/>
      <c r="X66" s="227"/>
      <c r="Y66" s="57"/>
    </row>
    <row r="67" spans="3:25" s="44" customFormat="1" x14ac:dyDescent="0.2">
      <c r="C67" s="229" t="str">
        <f t="shared" si="2"/>
        <v>TV Básico Plus Xview+ + Telefonía + 60 Megas SimetricoResidencial</v>
      </c>
      <c r="D67" s="95">
        <f t="shared" si="3"/>
        <v>47</v>
      </c>
      <c r="E67" s="100" t="str">
        <v>TV Básico Plus Xview+ + Telefonía + 60 Megas Simetrico</v>
      </c>
      <c r="F67" s="192" t="str">
        <f>IFERROR(VLOOKUP($E67,Base!$B$8:$G$120,2,FALSE),"")</f>
        <v>Residencial</v>
      </c>
      <c r="G67" s="192" t="str">
        <f>IFERROR(VLOOKUP($E67,Base!$B$8:$G$120,3,FALSE),"")</f>
        <v>STAR + Internet fijo + Telefonía fija</v>
      </c>
      <c r="H67" s="178" t="s">
        <v>169</v>
      </c>
      <c r="I67" s="117"/>
      <c r="J67" s="250">
        <f>IFERROR(VLOOKUP($E67,Base!$B$8:$G$120,5,FALSE),"")</f>
        <v>3.4551146061514861E-5</v>
      </c>
      <c r="K67" s="250">
        <f>IFERROR(VLOOKUP($E67,Base!$B$8:$G$120,5,FALSE),"")</f>
        <v>3.4551146061514861E-5</v>
      </c>
      <c r="L67" s="250"/>
      <c r="M67" s="201"/>
      <c r="N67" s="201"/>
      <c r="O67" s="201"/>
      <c r="R67" s="101" t="s">
        <v>491</v>
      </c>
      <c r="U67" s="177"/>
      <c r="V67" s="57"/>
      <c r="W67" s="226"/>
      <c r="X67" s="227"/>
      <c r="Y67" s="57"/>
    </row>
    <row r="68" spans="3:25" s="44" customFormat="1" x14ac:dyDescent="0.2">
      <c r="C68" s="229" t="str">
        <f t="shared" si="2"/>
        <v>TV Básico Plus Xview+ Negocio + Telefonía Negocio + 100 Megas NegocioNegocio</v>
      </c>
      <c r="D68" s="95">
        <f t="shared" si="3"/>
        <v>48</v>
      </c>
      <c r="E68" s="100" t="str">
        <v>TV Básico Plus Xview+ Negocio + Telefonía Negocio + 100 Megas Negocio</v>
      </c>
      <c r="F68" s="192" t="str">
        <f>IFERROR(VLOOKUP($E68,Base!$B$8:$G$120,2,FALSE),"")</f>
        <v>Negocio</v>
      </c>
      <c r="G68" s="192" t="str">
        <f>IFERROR(VLOOKUP($E68,Base!$B$8:$G$120,3,FALSE),"")</f>
        <v>STAR + Internet fijo + Telefonía fija</v>
      </c>
      <c r="H68" s="178" t="s">
        <v>169</v>
      </c>
      <c r="I68" s="117"/>
      <c r="J68" s="250">
        <f>IFERROR(VLOOKUP($E68,Base!$B$8:$G$120,5,FALSE),"")</f>
        <v>1.1643736222730508E-3</v>
      </c>
      <c r="K68" s="250">
        <f>IFERROR(VLOOKUP($E68,Base!$B$8:$G$120,5,FALSE),"")</f>
        <v>1.1643736222730508E-3</v>
      </c>
      <c r="L68" s="250"/>
      <c r="M68" s="201"/>
      <c r="N68" s="201"/>
      <c r="O68" s="201"/>
      <c r="R68" s="101" t="s">
        <v>491</v>
      </c>
      <c r="U68" s="177"/>
      <c r="V68" s="57"/>
      <c r="W68" s="226"/>
      <c r="X68" s="227"/>
      <c r="Y68" s="57"/>
    </row>
    <row r="69" spans="3:25" s="44" customFormat="1" x14ac:dyDescent="0.2">
      <c r="C69" s="229" t="str">
        <f t="shared" si="2"/>
        <v>TV Básico Plus Xview+ Negocio + Telefonía Negocio + 100 Megas Simetrico NegocioNegocio</v>
      </c>
      <c r="D69" s="95">
        <f t="shared" si="3"/>
        <v>49</v>
      </c>
      <c r="E69" s="100" t="str">
        <v>TV Básico Plus Xview+ Negocio + Telefonía Negocio + 100 Megas Simetrico Negocio</v>
      </c>
      <c r="F69" s="192" t="str">
        <f>IFERROR(VLOOKUP($E69,Base!$B$8:$G$120,2,FALSE),"")</f>
        <v>Negocio</v>
      </c>
      <c r="G69" s="192" t="str">
        <f>IFERROR(VLOOKUP($E69,Base!$B$8:$G$120,3,FALSE),"")</f>
        <v>STAR + Internet fijo + Telefonía fija</v>
      </c>
      <c r="H69" s="178" t="s">
        <v>169</v>
      </c>
      <c r="I69" s="117"/>
      <c r="J69" s="250">
        <f>IFERROR(VLOOKUP($E69,Base!$B$8:$G$120,5,FALSE),"")</f>
        <v>3.4551146061514859E-6</v>
      </c>
      <c r="K69" s="250">
        <f>IFERROR(VLOOKUP($E69,Base!$B$8:$G$120,5,FALSE),"")</f>
        <v>3.4551146061514859E-6</v>
      </c>
      <c r="L69" s="250"/>
      <c r="M69" s="201"/>
      <c r="N69" s="201"/>
      <c r="O69" s="201"/>
      <c r="R69" s="101" t="s">
        <v>491</v>
      </c>
      <c r="U69" s="177"/>
      <c r="V69" s="57"/>
      <c r="W69" s="226"/>
      <c r="X69" s="227"/>
      <c r="Y69" s="57"/>
    </row>
    <row r="70" spans="3:25" s="44" customFormat="1" x14ac:dyDescent="0.2">
      <c r="C70" s="229" t="str">
        <f t="shared" si="2"/>
        <v>TV Básico Plus Xview+ Negocio + Telefonía Negocio + 1000 Megas NegocioNegocio</v>
      </c>
      <c r="D70" s="95">
        <f t="shared" si="3"/>
        <v>50</v>
      </c>
      <c r="E70" s="100" t="str">
        <v>TV Básico Plus Xview+ Negocio + Telefonía Negocio + 1000 Megas Negocio</v>
      </c>
      <c r="F70" s="192" t="str">
        <f>IFERROR(VLOOKUP($E70,Base!$B$8:$G$120,2,FALSE),"")</f>
        <v>Negocio</v>
      </c>
      <c r="G70" s="192" t="str">
        <f>IFERROR(VLOOKUP($E70,Base!$B$8:$G$120,3,FALSE),"")</f>
        <v>STAR + Internet fijo + Telefonía fija</v>
      </c>
      <c r="H70" s="178" t="s">
        <v>169</v>
      </c>
      <c r="I70" s="117"/>
      <c r="J70" s="250">
        <f>IFERROR(VLOOKUP($E70,Base!$B$8:$G$120,5,FALSE),"")</f>
        <v>1.3820458424605944E-4</v>
      </c>
      <c r="K70" s="250">
        <f>IFERROR(VLOOKUP($E70,Base!$B$8:$G$120,5,FALSE),"")</f>
        <v>1.3820458424605944E-4</v>
      </c>
      <c r="L70" s="250"/>
      <c r="M70" s="201"/>
      <c r="N70" s="201"/>
      <c r="O70" s="201"/>
      <c r="R70" s="101" t="s">
        <v>491</v>
      </c>
      <c r="U70" s="177"/>
      <c r="V70" s="57"/>
      <c r="W70" s="226"/>
      <c r="X70" s="227"/>
      <c r="Y70" s="57"/>
    </row>
    <row r="71" spans="3:25" s="177" customFormat="1" x14ac:dyDescent="0.2">
      <c r="C71" s="229" t="str">
        <f t="shared" si="2"/>
        <v>TV Básico Plus Xview+ Negocio + Telefonía Negocio + 250 Megas NegocioNegocio</v>
      </c>
      <c r="D71" s="95">
        <f t="shared" si="3"/>
        <v>51</v>
      </c>
      <c r="E71" s="100" t="str">
        <v>TV Básico Plus Xview+ Negocio + Telefonía Negocio + 250 Megas Negocio</v>
      </c>
      <c r="F71" s="192" t="str">
        <f>IFERROR(VLOOKUP($E71,Base!$B$8:$G$120,2,FALSE),"")</f>
        <v>Negocio</v>
      </c>
      <c r="G71" s="192" t="str">
        <f>IFERROR(VLOOKUP($E71,Base!$B$8:$G$120,3,FALSE),"")</f>
        <v>STAR + Internet fijo + Telefonía fija</v>
      </c>
      <c r="H71" s="178" t="s">
        <v>169</v>
      </c>
      <c r="I71" s="117"/>
      <c r="J71" s="250">
        <f>IFERROR(VLOOKUP($E71,Base!$B$8:$G$120,5,FALSE),"")</f>
        <v>1.5513464581620173E-3</v>
      </c>
      <c r="K71" s="250">
        <f>IFERROR(VLOOKUP($E71,Base!$B$8:$G$120,5,FALSE),"")</f>
        <v>1.5513464581620173E-3</v>
      </c>
      <c r="L71" s="250"/>
      <c r="M71" s="201"/>
      <c r="N71" s="201"/>
      <c r="O71" s="201"/>
      <c r="R71" s="101" t="s">
        <v>491</v>
      </c>
      <c r="V71" s="57"/>
      <c r="W71" s="226"/>
      <c r="X71" s="227"/>
      <c r="Y71" s="57"/>
    </row>
    <row r="72" spans="3:25" s="177" customFormat="1" x14ac:dyDescent="0.2">
      <c r="C72" s="229" t="str">
        <f t="shared" si="2"/>
        <v>TV Básico Plus Xview+ Negocio + Telefonía Negocio + 250 Megas Simetrico NegocioNegocio</v>
      </c>
      <c r="D72" s="95">
        <f t="shared" si="3"/>
        <v>52</v>
      </c>
      <c r="E72" s="100" t="str">
        <v>TV Básico Plus Xview+ Negocio + Telefonía Negocio + 250 Megas Simetrico Negocio</v>
      </c>
      <c r="F72" s="192" t="str">
        <f>IFERROR(VLOOKUP($E72,Base!$B$8:$G$120,2,FALSE),"")</f>
        <v>Negocio</v>
      </c>
      <c r="G72" s="192" t="str">
        <f>IFERROR(VLOOKUP($E72,Base!$B$8:$G$120,3,FALSE),"")</f>
        <v>STAR + Internet fijo + Telefonía fija</v>
      </c>
      <c r="H72" s="178" t="s">
        <v>169</v>
      </c>
      <c r="I72" s="117"/>
      <c r="J72" s="250">
        <f>IFERROR(VLOOKUP($E72,Base!$B$8:$G$120,5,FALSE),"")</f>
        <v>1.0365343818454459E-5</v>
      </c>
      <c r="K72" s="250">
        <f>IFERROR(VLOOKUP($E72,Base!$B$8:$G$120,5,FALSE),"")</f>
        <v>1.0365343818454459E-5</v>
      </c>
      <c r="L72" s="250"/>
      <c r="M72" s="201"/>
      <c r="N72" s="201"/>
      <c r="O72" s="201"/>
      <c r="R72" s="101" t="s">
        <v>491</v>
      </c>
      <c r="V72" s="57"/>
      <c r="W72" s="226"/>
      <c r="X72" s="227"/>
      <c r="Y72" s="57"/>
    </row>
    <row r="73" spans="3:25" s="177" customFormat="1" x14ac:dyDescent="0.2">
      <c r="C73" s="229" t="str">
        <f t="shared" si="2"/>
        <v>TV Básico Plus Xview+ Negocio + Telefonía Negocio + 500 Megas NegocioNegocio</v>
      </c>
      <c r="D73" s="95">
        <f t="shared" si="3"/>
        <v>53</v>
      </c>
      <c r="E73" s="100" t="str">
        <v>TV Básico Plus Xview+ Negocio + Telefonía Negocio + 500 Megas Negocio</v>
      </c>
      <c r="F73" s="192" t="str">
        <f>IFERROR(VLOOKUP($E73,Base!$B$8:$G$120,2,FALSE),"")</f>
        <v>Negocio</v>
      </c>
      <c r="G73" s="192" t="str">
        <f>IFERROR(VLOOKUP($E73,Base!$B$8:$G$120,3,FALSE),"")</f>
        <v>STAR + Internet fijo + Telefonía fija</v>
      </c>
      <c r="H73" s="178" t="s">
        <v>169</v>
      </c>
      <c r="I73" s="117"/>
      <c r="J73" s="250">
        <f>IFERROR(VLOOKUP($E73,Base!$B$8:$G$120,5,FALSE),"")</f>
        <v>6.8411269201799419E-4</v>
      </c>
      <c r="K73" s="250">
        <f>IFERROR(VLOOKUP($E73,Base!$B$8:$G$120,5,FALSE),"")</f>
        <v>6.8411269201799419E-4</v>
      </c>
      <c r="L73" s="250"/>
      <c r="M73" s="201"/>
      <c r="N73" s="201"/>
      <c r="O73" s="201"/>
      <c r="R73" s="101" t="s">
        <v>491</v>
      </c>
      <c r="V73" s="57"/>
      <c r="W73" s="226"/>
      <c r="X73" s="227"/>
      <c r="Y73" s="57"/>
    </row>
    <row r="74" spans="3:25" s="177" customFormat="1" x14ac:dyDescent="0.2">
      <c r="C74" s="229" t="str">
        <f t="shared" si="2"/>
        <v>TV Básico Plus Xview+ Negocio + Telefonía Negocio + 500 Megas Simetrico NegocioNegocio</v>
      </c>
      <c r="D74" s="95">
        <f t="shared" si="3"/>
        <v>54</v>
      </c>
      <c r="E74" s="100" t="str">
        <v>TV Básico Plus Xview+ Negocio + Telefonía Negocio + 500 Megas Simetrico Negocio</v>
      </c>
      <c r="F74" s="192" t="str">
        <f>IFERROR(VLOOKUP($E74,Base!$B$8:$G$120,2,FALSE),"")</f>
        <v>Negocio</v>
      </c>
      <c r="G74" s="192" t="str">
        <f>IFERROR(VLOOKUP($E74,Base!$B$8:$G$120,3,FALSE),"")</f>
        <v>STAR + Internet fijo + Telefonía fija</v>
      </c>
      <c r="H74" s="178" t="s">
        <v>169</v>
      </c>
      <c r="I74" s="117"/>
      <c r="J74" s="250">
        <f>IFERROR(VLOOKUP($E74,Base!$B$8:$G$120,5,FALSE),"")</f>
        <v>1.727557303075743E-5</v>
      </c>
      <c r="K74" s="250">
        <f>IFERROR(VLOOKUP($E74,Base!$B$8:$G$120,5,FALSE),"")</f>
        <v>1.727557303075743E-5</v>
      </c>
      <c r="L74" s="250"/>
      <c r="M74" s="201"/>
      <c r="N74" s="201"/>
      <c r="O74" s="201"/>
      <c r="R74" s="101" t="s">
        <v>491</v>
      </c>
      <c r="V74" s="57"/>
      <c r="W74" s="226"/>
      <c r="X74" s="227"/>
      <c r="Y74" s="57"/>
    </row>
    <row r="75" spans="3:25" s="177" customFormat="1" x14ac:dyDescent="0.2">
      <c r="C75" s="229" t="str">
        <f t="shared" si="2"/>
        <v>TV Básico Plus Xview+ Negocio + Telefonía Negocio + 60 Megas NegocioNegocio</v>
      </c>
      <c r="D75" s="95">
        <f t="shared" si="3"/>
        <v>55</v>
      </c>
      <c r="E75" s="100" t="str">
        <v>TV Básico Plus Xview+ Negocio + Telefonía Negocio + 60 Megas Negocio</v>
      </c>
      <c r="F75" s="192" t="str">
        <f>IFERROR(VLOOKUP($E75,Base!$B$8:$G$120,2,FALSE),"")</f>
        <v>Negocio</v>
      </c>
      <c r="G75" s="192" t="str">
        <f>IFERROR(VLOOKUP($E75,Base!$B$8:$G$120,3,FALSE),"")</f>
        <v>STAR + Internet fijo + Telefonía fija</v>
      </c>
      <c r="H75" s="178" t="s">
        <v>169</v>
      </c>
      <c r="I75" s="117"/>
      <c r="J75" s="250">
        <f>IFERROR(VLOOKUP($E75,Base!$B$8:$G$120,5,FALSE),"")</f>
        <v>1.1712838514853538E-3</v>
      </c>
      <c r="K75" s="250">
        <f>IFERROR(VLOOKUP($E75,Base!$B$8:$G$120,5,FALSE),"")</f>
        <v>1.1712838514853538E-3</v>
      </c>
      <c r="L75" s="250"/>
      <c r="M75" s="201"/>
      <c r="N75" s="201"/>
      <c r="O75" s="201"/>
      <c r="R75" s="101" t="s">
        <v>491</v>
      </c>
      <c r="V75" s="57"/>
      <c r="W75" s="226"/>
      <c r="X75" s="227"/>
      <c r="Y75" s="57"/>
    </row>
    <row r="76" spans="3:25" s="177" customFormat="1" x14ac:dyDescent="0.2">
      <c r="C76" s="229" t="str">
        <f t="shared" si="2"/>
        <v>TV Básico Plus Xview+ Negocio + Telefonía Negocio + 60 Megas Simetrico NegocioNegocio</v>
      </c>
      <c r="D76" s="95">
        <f t="shared" si="3"/>
        <v>56</v>
      </c>
      <c r="E76" s="100" t="str">
        <v>TV Básico Plus Xview+ Negocio + Telefonía Negocio + 60 Megas Simetrico Negocio</v>
      </c>
      <c r="F76" s="192" t="str">
        <f>IFERROR(VLOOKUP($E76,Base!$B$8:$G$120,2,FALSE),"")</f>
        <v>Negocio</v>
      </c>
      <c r="G76" s="192" t="str">
        <f>IFERROR(VLOOKUP($E76,Base!$B$8:$G$120,3,FALSE),"")</f>
        <v>STAR + Internet fijo + Telefonía fija</v>
      </c>
      <c r="H76" s="178" t="s">
        <v>169</v>
      </c>
      <c r="I76" s="117"/>
      <c r="J76" s="250">
        <f>IFERROR(VLOOKUP($E76,Base!$B$8:$G$120,5,FALSE),"")</f>
        <v>3.4551146061514859E-6</v>
      </c>
      <c r="K76" s="250">
        <f>IFERROR(VLOOKUP($E76,Base!$B$8:$G$120,5,FALSE),"")</f>
        <v>3.4551146061514859E-6</v>
      </c>
      <c r="L76" s="250"/>
      <c r="M76" s="201"/>
      <c r="N76" s="201"/>
      <c r="O76" s="201"/>
      <c r="R76" s="101" t="s">
        <v>491</v>
      </c>
      <c r="V76" s="57"/>
      <c r="W76" s="226"/>
      <c r="X76" s="227"/>
      <c r="Y76" s="57"/>
    </row>
    <row r="77" spans="3:25" s="177" customFormat="1" x14ac:dyDescent="0.2">
      <c r="C77" s="229" t="str">
        <f t="shared" si="2"/>
        <v>TV ConectaResidencial</v>
      </c>
      <c r="D77" s="95">
        <f t="shared" si="3"/>
        <v>57</v>
      </c>
      <c r="E77" s="100" t="str">
        <v>TV Conecta</v>
      </c>
      <c r="F77" s="192" t="str">
        <f>IFERROR(VLOOKUP($E77,Base!$B$8:$G$120,2,FALSE),"")</f>
        <v>Residencial</v>
      </c>
      <c r="G77" s="192" t="str">
        <f>IFERROR(VLOOKUP($E77,Base!$B$8:$G$120,3,FALSE),"")</f>
        <v>Solo STAR</v>
      </c>
      <c r="H77" s="178" t="s">
        <v>169</v>
      </c>
      <c r="I77" s="117"/>
      <c r="J77" s="250">
        <f>IFERROR(VLOOKUP($E77,Base!$B$8:$G$120,5,FALSE),"")</f>
        <v>9.1215025602399229E-4</v>
      </c>
      <c r="K77" s="250">
        <f>IFERROR(VLOOKUP($E77,Base!$B$8:$G$120,5,FALSE),"")</f>
        <v>9.1215025602399229E-4</v>
      </c>
      <c r="L77" s="250"/>
      <c r="M77" s="201"/>
      <c r="N77" s="201"/>
      <c r="O77" s="201"/>
      <c r="R77" s="101" t="s">
        <v>491</v>
      </c>
      <c r="V77" s="57"/>
      <c r="W77" s="226"/>
      <c r="X77" s="227"/>
      <c r="Y77" s="57"/>
    </row>
    <row r="78" spans="3:25" s="177" customFormat="1" x14ac:dyDescent="0.2">
      <c r="C78" s="229" t="str">
        <f t="shared" si="2"/>
        <v>TV Conecta NegocioNegocio</v>
      </c>
      <c r="D78" s="95">
        <f t="shared" si="3"/>
        <v>58</v>
      </c>
      <c r="E78" s="100" t="str">
        <v>TV Conecta Negocio</v>
      </c>
      <c r="F78" s="192" t="str">
        <f>IFERROR(VLOOKUP($E78,Base!$B$8:$G$120,2,FALSE),"")</f>
        <v>Negocio</v>
      </c>
      <c r="G78" s="192" t="str">
        <f>IFERROR(VLOOKUP($E78,Base!$B$8:$G$120,3,FALSE),"")</f>
        <v>Solo STAR</v>
      </c>
      <c r="H78" s="178" t="s">
        <v>169</v>
      </c>
      <c r="I78" s="117"/>
      <c r="J78" s="250">
        <f>IFERROR(VLOOKUP($E78,Base!$B$8:$G$120,5,FALSE),"")</f>
        <v>1.0019832357839309E-4</v>
      </c>
      <c r="K78" s="250">
        <f>IFERROR(VLOOKUP($E78,Base!$B$8:$G$120,5,FALSE),"")</f>
        <v>1.0019832357839309E-4</v>
      </c>
      <c r="L78" s="250"/>
      <c r="M78" s="201"/>
      <c r="N78" s="201"/>
      <c r="O78" s="201"/>
      <c r="R78" s="101" t="s">
        <v>491</v>
      </c>
      <c r="V78" s="57"/>
      <c r="W78" s="226"/>
      <c r="X78" s="227"/>
      <c r="Y78" s="57"/>
    </row>
    <row r="79" spans="3:25" s="177" customFormat="1" x14ac:dyDescent="0.2">
      <c r="C79" s="229" t="str">
        <f t="shared" si="2"/>
        <v>TV Conecta + 100 MegasResidencial</v>
      </c>
      <c r="D79" s="95">
        <f t="shared" si="3"/>
        <v>59</v>
      </c>
      <c r="E79" s="100" t="str">
        <v>TV Conecta + 100 Megas</v>
      </c>
      <c r="F79" s="192" t="str">
        <f>IFERROR(VLOOKUP($E79,Base!$B$8:$G$120,2,FALSE),"")</f>
        <v>Residencial</v>
      </c>
      <c r="G79" s="192" t="str">
        <f>IFERROR(VLOOKUP($E79,Base!$B$8:$G$120,3,FALSE),"")</f>
        <v>STAR + Internet fijo</v>
      </c>
      <c r="H79" s="178" t="s">
        <v>169</v>
      </c>
      <c r="I79" s="117"/>
      <c r="J79" s="250">
        <f>IFERROR(VLOOKUP($E79,Base!$B$8:$G$120,5,FALSE),"")</f>
        <v>3.6969726285820899E-4</v>
      </c>
      <c r="K79" s="250">
        <f>IFERROR(VLOOKUP($E79,Base!$B$8:$G$120,5,FALSE),"")</f>
        <v>3.6969726285820899E-4</v>
      </c>
      <c r="L79" s="250"/>
      <c r="M79" s="201"/>
      <c r="N79" s="201"/>
      <c r="O79" s="201"/>
      <c r="R79" s="101" t="s">
        <v>491</v>
      </c>
      <c r="V79" s="57"/>
      <c r="W79" s="226"/>
      <c r="X79" s="227"/>
      <c r="Y79" s="57"/>
    </row>
    <row r="80" spans="3:25" s="177" customFormat="1" x14ac:dyDescent="0.2">
      <c r="C80" s="229" t="str">
        <f t="shared" si="2"/>
        <v>TV Conecta + 100 Megas SimetricoResidencial</v>
      </c>
      <c r="D80" s="95">
        <f t="shared" si="3"/>
        <v>60</v>
      </c>
      <c r="E80" s="100" t="str">
        <v>TV Conecta + 100 Megas Simetrico</v>
      </c>
      <c r="F80" s="192" t="str">
        <f>IFERROR(VLOOKUP($E80,Base!$B$8:$G$120,2,FALSE),"")</f>
        <v>Residencial</v>
      </c>
      <c r="G80" s="192" t="str">
        <f>IFERROR(VLOOKUP($E80,Base!$B$8:$G$120,3,FALSE),"")</f>
        <v>STAR + Internet fijo</v>
      </c>
      <c r="H80" s="178" t="s">
        <v>169</v>
      </c>
      <c r="I80" s="117"/>
      <c r="J80" s="250">
        <f>IFERROR(VLOOKUP($E80,Base!$B$8:$G$120,5,FALSE),"")</f>
        <v>0</v>
      </c>
      <c r="K80" s="250">
        <f>IFERROR(VLOOKUP($E80,Base!$B$8:$G$120,5,FALSE),"")</f>
        <v>0</v>
      </c>
      <c r="L80" s="250"/>
      <c r="M80" s="201"/>
      <c r="N80" s="201"/>
      <c r="O80" s="201"/>
      <c r="R80" s="101" t="s">
        <v>491</v>
      </c>
      <c r="V80" s="57"/>
      <c r="W80" s="226"/>
      <c r="X80" s="227"/>
      <c r="Y80" s="57"/>
    </row>
    <row r="81" spans="3:25" s="177" customFormat="1" x14ac:dyDescent="0.2">
      <c r="C81" s="229" t="str">
        <f t="shared" si="2"/>
        <v>TV Conecta + 1000 MegasResidencial</v>
      </c>
      <c r="D81" s="95">
        <f t="shared" si="3"/>
        <v>61</v>
      </c>
      <c r="E81" s="100" t="str">
        <v>TV Conecta + 1000 Megas</v>
      </c>
      <c r="F81" s="192" t="str">
        <f>IFERROR(VLOOKUP($E81,Base!$B$8:$G$120,2,FALSE),"")</f>
        <v>Residencial</v>
      </c>
      <c r="G81" s="192" t="str">
        <f>IFERROR(VLOOKUP($E81,Base!$B$8:$G$120,3,FALSE),"")</f>
        <v>STAR + Internet fijo</v>
      </c>
      <c r="H81" s="178" t="s">
        <v>169</v>
      </c>
      <c r="I81" s="117"/>
      <c r="J81" s="250">
        <f>IFERROR(VLOOKUP($E81,Base!$B$8:$G$120,5,FALSE),"")</f>
        <v>0</v>
      </c>
      <c r="K81" s="250">
        <f>IFERROR(VLOOKUP($E81,Base!$B$8:$G$120,5,FALSE),"")</f>
        <v>0</v>
      </c>
      <c r="L81" s="250"/>
      <c r="M81" s="201"/>
      <c r="N81" s="201"/>
      <c r="O81" s="201"/>
      <c r="R81" s="101" t="s">
        <v>491</v>
      </c>
      <c r="V81" s="57"/>
      <c r="W81" s="226"/>
      <c r="X81" s="227"/>
      <c r="Y81" s="57"/>
    </row>
    <row r="82" spans="3:25" s="177" customFormat="1" x14ac:dyDescent="0.2">
      <c r="C82" s="229" t="str">
        <f t="shared" si="2"/>
        <v>TV Conecta + 250 MegasResidencial</v>
      </c>
      <c r="D82" s="95">
        <f t="shared" si="3"/>
        <v>62</v>
      </c>
      <c r="E82" s="100" t="str">
        <v>TV Conecta + 250 Megas</v>
      </c>
      <c r="F82" s="192" t="str">
        <f>IFERROR(VLOOKUP($E82,Base!$B$8:$G$120,2,FALSE),"")</f>
        <v>Residencial</v>
      </c>
      <c r="G82" s="192" t="str">
        <f>IFERROR(VLOOKUP($E82,Base!$B$8:$G$120,3,FALSE),"")</f>
        <v>STAR + Internet fijo</v>
      </c>
      <c r="H82" s="178" t="s">
        <v>169</v>
      </c>
      <c r="I82" s="117"/>
      <c r="J82" s="250">
        <f>IFERROR(VLOOKUP($E82,Base!$B$8:$G$120,5,FALSE),"")</f>
        <v>8.9245610276892876E-3</v>
      </c>
      <c r="K82" s="250">
        <f>IFERROR(VLOOKUP($E82,Base!$B$8:$G$120,5,FALSE),"")</f>
        <v>8.9245610276892876E-3</v>
      </c>
      <c r="L82" s="250"/>
      <c r="M82" s="201"/>
      <c r="N82" s="201"/>
      <c r="O82" s="201"/>
      <c r="R82" s="101" t="s">
        <v>491</v>
      </c>
      <c r="V82" s="57"/>
      <c r="W82" s="226"/>
      <c r="X82" s="227"/>
      <c r="Y82" s="57"/>
    </row>
    <row r="83" spans="3:25" s="177" customFormat="1" x14ac:dyDescent="0.2">
      <c r="C83" s="229" t="str">
        <f t="shared" si="2"/>
        <v>TV Conecta + 250 Megas SimetricoResidencial</v>
      </c>
      <c r="D83" s="95">
        <f t="shared" si="3"/>
        <v>63</v>
      </c>
      <c r="E83" s="100" t="str">
        <v>TV Conecta + 250 Megas Simetrico</v>
      </c>
      <c r="F83" s="192" t="str">
        <f>IFERROR(VLOOKUP($E83,Base!$B$8:$G$120,2,FALSE),"")</f>
        <v>Residencial</v>
      </c>
      <c r="G83" s="192" t="str">
        <f>IFERROR(VLOOKUP($E83,Base!$B$8:$G$120,3,FALSE),"")</f>
        <v>STAR + Internet fijo</v>
      </c>
      <c r="H83" s="178" t="s">
        <v>169</v>
      </c>
      <c r="I83" s="117"/>
      <c r="J83" s="250">
        <f>IFERROR(VLOOKUP($E83,Base!$B$8:$G$120,5,FALSE),"")</f>
        <v>0</v>
      </c>
      <c r="K83" s="250">
        <f>IFERROR(VLOOKUP($E83,Base!$B$8:$G$120,5,FALSE),"")</f>
        <v>0</v>
      </c>
      <c r="L83" s="250"/>
      <c r="M83" s="201"/>
      <c r="N83" s="201"/>
      <c r="O83" s="201"/>
      <c r="R83" s="101" t="s">
        <v>491</v>
      </c>
      <c r="V83" s="57"/>
      <c r="W83" s="226"/>
      <c r="X83" s="227"/>
      <c r="Y83" s="57"/>
    </row>
    <row r="84" spans="3:25" s="177" customFormat="1" x14ac:dyDescent="0.2">
      <c r="C84" s="229" t="str">
        <f t="shared" si="2"/>
        <v>TV Conecta + 500 MegasResidencial</v>
      </c>
      <c r="D84" s="95">
        <f t="shared" si="3"/>
        <v>64</v>
      </c>
      <c r="E84" s="100" t="str">
        <v>TV Conecta + 500 Megas</v>
      </c>
      <c r="F84" s="192" t="str">
        <f>IFERROR(VLOOKUP($E84,Base!$B$8:$G$120,2,FALSE),"")</f>
        <v>Residencial</v>
      </c>
      <c r="G84" s="192" t="str">
        <f>IFERROR(VLOOKUP($E84,Base!$B$8:$G$120,3,FALSE),"")</f>
        <v>STAR + Internet fijo</v>
      </c>
      <c r="H84" s="178" t="s">
        <v>169</v>
      </c>
      <c r="I84" s="117"/>
      <c r="J84" s="250">
        <f>IFERROR(VLOOKUP($E84,Base!$B$8:$G$120,5,FALSE),"")</f>
        <v>2.1076199097524065E-4</v>
      </c>
      <c r="K84" s="250">
        <f>IFERROR(VLOOKUP($E84,Base!$B$8:$G$120,5,FALSE),"")</f>
        <v>2.1076199097524065E-4</v>
      </c>
      <c r="L84" s="250"/>
      <c r="M84" s="201"/>
      <c r="N84" s="201"/>
      <c r="O84" s="201"/>
      <c r="R84" s="101" t="s">
        <v>491</v>
      </c>
      <c r="V84" s="57"/>
      <c r="W84" s="226"/>
      <c r="X84" s="227"/>
      <c r="Y84" s="57"/>
    </row>
    <row r="85" spans="3:25" s="177" customFormat="1" x14ac:dyDescent="0.2">
      <c r="C85" s="229" t="str">
        <f t="shared" si="2"/>
        <v>TV Conecta + 500 Megas SimetricoResidencial</v>
      </c>
      <c r="D85" s="95">
        <f t="shared" si="3"/>
        <v>65</v>
      </c>
      <c r="E85" s="100" t="str">
        <v>TV Conecta + 500 Megas Simetrico</v>
      </c>
      <c r="F85" s="192" t="str">
        <f>IFERROR(VLOOKUP($E85,Base!$B$8:$G$120,2,FALSE),"")</f>
        <v>Residencial</v>
      </c>
      <c r="G85" s="192" t="str">
        <f>IFERROR(VLOOKUP($E85,Base!$B$8:$G$120,3,FALSE),"")</f>
        <v>STAR + Internet fijo</v>
      </c>
      <c r="H85" s="178" t="s">
        <v>169</v>
      </c>
      <c r="I85" s="117"/>
      <c r="J85" s="250">
        <f>IFERROR(VLOOKUP($E85,Base!$B$8:$G$120,5,FALSE),"")</f>
        <v>0</v>
      </c>
      <c r="K85" s="250">
        <f>IFERROR(VLOOKUP($E85,Base!$B$8:$G$120,5,FALSE),"")</f>
        <v>0</v>
      </c>
      <c r="L85" s="250"/>
      <c r="M85" s="201"/>
      <c r="N85" s="201"/>
      <c r="O85" s="201"/>
      <c r="R85" s="101" t="s">
        <v>491</v>
      </c>
      <c r="V85" s="57"/>
      <c r="W85" s="226"/>
      <c r="X85" s="227"/>
      <c r="Y85" s="57"/>
    </row>
    <row r="86" spans="3:25" s="177" customFormat="1" x14ac:dyDescent="0.2">
      <c r="C86" s="229" t="str">
        <f t="shared" ref="C86:C133" si="4">E86&amp;F86</f>
        <v>TV Conecta + 60 MegasResidencial</v>
      </c>
      <c r="D86" s="95">
        <f t="shared" si="3"/>
        <v>66</v>
      </c>
      <c r="E86" s="100" t="str">
        <v>TV Conecta + 60 Megas</v>
      </c>
      <c r="F86" s="192" t="str">
        <f>IFERROR(VLOOKUP($E86,Base!$B$8:$G$120,2,FALSE),"")</f>
        <v>Residencial</v>
      </c>
      <c r="G86" s="192" t="str">
        <f>IFERROR(VLOOKUP($E86,Base!$B$8:$G$120,3,FALSE),"")</f>
        <v>STAR + Internet fijo</v>
      </c>
      <c r="H86" s="178" t="s">
        <v>169</v>
      </c>
      <c r="I86" s="117"/>
      <c r="J86" s="250">
        <f>IFERROR(VLOOKUP($E86,Base!$B$8:$G$120,5,FALSE),"")</f>
        <v>8.6654274322279269E-3</v>
      </c>
      <c r="K86" s="250">
        <f>IFERROR(VLOOKUP($E86,Base!$B$8:$G$120,5,FALSE),"")</f>
        <v>8.6654274322279269E-3</v>
      </c>
      <c r="L86" s="250"/>
      <c r="M86" s="201"/>
      <c r="N86" s="201"/>
      <c r="O86" s="201"/>
      <c r="R86" s="101" t="s">
        <v>491</v>
      </c>
      <c r="V86" s="57"/>
      <c r="W86" s="226"/>
      <c r="X86" s="227"/>
      <c r="Y86" s="57"/>
    </row>
    <row r="87" spans="3:25" s="177" customFormat="1" x14ac:dyDescent="0.2">
      <c r="C87" s="229" t="str">
        <f t="shared" si="4"/>
        <v>TV Conecta + 60 Megas SimetricoResidencial</v>
      </c>
      <c r="D87" s="95">
        <f t="shared" ref="D87:D92" si="5">1+D86</f>
        <v>67</v>
      </c>
      <c r="E87" s="100" t="str">
        <v>TV Conecta + 60 Megas Simetrico</v>
      </c>
      <c r="F87" s="192" t="str">
        <f>IFERROR(VLOOKUP($E87,Base!$B$8:$G$120,2,FALSE),"")</f>
        <v>Residencial</v>
      </c>
      <c r="G87" s="192" t="str">
        <f>IFERROR(VLOOKUP($E87,Base!$B$8:$G$120,3,FALSE),"")</f>
        <v>STAR + Internet fijo</v>
      </c>
      <c r="H87" s="178" t="s">
        <v>169</v>
      </c>
      <c r="I87" s="117"/>
      <c r="J87" s="250">
        <f>IFERROR(VLOOKUP($E87,Base!$B$8:$G$120,5,FALSE),"")</f>
        <v>3.4551146061514859E-6</v>
      </c>
      <c r="K87" s="250">
        <f>IFERROR(VLOOKUP($E87,Base!$B$8:$G$120,5,FALSE),"")</f>
        <v>3.4551146061514859E-6</v>
      </c>
      <c r="L87" s="250"/>
      <c r="M87" s="201"/>
      <c r="N87" s="201"/>
      <c r="O87" s="201"/>
      <c r="R87" s="101" t="s">
        <v>491</v>
      </c>
      <c r="V87" s="57"/>
      <c r="W87" s="226"/>
      <c r="X87" s="227"/>
      <c r="Y87" s="57"/>
    </row>
    <row r="88" spans="3:25" s="177" customFormat="1" x14ac:dyDescent="0.2">
      <c r="C88" s="229" t="str">
        <f t="shared" si="4"/>
        <v>TV Conecta + HD + Telefonía + 100 MegasResidencial</v>
      </c>
      <c r="D88" s="95">
        <f t="shared" si="5"/>
        <v>68</v>
      </c>
      <c r="E88" s="100" t="str">
        <v>TV Conecta + HD + Telefonía + 100 Megas</v>
      </c>
      <c r="F88" s="192" t="str">
        <f>IFERROR(VLOOKUP($E88,Base!$B$8:$G$120,2,FALSE),"")</f>
        <v>Residencial</v>
      </c>
      <c r="G88" s="192" t="str">
        <f>IFERROR(VLOOKUP($E88,Base!$B$8:$G$120,3,FALSE),"")</f>
        <v>STAR + Internet fijo + Telefonía fija</v>
      </c>
      <c r="H88" s="178" t="s">
        <v>169</v>
      </c>
      <c r="I88" s="117"/>
      <c r="J88" s="250">
        <f>IFERROR(VLOOKUP($E88,Base!$B$8:$G$120,5,FALSE),"")</f>
        <v>0</v>
      </c>
      <c r="K88" s="250">
        <f>IFERROR(VLOOKUP($E88,Base!$B$8:$G$120,5,FALSE),"")</f>
        <v>0</v>
      </c>
      <c r="L88" s="250"/>
      <c r="M88" s="201"/>
      <c r="N88" s="201"/>
      <c r="O88" s="201"/>
      <c r="R88" s="101" t="s">
        <v>491</v>
      </c>
      <c r="V88" s="57"/>
      <c r="W88" s="226"/>
      <c r="X88" s="227"/>
      <c r="Y88" s="57"/>
    </row>
    <row r="89" spans="3:25" s="177" customFormat="1" x14ac:dyDescent="0.2">
      <c r="C89" s="229" t="str">
        <f t="shared" si="4"/>
        <v>TV Conecta + HD + Telefonía + 100 Megas SimetricoResidencial</v>
      </c>
      <c r="D89" s="95">
        <f t="shared" si="5"/>
        <v>69</v>
      </c>
      <c r="E89" s="100" t="str">
        <v>TV Conecta + HD + Telefonía + 100 Megas Simetrico</v>
      </c>
      <c r="F89" s="192" t="str">
        <f>IFERROR(VLOOKUP($E89,Base!$B$8:$G$120,2,FALSE),"")</f>
        <v>Residencial</v>
      </c>
      <c r="G89" s="192" t="str">
        <f>IFERROR(VLOOKUP($E89,Base!$B$8:$G$120,3,FALSE),"")</f>
        <v>STAR + Internet fijo + Telefonía fija</v>
      </c>
      <c r="H89" s="178" t="s">
        <v>169</v>
      </c>
      <c r="I89" s="117"/>
      <c r="J89" s="250">
        <f>IFERROR(VLOOKUP($E89,Base!$B$8:$G$120,5,FALSE),"")</f>
        <v>0</v>
      </c>
      <c r="K89" s="250">
        <f>IFERROR(VLOOKUP($E89,Base!$B$8:$G$120,5,FALSE),"")</f>
        <v>0</v>
      </c>
      <c r="L89" s="250"/>
      <c r="M89" s="201"/>
      <c r="N89" s="201"/>
      <c r="O89" s="201"/>
      <c r="R89" s="101" t="s">
        <v>491</v>
      </c>
      <c r="V89" s="57"/>
      <c r="W89" s="226"/>
      <c r="X89" s="227"/>
      <c r="Y89" s="57"/>
    </row>
    <row r="90" spans="3:25" s="177" customFormat="1" x14ac:dyDescent="0.2">
      <c r="C90" s="229" t="str">
        <f t="shared" si="4"/>
        <v>TV Conecta + HD + Telefonía + 1000 MegasResidencial</v>
      </c>
      <c r="D90" s="95">
        <f t="shared" si="5"/>
        <v>70</v>
      </c>
      <c r="E90" s="100" t="str">
        <v>TV Conecta + HD + Telefonía + 1000 Megas</v>
      </c>
      <c r="F90" s="192" t="str">
        <f>IFERROR(VLOOKUP($E90,Base!$B$8:$G$120,2,FALSE),"")</f>
        <v>Residencial</v>
      </c>
      <c r="G90" s="192" t="str">
        <f>IFERROR(VLOOKUP($E90,Base!$B$8:$G$120,3,FALSE),"")</f>
        <v>STAR + Internet fijo + Telefonía fija</v>
      </c>
      <c r="H90" s="178" t="s">
        <v>169</v>
      </c>
      <c r="I90" s="117"/>
      <c r="J90" s="250">
        <f>IFERROR(VLOOKUP($E90,Base!$B$8:$G$120,5,FALSE),"")</f>
        <v>0</v>
      </c>
      <c r="K90" s="250">
        <f>IFERROR(VLOOKUP($E90,Base!$B$8:$G$120,5,FALSE),"")</f>
        <v>0</v>
      </c>
      <c r="L90" s="250"/>
      <c r="M90" s="201"/>
      <c r="N90" s="201"/>
      <c r="O90" s="201"/>
      <c r="R90" s="101" t="s">
        <v>491</v>
      </c>
      <c r="V90" s="57"/>
      <c r="W90" s="226"/>
      <c r="X90" s="227"/>
      <c r="Y90" s="57"/>
    </row>
    <row r="91" spans="3:25" s="177" customFormat="1" x14ac:dyDescent="0.2">
      <c r="C91" s="229" t="str">
        <f t="shared" si="4"/>
        <v>TV Conecta + HD + Telefonía + 250 MegasResidencial</v>
      </c>
      <c r="D91" s="95">
        <f t="shared" si="5"/>
        <v>71</v>
      </c>
      <c r="E91" s="100" t="str">
        <v>TV Conecta + HD + Telefonía + 250 Megas</v>
      </c>
      <c r="F91" s="192" t="str">
        <f>IFERROR(VLOOKUP($E91,Base!$B$8:$G$120,2,FALSE),"")</f>
        <v>Residencial</v>
      </c>
      <c r="G91" s="192" t="str">
        <f>IFERROR(VLOOKUP($E91,Base!$B$8:$G$120,3,FALSE),"")</f>
        <v>STAR + Internet fijo + Telefonía fija</v>
      </c>
      <c r="H91" s="178" t="s">
        <v>169</v>
      </c>
      <c r="I91" s="117"/>
      <c r="J91" s="250">
        <f>IFERROR(VLOOKUP($E91,Base!$B$8:$G$120,5,FALSE),"")</f>
        <v>0</v>
      </c>
      <c r="K91" s="250">
        <f>IFERROR(VLOOKUP($E91,Base!$B$8:$G$120,5,FALSE),"")</f>
        <v>0</v>
      </c>
      <c r="L91" s="250"/>
      <c r="M91" s="201"/>
      <c r="N91" s="201"/>
      <c r="O91" s="201"/>
      <c r="R91" s="101" t="s">
        <v>491</v>
      </c>
      <c r="V91" s="57"/>
      <c r="W91" s="226"/>
      <c r="X91" s="227"/>
      <c r="Y91" s="57"/>
    </row>
    <row r="92" spans="3:25" s="177" customFormat="1" x14ac:dyDescent="0.2">
      <c r="C92" s="229" t="str">
        <f t="shared" si="4"/>
        <v>TV Conecta + HD + Telefonía + 250 Megas SimetricoResidencial</v>
      </c>
      <c r="D92" s="95">
        <f t="shared" si="5"/>
        <v>72</v>
      </c>
      <c r="E92" s="100" t="str">
        <v>TV Conecta + HD + Telefonía + 250 Megas Simetrico</v>
      </c>
      <c r="F92" s="192" t="str">
        <f>IFERROR(VLOOKUP($E92,Base!$B$8:$G$120,2,FALSE),"")</f>
        <v>Residencial</v>
      </c>
      <c r="G92" s="192" t="str">
        <f>IFERROR(VLOOKUP($E92,Base!$B$8:$G$120,3,FALSE),"")</f>
        <v>STAR + Internet fijo + Telefonía fija</v>
      </c>
      <c r="H92" s="178" t="s">
        <v>169</v>
      </c>
      <c r="I92" s="117"/>
      <c r="J92" s="250">
        <f>IFERROR(VLOOKUP($E92,Base!$B$8:$G$120,5,FALSE),"")</f>
        <v>0</v>
      </c>
      <c r="K92" s="250">
        <f>IFERROR(VLOOKUP($E92,Base!$B$8:$G$120,5,FALSE),"")</f>
        <v>0</v>
      </c>
      <c r="L92" s="250"/>
      <c r="M92" s="201"/>
      <c r="N92" s="201"/>
      <c r="O92" s="201"/>
      <c r="R92" s="101" t="s">
        <v>491</v>
      </c>
      <c r="V92" s="57"/>
      <c r="W92" s="226"/>
      <c r="X92" s="227"/>
      <c r="Y92" s="57"/>
    </row>
    <row r="93" spans="3:25" s="177" customFormat="1" x14ac:dyDescent="0.2">
      <c r="C93" s="229" t="str">
        <f t="shared" si="4"/>
        <v>TV Conecta + HD + Telefonía + 500 MegasResidencial</v>
      </c>
      <c r="D93" s="95">
        <f>1+D92</f>
        <v>73</v>
      </c>
      <c r="E93" s="100" t="str">
        <v>TV Conecta + HD + Telefonía + 500 Megas</v>
      </c>
      <c r="F93" s="192" t="str">
        <f>IFERROR(VLOOKUP($E93,Base!$B$8:$G$120,2,FALSE),"")</f>
        <v>Residencial</v>
      </c>
      <c r="G93" s="192" t="str">
        <f>IFERROR(VLOOKUP($E93,Base!$B$8:$G$120,3,FALSE),"")</f>
        <v>STAR + Internet fijo + Telefonía fija</v>
      </c>
      <c r="H93" s="178" t="s">
        <v>169</v>
      </c>
      <c r="I93" s="117"/>
      <c r="J93" s="250">
        <f>IFERROR(VLOOKUP($E93,Base!$B$8:$G$120,5,FALSE),"")</f>
        <v>0</v>
      </c>
      <c r="K93" s="250">
        <f>IFERROR(VLOOKUP($E93,Base!$B$8:$G$120,5,FALSE),"")</f>
        <v>0</v>
      </c>
      <c r="L93" s="250"/>
      <c r="M93" s="201"/>
      <c r="N93" s="201"/>
      <c r="O93" s="201"/>
      <c r="R93" s="101" t="s">
        <v>491</v>
      </c>
      <c r="V93" s="57"/>
      <c r="W93" s="226"/>
      <c r="X93" s="227"/>
      <c r="Y93" s="57"/>
    </row>
    <row r="94" spans="3:25" s="177" customFormat="1" x14ac:dyDescent="0.2">
      <c r="C94" s="229" t="str">
        <f t="shared" si="4"/>
        <v>TV Conecta + HD + Telefonía + 500 Megas SimetricoResidencial</v>
      </c>
      <c r="D94" s="95">
        <f>1+D93</f>
        <v>74</v>
      </c>
      <c r="E94" s="100" t="str">
        <v>TV Conecta + HD + Telefonía + 500 Megas Simetrico</v>
      </c>
      <c r="F94" s="192" t="str">
        <f>IFERROR(VLOOKUP($E94,Base!$B$8:$G$120,2,FALSE),"")</f>
        <v>Residencial</v>
      </c>
      <c r="G94" s="192" t="str">
        <f>IFERROR(VLOOKUP($E94,Base!$B$8:$G$120,3,FALSE),"")</f>
        <v>STAR + Internet fijo + Telefonía fija</v>
      </c>
      <c r="H94" s="178" t="s">
        <v>169</v>
      </c>
      <c r="I94" s="117"/>
      <c r="J94" s="250">
        <f>IFERROR(VLOOKUP($E94,Base!$B$8:$G$120,5,FALSE),"")</f>
        <v>0</v>
      </c>
      <c r="K94" s="250">
        <f>IFERROR(VLOOKUP($E94,Base!$B$8:$G$120,5,FALSE),"")</f>
        <v>0</v>
      </c>
      <c r="L94" s="250"/>
      <c r="M94" s="201"/>
      <c r="N94" s="201"/>
      <c r="O94" s="201"/>
      <c r="R94" s="101" t="s">
        <v>491</v>
      </c>
      <c r="V94" s="57"/>
      <c r="W94" s="226"/>
      <c r="X94" s="227"/>
      <c r="Y94" s="57"/>
    </row>
    <row r="95" spans="3:25" s="177" customFormat="1" x14ac:dyDescent="0.2">
      <c r="C95" s="229" t="str">
        <f t="shared" si="4"/>
        <v>TV Conecta + HD + Telefonía + 60 MegasResidencial</v>
      </c>
      <c r="D95" s="192">
        <f t="shared" ref="D95:D141" si="6">1+D94</f>
        <v>75</v>
      </c>
      <c r="E95" s="100" t="str">
        <v>TV Conecta + HD + Telefonía + 60 Megas</v>
      </c>
      <c r="F95" s="192" t="str">
        <f>IFERROR(VLOOKUP($E95,Base!$B$8:$G$120,2,FALSE),"")</f>
        <v>Residencial</v>
      </c>
      <c r="G95" s="192" t="str">
        <f>IFERROR(VLOOKUP($E95,Base!$B$8:$G$120,3,FALSE),"")</f>
        <v>STAR + Internet fijo + Telefonía fija</v>
      </c>
      <c r="H95" s="178" t="s">
        <v>169</v>
      </c>
      <c r="I95" s="117"/>
      <c r="J95" s="250">
        <f>IFERROR(VLOOKUP($E95,Base!$B$8:$G$120,5,FALSE),"")</f>
        <v>0</v>
      </c>
      <c r="K95" s="250">
        <f>IFERROR(VLOOKUP($E95,Base!$B$8:$G$120,5,FALSE),"")</f>
        <v>0</v>
      </c>
      <c r="L95" s="250"/>
      <c r="M95" s="201"/>
      <c r="N95" s="201"/>
      <c r="O95" s="201"/>
      <c r="R95" s="101" t="s">
        <v>491</v>
      </c>
      <c r="V95" s="57"/>
      <c r="W95" s="226"/>
      <c r="X95" s="227"/>
      <c r="Y95" s="57"/>
    </row>
    <row r="96" spans="3:25" s="177" customFormat="1" x14ac:dyDescent="0.2">
      <c r="C96" s="229" t="str">
        <f t="shared" si="4"/>
        <v>TV Conecta + HD + Telefonía + 60 Megas SimetricoResidencial</v>
      </c>
      <c r="D96" s="192">
        <f t="shared" si="6"/>
        <v>76</v>
      </c>
      <c r="E96" s="100" t="str">
        <v>TV Conecta + HD + Telefonía + 60 Megas Simetrico</v>
      </c>
      <c r="F96" s="192" t="str">
        <f>IFERROR(VLOOKUP($E96,Base!$B$8:$G$120,2,FALSE),"")</f>
        <v>Residencial</v>
      </c>
      <c r="G96" s="192" t="str">
        <f>IFERROR(VLOOKUP($E96,Base!$B$8:$G$120,3,FALSE),"")</f>
        <v>STAR + Internet fijo + Telefonía fija</v>
      </c>
      <c r="H96" s="178" t="s">
        <v>169</v>
      </c>
      <c r="I96" s="117"/>
      <c r="J96" s="250">
        <f>IFERROR(VLOOKUP($E96,Base!$B$8:$G$120,5,FALSE),"")</f>
        <v>0</v>
      </c>
      <c r="K96" s="250">
        <f>IFERROR(VLOOKUP($E96,Base!$B$8:$G$120,5,FALSE),"")</f>
        <v>0</v>
      </c>
      <c r="L96" s="250"/>
      <c r="M96" s="201"/>
      <c r="N96" s="201"/>
      <c r="O96" s="201"/>
      <c r="R96" s="101" t="s">
        <v>491</v>
      </c>
      <c r="V96" s="57"/>
      <c r="W96" s="226"/>
      <c r="X96" s="227"/>
      <c r="Y96" s="57"/>
    </row>
    <row r="97" spans="3:25" s="177" customFormat="1" x14ac:dyDescent="0.2">
      <c r="C97" s="229" t="str">
        <f t="shared" si="4"/>
        <v>TV Conecta + HD Negocio + Telefonía Negocio + 100 Megas NegocioNegocio</v>
      </c>
      <c r="D97" s="192">
        <f t="shared" si="6"/>
        <v>77</v>
      </c>
      <c r="E97" s="100" t="str">
        <v>TV Conecta + HD Negocio + Telefonía Negocio + 100 Megas Negocio</v>
      </c>
      <c r="F97" s="192" t="str">
        <f>IFERROR(VLOOKUP($E97,Base!$B$8:$G$120,2,FALSE),"")</f>
        <v>Negocio</v>
      </c>
      <c r="G97" s="192" t="str">
        <f>IFERROR(VLOOKUP($E97,Base!$B$8:$G$120,3,FALSE),"")</f>
        <v>STAR + Internet fijo + Telefonía fija</v>
      </c>
      <c r="H97" s="178" t="s">
        <v>169</v>
      </c>
      <c r="I97" s="117"/>
      <c r="J97" s="250">
        <f>IFERROR(VLOOKUP($E97,Base!$B$8:$G$120,5,FALSE),"")</f>
        <v>0</v>
      </c>
      <c r="K97" s="250">
        <f>IFERROR(VLOOKUP($E97,Base!$B$8:$G$120,5,FALSE),"")</f>
        <v>0</v>
      </c>
      <c r="L97" s="250"/>
      <c r="M97" s="201"/>
      <c r="N97" s="201"/>
      <c r="O97" s="201"/>
      <c r="R97" s="101" t="s">
        <v>491</v>
      </c>
      <c r="V97" s="57"/>
      <c r="W97" s="226"/>
      <c r="X97" s="227"/>
      <c r="Y97" s="57"/>
    </row>
    <row r="98" spans="3:25" s="177" customFormat="1" x14ac:dyDescent="0.2">
      <c r="C98" s="229" t="str">
        <f t="shared" si="4"/>
        <v>TV Conecta + HD Negocio + Telefonía Negocio + 100 Megas Simetrico NegocioNegocio</v>
      </c>
      <c r="D98" s="192">
        <f t="shared" si="6"/>
        <v>78</v>
      </c>
      <c r="E98" s="100" t="str">
        <v>TV Conecta + HD Negocio + Telefonía Negocio + 100 Megas Simetrico Negocio</v>
      </c>
      <c r="F98" s="192" t="str">
        <f>IFERROR(VLOOKUP($E98,Base!$B$8:$G$120,2,FALSE),"")</f>
        <v>Negocio</v>
      </c>
      <c r="G98" s="192" t="str">
        <f>IFERROR(VLOOKUP($E98,Base!$B$8:$G$120,3,FALSE),"")</f>
        <v>STAR + Internet fijo + Telefonía fija</v>
      </c>
      <c r="H98" s="178" t="s">
        <v>169</v>
      </c>
      <c r="I98" s="117"/>
      <c r="J98" s="250">
        <f>IFERROR(VLOOKUP($E98,Base!$B$8:$G$120,5,FALSE),"")</f>
        <v>0</v>
      </c>
      <c r="K98" s="250">
        <f>IFERROR(VLOOKUP($E98,Base!$B$8:$G$120,5,FALSE),"")</f>
        <v>0</v>
      </c>
      <c r="L98" s="250"/>
      <c r="M98" s="201"/>
      <c r="N98" s="201"/>
      <c r="O98" s="201"/>
      <c r="R98" s="101" t="s">
        <v>491</v>
      </c>
      <c r="V98" s="57"/>
      <c r="W98" s="226"/>
      <c r="X98" s="227"/>
      <c r="Y98" s="57"/>
    </row>
    <row r="99" spans="3:25" s="177" customFormat="1" x14ac:dyDescent="0.2">
      <c r="C99" s="229" t="str">
        <f t="shared" si="4"/>
        <v>TV Conecta + HD Negocio + Telefonía Negocio + 1000 Megas NegocioNegocio</v>
      </c>
      <c r="D99" s="192">
        <f t="shared" si="6"/>
        <v>79</v>
      </c>
      <c r="E99" s="100" t="str">
        <v>TV Conecta + HD Negocio + Telefonía Negocio + 1000 Megas Negocio</v>
      </c>
      <c r="F99" s="192" t="str">
        <f>IFERROR(VLOOKUP($E99,Base!$B$8:$G$120,2,FALSE),"")</f>
        <v>Negocio</v>
      </c>
      <c r="G99" s="192" t="str">
        <f>IFERROR(VLOOKUP($E99,Base!$B$8:$G$120,3,FALSE),"")</f>
        <v>STAR + Internet fijo + Telefonía fija</v>
      </c>
      <c r="H99" s="178" t="s">
        <v>169</v>
      </c>
      <c r="I99" s="117"/>
      <c r="J99" s="250">
        <f>IFERROR(VLOOKUP($E99,Base!$B$8:$G$120,5,FALSE),"")</f>
        <v>0</v>
      </c>
      <c r="K99" s="250">
        <f>IFERROR(VLOOKUP($E99,Base!$B$8:$G$120,5,FALSE),"")</f>
        <v>0</v>
      </c>
      <c r="L99" s="250"/>
      <c r="M99" s="201"/>
      <c r="N99" s="201"/>
      <c r="O99" s="201"/>
      <c r="R99" s="101" t="s">
        <v>491</v>
      </c>
      <c r="V99" s="57"/>
      <c r="W99" s="226"/>
      <c r="X99" s="227"/>
      <c r="Y99" s="57"/>
    </row>
    <row r="100" spans="3:25" s="177" customFormat="1" x14ac:dyDescent="0.2">
      <c r="C100" s="229" t="str">
        <f t="shared" si="4"/>
        <v>TV Conecta + HD Negocio + Telefonía Negocio + 250 Megas NegocioNegocio</v>
      </c>
      <c r="D100" s="192">
        <f t="shared" si="6"/>
        <v>80</v>
      </c>
      <c r="E100" s="100" t="str">
        <v>TV Conecta + HD Negocio + Telefonía Negocio + 250 Megas Negocio</v>
      </c>
      <c r="F100" s="192" t="str">
        <f>IFERROR(VLOOKUP($E100,Base!$B$8:$G$120,2,FALSE),"")</f>
        <v>Negocio</v>
      </c>
      <c r="G100" s="192" t="str">
        <f>IFERROR(VLOOKUP($E100,Base!$B$8:$G$120,3,FALSE),"")</f>
        <v>STAR + Internet fijo + Telefonía fija</v>
      </c>
      <c r="H100" s="178" t="s">
        <v>169</v>
      </c>
      <c r="I100" s="117"/>
      <c r="J100" s="250">
        <f>IFERROR(VLOOKUP($E100,Base!$B$8:$G$120,5,FALSE),"")</f>
        <v>0</v>
      </c>
      <c r="K100" s="250">
        <f>IFERROR(VLOOKUP($E100,Base!$B$8:$G$120,5,FALSE),"")</f>
        <v>0</v>
      </c>
      <c r="L100" s="250"/>
      <c r="M100" s="201"/>
      <c r="N100" s="201"/>
      <c r="O100" s="201"/>
      <c r="R100" s="101" t="s">
        <v>491</v>
      </c>
      <c r="V100" s="57"/>
      <c r="W100" s="226"/>
      <c r="X100" s="227"/>
      <c r="Y100" s="57"/>
    </row>
    <row r="101" spans="3:25" s="177" customFormat="1" x14ac:dyDescent="0.2">
      <c r="C101" s="229" t="str">
        <f t="shared" si="4"/>
        <v>TV Conecta + HD Negocio + Telefonía Negocio + 250 Megas Simetrico NegocioNegocio</v>
      </c>
      <c r="D101" s="192">
        <f t="shared" si="6"/>
        <v>81</v>
      </c>
      <c r="E101" s="100" t="str">
        <v>TV Conecta + HD Negocio + Telefonía Negocio + 250 Megas Simetrico Negocio</v>
      </c>
      <c r="F101" s="192" t="str">
        <f>IFERROR(VLOOKUP($E101,Base!$B$8:$G$120,2,FALSE),"")</f>
        <v>Negocio</v>
      </c>
      <c r="G101" s="192" t="str">
        <f>IFERROR(VLOOKUP($E101,Base!$B$8:$G$120,3,FALSE),"")</f>
        <v>STAR + Internet fijo + Telefonía fija</v>
      </c>
      <c r="H101" s="178" t="s">
        <v>169</v>
      </c>
      <c r="I101" s="117"/>
      <c r="J101" s="250">
        <f>IFERROR(VLOOKUP($E101,Base!$B$8:$G$120,5,FALSE),"")</f>
        <v>0</v>
      </c>
      <c r="K101" s="250">
        <f>IFERROR(VLOOKUP($E101,Base!$B$8:$G$120,5,FALSE),"")</f>
        <v>0</v>
      </c>
      <c r="L101" s="250"/>
      <c r="M101" s="201"/>
      <c r="N101" s="201"/>
      <c r="O101" s="201"/>
      <c r="R101" s="101" t="s">
        <v>491</v>
      </c>
      <c r="V101" s="57"/>
      <c r="W101" s="226"/>
      <c r="X101" s="227"/>
      <c r="Y101" s="57"/>
    </row>
    <row r="102" spans="3:25" s="177" customFormat="1" x14ac:dyDescent="0.2">
      <c r="C102" s="229" t="str">
        <f t="shared" si="4"/>
        <v>TV Conecta + HD Negocio + Telefonía Negocio + 500 Megas NegocioNegocio</v>
      </c>
      <c r="D102" s="192">
        <f t="shared" si="6"/>
        <v>82</v>
      </c>
      <c r="E102" s="100" t="str">
        <v>TV Conecta + HD Negocio + Telefonía Negocio + 500 Megas Negocio</v>
      </c>
      <c r="F102" s="192" t="str">
        <f>IFERROR(VLOOKUP($E102,Base!$B$8:$G$120,2,FALSE),"")</f>
        <v>Negocio</v>
      </c>
      <c r="G102" s="192" t="str">
        <f>IFERROR(VLOOKUP($E102,Base!$B$8:$G$120,3,FALSE),"")</f>
        <v>STAR + Internet fijo + Telefonía fija</v>
      </c>
      <c r="H102" s="178" t="s">
        <v>169</v>
      </c>
      <c r="I102" s="117"/>
      <c r="J102" s="250">
        <f>IFERROR(VLOOKUP($E102,Base!$B$8:$G$120,5,FALSE),"")</f>
        <v>0</v>
      </c>
      <c r="K102" s="250">
        <f>IFERROR(VLOOKUP($E102,Base!$B$8:$G$120,5,FALSE),"")</f>
        <v>0</v>
      </c>
      <c r="L102" s="250"/>
      <c r="M102" s="201"/>
      <c r="N102" s="201"/>
      <c r="O102" s="201"/>
      <c r="R102" s="101" t="s">
        <v>491</v>
      </c>
      <c r="V102" s="57"/>
      <c r="W102" s="226"/>
      <c r="X102" s="227"/>
      <c r="Y102" s="57"/>
    </row>
    <row r="103" spans="3:25" s="177" customFormat="1" x14ac:dyDescent="0.2">
      <c r="C103" s="229" t="str">
        <f t="shared" si="4"/>
        <v>TV Conecta + HD Negocio + Telefonía Negocio + 500 Megas Simetrico NegocioNegocio</v>
      </c>
      <c r="D103" s="192">
        <f t="shared" si="6"/>
        <v>83</v>
      </c>
      <c r="E103" s="100" t="str">
        <v>TV Conecta + HD Negocio + Telefonía Negocio + 500 Megas Simetrico Negocio</v>
      </c>
      <c r="F103" s="192" t="str">
        <f>IFERROR(VLOOKUP($E103,Base!$B$8:$G$120,2,FALSE),"")</f>
        <v>Negocio</v>
      </c>
      <c r="G103" s="192" t="str">
        <f>IFERROR(VLOOKUP($E103,Base!$B$8:$G$120,3,FALSE),"")</f>
        <v>STAR + Internet fijo + Telefonía fija</v>
      </c>
      <c r="H103" s="178" t="s">
        <v>169</v>
      </c>
      <c r="I103" s="117"/>
      <c r="J103" s="250">
        <f>IFERROR(VLOOKUP($E103,Base!$B$8:$G$120,5,FALSE),"")</f>
        <v>0</v>
      </c>
      <c r="K103" s="250">
        <f>IFERROR(VLOOKUP($E103,Base!$B$8:$G$120,5,FALSE),"")</f>
        <v>0</v>
      </c>
      <c r="L103" s="250"/>
      <c r="M103" s="201"/>
      <c r="N103" s="201"/>
      <c r="O103" s="201"/>
      <c r="R103" s="101" t="s">
        <v>491</v>
      </c>
      <c r="V103" s="57"/>
      <c r="W103" s="226"/>
      <c r="X103" s="227"/>
      <c r="Y103" s="57"/>
    </row>
    <row r="104" spans="3:25" s="177" customFormat="1" x14ac:dyDescent="0.2">
      <c r="C104" s="229" t="str">
        <f t="shared" si="4"/>
        <v>TV Conecta + HD Negocio + Telefonía Negocio + 60 Megas NegocioNegocio</v>
      </c>
      <c r="D104" s="192">
        <f t="shared" si="6"/>
        <v>84</v>
      </c>
      <c r="E104" s="100" t="str">
        <v>TV Conecta + HD Negocio + Telefonía Negocio + 60 Megas Negocio</v>
      </c>
      <c r="F104" s="192" t="str">
        <f>IFERROR(VLOOKUP($E104,Base!$B$8:$G$120,2,FALSE),"")</f>
        <v>Negocio</v>
      </c>
      <c r="G104" s="192" t="str">
        <f>IFERROR(VLOOKUP($E104,Base!$B$8:$G$120,3,FALSE),"")</f>
        <v>STAR + Internet fijo + Telefonía fija</v>
      </c>
      <c r="H104" s="178" t="s">
        <v>169</v>
      </c>
      <c r="I104" s="117"/>
      <c r="J104" s="250">
        <f>IFERROR(VLOOKUP($E104,Base!$B$8:$G$120,5,FALSE),"")</f>
        <v>0</v>
      </c>
      <c r="K104" s="250">
        <f>IFERROR(VLOOKUP($E104,Base!$B$8:$G$120,5,FALSE),"")</f>
        <v>0</v>
      </c>
      <c r="L104" s="250"/>
      <c r="M104" s="201"/>
      <c r="N104" s="201"/>
      <c r="O104" s="201"/>
      <c r="R104" s="101" t="s">
        <v>491</v>
      </c>
      <c r="V104" s="57"/>
      <c r="W104" s="226"/>
      <c r="X104" s="227"/>
      <c r="Y104" s="57"/>
    </row>
    <row r="105" spans="3:25" s="177" customFormat="1" x14ac:dyDescent="0.2">
      <c r="C105" s="229" t="str">
        <f t="shared" si="4"/>
        <v>TV Conecta + HD Negocio + Telefonía Negocio + 60 Megas Simetrico NegocioNegocio</v>
      </c>
      <c r="D105" s="192">
        <f t="shared" si="6"/>
        <v>85</v>
      </c>
      <c r="E105" s="100" t="str">
        <v>TV Conecta + HD Negocio + Telefonía Negocio + 60 Megas Simetrico Negocio</v>
      </c>
      <c r="F105" s="192" t="str">
        <f>IFERROR(VLOOKUP($E105,Base!$B$8:$G$120,2,FALSE),"")</f>
        <v>Negocio</v>
      </c>
      <c r="G105" s="192" t="str">
        <f>IFERROR(VLOOKUP($E105,Base!$B$8:$G$120,3,FALSE),"")</f>
        <v>STAR + Internet fijo + Telefonía fija</v>
      </c>
      <c r="H105" s="178" t="s">
        <v>169</v>
      </c>
      <c r="I105" s="117"/>
      <c r="J105" s="250">
        <f>IFERROR(VLOOKUP($E105,Base!$B$8:$G$120,5,FALSE),"")</f>
        <v>0</v>
      </c>
      <c r="K105" s="250">
        <f>IFERROR(VLOOKUP($E105,Base!$B$8:$G$120,5,FALSE),"")</f>
        <v>0</v>
      </c>
      <c r="L105" s="250"/>
      <c r="M105" s="201"/>
      <c r="N105" s="201"/>
      <c r="O105" s="201"/>
      <c r="R105" s="101" t="s">
        <v>491</v>
      </c>
      <c r="V105" s="57"/>
      <c r="W105" s="226"/>
      <c r="X105" s="227"/>
      <c r="Y105" s="57"/>
    </row>
    <row r="106" spans="3:25" s="177" customFormat="1" x14ac:dyDescent="0.2">
      <c r="C106" s="229" t="str">
        <f t="shared" si="4"/>
        <v>TV Conecta Negocio + 100 Megas NegocioNegocio</v>
      </c>
      <c r="D106" s="192">
        <f t="shared" si="6"/>
        <v>86</v>
      </c>
      <c r="E106" s="100" t="str">
        <v>TV Conecta Negocio + 100 Megas Negocio</v>
      </c>
      <c r="F106" s="192" t="str">
        <f>IFERROR(VLOOKUP($E106,Base!$B$8:$G$120,2,FALSE),"")</f>
        <v>Negocio</v>
      </c>
      <c r="G106" s="192" t="str">
        <f>IFERROR(VLOOKUP($E106,Base!$B$8:$G$120,3,FALSE),"")</f>
        <v>STAR + Internet fijo</v>
      </c>
      <c r="H106" s="178" t="s">
        <v>169</v>
      </c>
      <c r="I106" s="117"/>
      <c r="J106" s="250">
        <f>IFERROR(VLOOKUP($E106,Base!$B$8:$G$120,5,FALSE),"")</f>
        <v>1.4511481345836242E-4</v>
      </c>
      <c r="K106" s="250">
        <f>IFERROR(VLOOKUP($E106,Base!$B$8:$G$120,5,FALSE),"")</f>
        <v>1.4511481345836242E-4</v>
      </c>
      <c r="L106" s="250"/>
      <c r="M106" s="201"/>
      <c r="N106" s="201"/>
      <c r="O106" s="201"/>
      <c r="R106" s="101" t="s">
        <v>491</v>
      </c>
      <c r="V106" s="57"/>
      <c r="W106" s="226"/>
      <c r="X106" s="227"/>
      <c r="Y106" s="57"/>
    </row>
    <row r="107" spans="3:25" s="177" customFormat="1" x14ac:dyDescent="0.2">
      <c r="C107" s="229" t="str">
        <f t="shared" si="4"/>
        <v>TV Conecta Negocio + 100 Megas Simetrico NegocioNegocio</v>
      </c>
      <c r="D107" s="192">
        <f t="shared" si="6"/>
        <v>87</v>
      </c>
      <c r="E107" s="100" t="str">
        <v>TV Conecta Negocio + 100 Megas Simetrico Negocio</v>
      </c>
      <c r="F107" s="192" t="str">
        <f>IFERROR(VLOOKUP($E107,Base!$B$8:$G$120,2,FALSE),"")</f>
        <v>Negocio</v>
      </c>
      <c r="G107" s="192" t="str">
        <f>IFERROR(VLOOKUP($E107,Base!$B$8:$G$120,3,FALSE),"")</f>
        <v>STAR + Internet fijo</v>
      </c>
      <c r="H107" s="178" t="s">
        <v>169</v>
      </c>
      <c r="I107" s="117"/>
      <c r="J107" s="250">
        <f>IFERROR(VLOOKUP($E107,Base!$B$8:$G$120,5,FALSE),"")</f>
        <v>0</v>
      </c>
      <c r="K107" s="250">
        <f>IFERROR(VLOOKUP($E107,Base!$B$8:$G$120,5,FALSE),"")</f>
        <v>0</v>
      </c>
      <c r="L107" s="250"/>
      <c r="M107" s="201"/>
      <c r="N107" s="201"/>
      <c r="O107" s="201"/>
      <c r="R107" s="101" t="s">
        <v>491</v>
      </c>
      <c r="V107" s="57"/>
      <c r="W107" s="226"/>
      <c r="X107" s="227"/>
      <c r="Y107" s="57"/>
    </row>
    <row r="108" spans="3:25" s="177" customFormat="1" x14ac:dyDescent="0.2">
      <c r="C108" s="229" t="str">
        <f t="shared" si="4"/>
        <v>TV Conecta Negocio + 1000 Megas NegocioNegocio</v>
      </c>
      <c r="D108" s="192">
        <f t="shared" si="6"/>
        <v>88</v>
      </c>
      <c r="E108" s="100" t="str">
        <v>TV Conecta Negocio + 1000 Megas Negocio</v>
      </c>
      <c r="F108" s="192" t="str">
        <f>IFERROR(VLOOKUP($E108,Base!$B$8:$G$120,2,FALSE),"")</f>
        <v>Negocio</v>
      </c>
      <c r="G108" s="192" t="str">
        <f>IFERROR(VLOOKUP($E108,Base!$B$8:$G$120,3,FALSE),"")</f>
        <v>STAR + Internet fijo</v>
      </c>
      <c r="H108" s="178" t="s">
        <v>169</v>
      </c>
      <c r="I108" s="117"/>
      <c r="J108" s="250">
        <f>IFERROR(VLOOKUP($E108,Base!$B$8:$G$120,5,FALSE),"")</f>
        <v>3.4551146061514859E-6</v>
      </c>
      <c r="K108" s="250">
        <f>IFERROR(VLOOKUP($E108,Base!$B$8:$G$120,5,FALSE),"")</f>
        <v>3.4551146061514859E-6</v>
      </c>
      <c r="L108" s="250"/>
      <c r="M108" s="201"/>
      <c r="N108" s="201"/>
      <c r="O108" s="201"/>
      <c r="R108" s="101" t="s">
        <v>491</v>
      </c>
      <c r="V108" s="57"/>
      <c r="W108" s="226"/>
      <c r="X108" s="227"/>
      <c r="Y108" s="57"/>
    </row>
    <row r="109" spans="3:25" s="177" customFormat="1" x14ac:dyDescent="0.2">
      <c r="C109" s="229" t="str">
        <f t="shared" si="4"/>
        <v>TV Conecta Negocio + 250 Megas NegocioNegocio</v>
      </c>
      <c r="D109" s="192">
        <f t="shared" si="6"/>
        <v>89</v>
      </c>
      <c r="E109" s="100" t="str">
        <v>TV Conecta Negocio + 250 Megas Negocio</v>
      </c>
      <c r="F109" s="192" t="str">
        <f>IFERROR(VLOOKUP($E109,Base!$B$8:$G$120,2,FALSE),"")</f>
        <v>Negocio</v>
      </c>
      <c r="G109" s="192" t="str">
        <f>IFERROR(VLOOKUP($E109,Base!$B$8:$G$120,3,FALSE),"")</f>
        <v>STAR + Internet fijo</v>
      </c>
      <c r="H109" s="178" t="s">
        <v>169</v>
      </c>
      <c r="I109" s="117"/>
      <c r="J109" s="250">
        <f>IFERROR(VLOOKUP($E109,Base!$B$8:$G$120,5,FALSE),"")</f>
        <v>2.2043631187246482E-3</v>
      </c>
      <c r="K109" s="250">
        <f>IFERROR(VLOOKUP($E109,Base!$B$8:$G$120,5,FALSE),"")</f>
        <v>2.2043631187246482E-3</v>
      </c>
      <c r="L109" s="250"/>
      <c r="M109" s="201"/>
      <c r="N109" s="201"/>
      <c r="O109" s="201"/>
      <c r="R109" s="101" t="s">
        <v>491</v>
      </c>
      <c r="V109" s="57"/>
      <c r="W109" s="226"/>
      <c r="X109" s="227"/>
      <c r="Y109" s="57"/>
    </row>
    <row r="110" spans="3:25" s="177" customFormat="1" x14ac:dyDescent="0.2">
      <c r="C110" s="229" t="str">
        <f t="shared" si="4"/>
        <v>TV Conecta Negocio + 250 Megas Simetrico NegocioNegocio</v>
      </c>
      <c r="D110" s="192">
        <f t="shared" si="6"/>
        <v>90</v>
      </c>
      <c r="E110" s="100" t="str">
        <v>TV Conecta Negocio + 250 Megas Simetrico Negocio</v>
      </c>
      <c r="F110" s="192" t="str">
        <f>IFERROR(VLOOKUP($E110,Base!$B$8:$G$120,2,FALSE),"")</f>
        <v>Negocio</v>
      </c>
      <c r="G110" s="192" t="str">
        <f>IFERROR(VLOOKUP($E110,Base!$B$8:$G$120,3,FALSE),"")</f>
        <v>STAR + Internet fijo</v>
      </c>
      <c r="H110" s="178" t="s">
        <v>169</v>
      </c>
      <c r="I110" s="117"/>
      <c r="J110" s="250">
        <f>IFERROR(VLOOKUP($E110,Base!$B$8:$G$120,5,FALSE),"")</f>
        <v>0</v>
      </c>
      <c r="K110" s="250">
        <f>IFERROR(VLOOKUP($E110,Base!$B$8:$G$120,5,FALSE),"")</f>
        <v>0</v>
      </c>
      <c r="L110" s="250"/>
      <c r="M110" s="201"/>
      <c r="N110" s="201"/>
      <c r="O110" s="201"/>
      <c r="R110" s="101" t="s">
        <v>491</v>
      </c>
      <c r="V110" s="57"/>
      <c r="W110" s="226"/>
      <c r="X110" s="227"/>
      <c r="Y110" s="57"/>
    </row>
    <row r="111" spans="3:25" s="177" customFormat="1" x14ac:dyDescent="0.2">
      <c r="C111" s="229" t="str">
        <f t="shared" si="4"/>
        <v>TV Conecta Negocio + 500 Megas NegocioNegocio</v>
      </c>
      <c r="D111" s="192">
        <f t="shared" si="6"/>
        <v>91</v>
      </c>
      <c r="E111" s="100" t="str">
        <v>TV Conecta Negocio + 500 Megas Negocio</v>
      </c>
      <c r="F111" s="192" t="str">
        <f>IFERROR(VLOOKUP($E111,Base!$B$8:$G$120,2,FALSE),"")</f>
        <v>Negocio</v>
      </c>
      <c r="G111" s="192" t="str">
        <f>IFERROR(VLOOKUP($E111,Base!$B$8:$G$120,3,FALSE),"")</f>
        <v>STAR + Internet fijo</v>
      </c>
      <c r="H111" s="178" t="s">
        <v>169</v>
      </c>
      <c r="I111" s="117"/>
      <c r="J111" s="250">
        <f>IFERROR(VLOOKUP($E111,Base!$B$8:$G$120,5,FALSE),"")</f>
        <v>1.0365343818454459E-5</v>
      </c>
      <c r="K111" s="250">
        <f>IFERROR(VLOOKUP($E111,Base!$B$8:$G$120,5,FALSE),"")</f>
        <v>1.0365343818454459E-5</v>
      </c>
      <c r="L111" s="250"/>
      <c r="M111" s="201"/>
      <c r="N111" s="201"/>
      <c r="O111" s="201"/>
      <c r="R111" s="101" t="s">
        <v>491</v>
      </c>
      <c r="V111" s="57"/>
      <c r="W111" s="226"/>
      <c r="X111" s="227"/>
      <c r="Y111" s="57"/>
    </row>
    <row r="112" spans="3:25" s="177" customFormat="1" x14ac:dyDescent="0.2">
      <c r="C112" s="229" t="str">
        <f t="shared" si="4"/>
        <v>TV Conecta Negocio + 500 Megas Simetrico NegocioNegocio</v>
      </c>
      <c r="D112" s="192">
        <f t="shared" si="6"/>
        <v>92</v>
      </c>
      <c r="E112" s="100" t="str">
        <v>TV Conecta Negocio + 500 Megas Simetrico Negocio</v>
      </c>
      <c r="F112" s="192" t="str">
        <f>IFERROR(VLOOKUP($E112,Base!$B$8:$G$120,2,FALSE),"")</f>
        <v>Negocio</v>
      </c>
      <c r="G112" s="192" t="str">
        <f>IFERROR(VLOOKUP($E112,Base!$B$8:$G$120,3,FALSE),"")</f>
        <v>STAR + Internet fijo</v>
      </c>
      <c r="H112" s="178" t="s">
        <v>169</v>
      </c>
      <c r="I112" s="117"/>
      <c r="J112" s="250">
        <f>IFERROR(VLOOKUP($E112,Base!$B$8:$G$120,5,FALSE),"")</f>
        <v>0</v>
      </c>
      <c r="K112" s="250">
        <f>IFERROR(VLOOKUP($E112,Base!$B$8:$G$120,5,FALSE),"")</f>
        <v>0</v>
      </c>
      <c r="L112" s="250"/>
      <c r="M112" s="201"/>
      <c r="N112" s="201"/>
      <c r="O112" s="201"/>
      <c r="R112" s="101" t="s">
        <v>491</v>
      </c>
      <c r="V112" s="57"/>
      <c r="W112" s="226"/>
      <c r="X112" s="227"/>
      <c r="Y112" s="57"/>
    </row>
    <row r="113" spans="3:25" s="177" customFormat="1" x14ac:dyDescent="0.2">
      <c r="C113" s="229" t="str">
        <f t="shared" si="4"/>
        <v>TV Conecta Negocio + 60 Megas NegocioNegocio</v>
      </c>
      <c r="D113" s="192">
        <f t="shared" si="6"/>
        <v>93</v>
      </c>
      <c r="E113" s="100" t="str">
        <v>TV Conecta Negocio + 60 Megas Negocio</v>
      </c>
      <c r="F113" s="192" t="str">
        <f>IFERROR(VLOOKUP($E113,Base!$B$8:$G$120,2,FALSE),"")</f>
        <v>Negocio</v>
      </c>
      <c r="G113" s="192" t="str">
        <f>IFERROR(VLOOKUP($E113,Base!$B$8:$G$120,3,FALSE),"")</f>
        <v>STAR + Internet fijo</v>
      </c>
      <c r="H113" s="178" t="s">
        <v>169</v>
      </c>
      <c r="I113" s="117"/>
      <c r="J113" s="250">
        <f>IFERROR(VLOOKUP($E113,Base!$B$8:$G$120,5,FALSE),"")</f>
        <v>4.9477241160089279E-3</v>
      </c>
      <c r="K113" s="250">
        <f>IFERROR(VLOOKUP($E113,Base!$B$8:$G$120,5,FALSE),"")</f>
        <v>4.9477241160089279E-3</v>
      </c>
      <c r="L113" s="250"/>
      <c r="M113" s="201"/>
      <c r="N113" s="201"/>
      <c r="O113" s="201"/>
      <c r="R113" s="101" t="s">
        <v>491</v>
      </c>
      <c r="V113" s="57"/>
      <c r="W113" s="226"/>
      <c r="X113" s="227"/>
      <c r="Y113" s="57"/>
    </row>
    <row r="114" spans="3:25" s="177" customFormat="1" x14ac:dyDescent="0.2">
      <c r="C114" s="229" t="str">
        <f t="shared" si="4"/>
        <v>TV Conecta Negocio + 60 Megas Simetrico NegocioNegocio</v>
      </c>
      <c r="D114" s="192">
        <f t="shared" si="6"/>
        <v>94</v>
      </c>
      <c r="E114" s="100" t="str">
        <v>TV Conecta Negocio + 60 Megas Simetrico Negocio</v>
      </c>
      <c r="F114" s="192" t="str">
        <f>IFERROR(VLOOKUP($E114,Base!$B$8:$G$120,2,FALSE),"")</f>
        <v>Negocio</v>
      </c>
      <c r="G114" s="192" t="str">
        <f>IFERROR(VLOOKUP($E114,Base!$B$8:$G$120,3,FALSE),"")</f>
        <v>STAR + Internet fijo</v>
      </c>
      <c r="H114" s="178" t="s">
        <v>169</v>
      </c>
      <c r="I114" s="117"/>
      <c r="J114" s="250">
        <f>IFERROR(VLOOKUP($E114,Base!$B$8:$G$120,5,FALSE),"")</f>
        <v>0</v>
      </c>
      <c r="K114" s="250">
        <f>IFERROR(VLOOKUP($E114,Base!$B$8:$G$120,5,FALSE),"")</f>
        <v>0</v>
      </c>
      <c r="L114" s="250"/>
      <c r="M114" s="201"/>
      <c r="N114" s="201"/>
      <c r="O114" s="201"/>
      <c r="R114" s="101" t="s">
        <v>491</v>
      </c>
      <c r="V114" s="57"/>
      <c r="W114" s="226"/>
      <c r="X114" s="227"/>
      <c r="Y114" s="57"/>
    </row>
    <row r="115" spans="3:25" s="177" customFormat="1" x14ac:dyDescent="0.2">
      <c r="C115" s="229" t="str">
        <f t="shared" si="4"/>
        <v>TV Conecta Xview+ + Telefonía + 100 MegasResidencial</v>
      </c>
      <c r="D115" s="192">
        <f t="shared" si="6"/>
        <v>95</v>
      </c>
      <c r="E115" s="100" t="str">
        <v>TV Conecta Xview+ + Telefonía + 100 Megas</v>
      </c>
      <c r="F115" s="192" t="str">
        <f>IFERROR(VLOOKUP($E115,Base!$B$8:$G$120,2,FALSE),"")</f>
        <v>Residencial</v>
      </c>
      <c r="G115" s="192" t="str">
        <f>IFERROR(VLOOKUP($E115,Base!$B$8:$G$120,3,FALSE),"")</f>
        <v>STAR + Internet fijo + Telefonía fija</v>
      </c>
      <c r="H115" s="178" t="s">
        <v>169</v>
      </c>
      <c r="I115" s="117"/>
      <c r="J115" s="250">
        <f>IFERROR(VLOOKUP($E115,Base!$B$8:$G$120,5,FALSE),"")</f>
        <v>0.18394339140229282</v>
      </c>
      <c r="K115" s="250">
        <f>IFERROR(VLOOKUP($E115,Base!$B$8:$G$120,5,FALSE),"")</f>
        <v>0.18394339140229282</v>
      </c>
      <c r="L115" s="250"/>
      <c r="M115" s="201"/>
      <c r="N115" s="201"/>
      <c r="O115" s="201"/>
      <c r="R115" s="101" t="s">
        <v>491</v>
      </c>
      <c r="V115" s="57"/>
      <c r="W115" s="226"/>
      <c r="X115" s="227"/>
      <c r="Y115" s="57"/>
    </row>
    <row r="116" spans="3:25" s="177" customFormat="1" x14ac:dyDescent="0.2">
      <c r="C116" s="229" t="str">
        <f t="shared" si="4"/>
        <v>TV Conecta Xview+ + Telefonía + 100 Megas SimetricoResidencial</v>
      </c>
      <c r="D116" s="192">
        <f t="shared" si="6"/>
        <v>96</v>
      </c>
      <c r="E116" s="100" t="str">
        <v>TV Conecta Xview+ + Telefonía + 100 Megas Simetrico</v>
      </c>
      <c r="F116" s="192" t="str">
        <f>IFERROR(VLOOKUP($E116,Base!$B$8:$G$120,2,FALSE),"")</f>
        <v>Residencial</v>
      </c>
      <c r="G116" s="192" t="str">
        <f>IFERROR(VLOOKUP($E116,Base!$B$8:$G$120,3,FALSE),"")</f>
        <v>STAR + Internet fijo + Telefonía fija</v>
      </c>
      <c r="H116" s="178" t="s">
        <v>169</v>
      </c>
      <c r="I116" s="117"/>
      <c r="J116" s="250">
        <f>IFERROR(VLOOKUP($E116,Base!$B$8:$G$120,5,FALSE),"")</f>
        <v>3.1096031455363374E-5</v>
      </c>
      <c r="K116" s="250">
        <f>IFERROR(VLOOKUP($E116,Base!$B$8:$G$120,5,FALSE),"")</f>
        <v>3.1096031455363374E-5</v>
      </c>
      <c r="L116" s="250"/>
      <c r="M116" s="201"/>
      <c r="N116" s="201"/>
      <c r="O116" s="201"/>
      <c r="R116" s="101" t="s">
        <v>491</v>
      </c>
      <c r="V116" s="57"/>
      <c r="W116" s="226"/>
      <c r="X116" s="227"/>
      <c r="Y116" s="57"/>
    </row>
    <row r="117" spans="3:25" s="177" customFormat="1" x14ac:dyDescent="0.2">
      <c r="C117" s="229" t="str">
        <f t="shared" si="4"/>
        <v>TV Conecta Xview+ + Telefonía + 1000 MegasResidencial</v>
      </c>
      <c r="D117" s="192">
        <f t="shared" si="6"/>
        <v>97</v>
      </c>
      <c r="E117" s="100" t="str">
        <v>TV Conecta Xview+ + Telefonía + 1000 Megas</v>
      </c>
      <c r="F117" s="192" t="str">
        <f>IFERROR(VLOOKUP($E117,Base!$B$8:$G$120,2,FALSE),"")</f>
        <v>Residencial</v>
      </c>
      <c r="G117" s="192" t="str">
        <f>IFERROR(VLOOKUP($E117,Base!$B$8:$G$120,3,FALSE),"")</f>
        <v>STAR + Internet fijo + Telefonía fija</v>
      </c>
      <c r="H117" s="178" t="s">
        <v>169</v>
      </c>
      <c r="I117" s="117"/>
      <c r="J117" s="250">
        <f>IFERROR(VLOOKUP($E117,Base!$B$8:$G$120,5,FALSE),"")</f>
        <v>1.4511481345836242E-4</v>
      </c>
      <c r="K117" s="250">
        <f>IFERROR(VLOOKUP($E117,Base!$B$8:$G$120,5,FALSE),"")</f>
        <v>1.4511481345836242E-4</v>
      </c>
      <c r="L117" s="250"/>
      <c r="M117" s="201"/>
      <c r="N117" s="201"/>
      <c r="O117" s="201"/>
      <c r="R117" s="101" t="s">
        <v>491</v>
      </c>
      <c r="V117" s="57"/>
      <c r="W117" s="226"/>
      <c r="X117" s="227"/>
      <c r="Y117" s="57"/>
    </row>
    <row r="118" spans="3:25" s="177" customFormat="1" x14ac:dyDescent="0.2">
      <c r="C118" s="229" t="str">
        <f t="shared" si="4"/>
        <v>TV Conecta Xview+ + Telefonía + 250 MegasResidencial</v>
      </c>
      <c r="D118" s="192">
        <f t="shared" si="6"/>
        <v>98</v>
      </c>
      <c r="E118" s="100" t="str">
        <v>TV Conecta Xview+ + Telefonía + 250 Megas</v>
      </c>
      <c r="F118" s="192" t="str">
        <f>IFERROR(VLOOKUP($E118,Base!$B$8:$G$120,2,FALSE),"")</f>
        <v>Residencial</v>
      </c>
      <c r="G118" s="192" t="str">
        <f>IFERROR(VLOOKUP($E118,Base!$B$8:$G$120,3,FALSE),"")</f>
        <v>STAR + Internet fijo + Telefonía fija</v>
      </c>
      <c r="H118" s="178" t="s">
        <v>169</v>
      </c>
      <c r="I118" s="117"/>
      <c r="J118" s="250">
        <f>IFERROR(VLOOKUP($E118,Base!$B$8:$G$120,5,FALSE),"")</f>
        <v>0.12386585863053078</v>
      </c>
      <c r="K118" s="250">
        <f>IFERROR(VLOOKUP($E118,Base!$B$8:$G$120,5,FALSE),"")</f>
        <v>0.12386585863053078</v>
      </c>
      <c r="L118" s="250"/>
      <c r="M118" s="201"/>
      <c r="N118" s="201"/>
      <c r="O118" s="201"/>
      <c r="R118" s="101" t="s">
        <v>491</v>
      </c>
      <c r="V118" s="57"/>
      <c r="W118" s="226"/>
      <c r="X118" s="227"/>
      <c r="Y118" s="57"/>
    </row>
    <row r="119" spans="3:25" s="177" customFormat="1" x14ac:dyDescent="0.2">
      <c r="C119" s="229" t="str">
        <f t="shared" si="4"/>
        <v>TV Conecta Xview+ + Telefonía + 250 Megas SimetricoResidencial</v>
      </c>
      <c r="D119" s="192">
        <f t="shared" si="6"/>
        <v>99</v>
      </c>
      <c r="E119" s="100" t="str">
        <v>TV Conecta Xview+ + Telefonía + 250 Megas Simetrico</v>
      </c>
      <c r="F119" s="192" t="str">
        <f>IFERROR(VLOOKUP($E119,Base!$B$8:$G$120,2,FALSE),"")</f>
        <v>Residencial</v>
      </c>
      <c r="G119" s="192" t="str">
        <f>IFERROR(VLOOKUP($E119,Base!$B$8:$G$120,3,FALSE),"")</f>
        <v>STAR + Internet fijo + Telefonía fija</v>
      </c>
      <c r="H119" s="178" t="s">
        <v>169</v>
      </c>
      <c r="I119" s="117"/>
      <c r="J119" s="250">
        <f>IFERROR(VLOOKUP($E119,Base!$B$8:$G$120,5,FALSE),"")</f>
        <v>4.4916489879969321E-5</v>
      </c>
      <c r="K119" s="250">
        <f>IFERROR(VLOOKUP($E119,Base!$B$8:$G$120,5,FALSE),"")</f>
        <v>4.4916489879969321E-5</v>
      </c>
      <c r="L119" s="250"/>
      <c r="M119" s="201"/>
      <c r="N119" s="201"/>
      <c r="O119" s="201"/>
      <c r="R119" s="101" t="s">
        <v>491</v>
      </c>
      <c r="V119" s="57"/>
      <c r="W119" s="226"/>
      <c r="X119" s="227"/>
      <c r="Y119" s="57"/>
    </row>
    <row r="120" spans="3:25" s="177" customFormat="1" x14ac:dyDescent="0.2">
      <c r="C120" s="229" t="str">
        <f t="shared" si="4"/>
        <v>TV Conecta Xview+ + Telefonía + 500 MegasResidencial</v>
      </c>
      <c r="D120" s="192">
        <f t="shared" si="6"/>
        <v>100</v>
      </c>
      <c r="E120" s="100" t="str">
        <v>TV Conecta Xview+ + Telefonía + 500 Megas</v>
      </c>
      <c r="F120" s="192" t="str">
        <f>IFERROR(VLOOKUP($E120,Base!$B$8:$G$120,2,FALSE),"")</f>
        <v>Residencial</v>
      </c>
      <c r="G120" s="192" t="str">
        <f>IFERROR(VLOOKUP($E120,Base!$B$8:$G$120,3,FALSE),"")</f>
        <v>STAR + Internet fijo + Telefonía fija</v>
      </c>
      <c r="H120" s="178" t="s">
        <v>169</v>
      </c>
      <c r="I120" s="117"/>
      <c r="J120" s="250">
        <f>IFERROR(VLOOKUP($E120,Base!$B$8:$G$120,5,FALSE),"")</f>
        <v>2.3425677029707075E-3</v>
      </c>
      <c r="K120" s="250">
        <f>IFERROR(VLOOKUP($E120,Base!$B$8:$G$120,5,FALSE),"")</f>
        <v>2.3425677029707075E-3</v>
      </c>
      <c r="L120" s="250"/>
      <c r="M120" s="201"/>
      <c r="N120" s="201"/>
      <c r="O120" s="201"/>
      <c r="R120" s="101" t="s">
        <v>491</v>
      </c>
      <c r="V120" s="57"/>
      <c r="W120" s="226"/>
      <c r="X120" s="227"/>
      <c r="Y120" s="57"/>
    </row>
    <row r="121" spans="3:25" s="177" customFormat="1" x14ac:dyDescent="0.2">
      <c r="C121" s="229" t="str">
        <f t="shared" si="4"/>
        <v>TV Conecta Xview+ + Telefonía + 500 Megas SimetricoResidencial</v>
      </c>
      <c r="D121" s="192">
        <f t="shared" si="6"/>
        <v>101</v>
      </c>
      <c r="E121" s="100" t="str">
        <v>TV Conecta Xview+ + Telefonía + 500 Megas Simetrico</v>
      </c>
      <c r="F121" s="192" t="str">
        <f>IFERROR(VLOOKUP($E121,Base!$B$8:$G$120,2,FALSE),"")</f>
        <v>Residencial</v>
      </c>
      <c r="G121" s="192" t="str">
        <f>IFERROR(VLOOKUP($E121,Base!$B$8:$G$120,3,FALSE),"")</f>
        <v>STAR + Internet fijo + Telefonía fija</v>
      </c>
      <c r="H121" s="178" t="s">
        <v>169</v>
      </c>
      <c r="I121" s="117"/>
      <c r="J121" s="250">
        <f>IFERROR(VLOOKUP($E121,Base!$B$8:$G$120,5,FALSE),"")</f>
        <v>5.5281833698423775E-5</v>
      </c>
      <c r="K121" s="250">
        <f>IFERROR(VLOOKUP($E121,Base!$B$8:$G$120,5,FALSE),"")</f>
        <v>5.5281833698423775E-5</v>
      </c>
      <c r="L121" s="250"/>
      <c r="M121" s="201"/>
      <c r="N121" s="201"/>
      <c r="O121" s="201"/>
      <c r="R121" s="101" t="s">
        <v>491</v>
      </c>
      <c r="V121" s="57"/>
      <c r="W121" s="226"/>
      <c r="X121" s="227"/>
      <c r="Y121" s="57"/>
    </row>
    <row r="122" spans="3:25" s="177" customFormat="1" x14ac:dyDescent="0.2">
      <c r="C122" s="229" t="str">
        <f t="shared" si="4"/>
        <v>TV Conecta Xview+ + Telefonía + 60 MegasResidencial</v>
      </c>
      <c r="D122" s="192">
        <f t="shared" si="6"/>
        <v>102</v>
      </c>
      <c r="E122" s="100" t="str">
        <v>TV Conecta Xview+ + Telefonía + 60 Megas</v>
      </c>
      <c r="F122" s="192" t="str">
        <f>IFERROR(VLOOKUP($E122,Base!$B$8:$G$120,2,FALSE),"")</f>
        <v>Residencial</v>
      </c>
      <c r="G122" s="192" t="str">
        <f>IFERROR(VLOOKUP($E122,Base!$B$8:$G$120,3,FALSE),"")</f>
        <v>STAR + Internet fijo + Telefonía fija</v>
      </c>
      <c r="H122" s="178" t="s">
        <v>169</v>
      </c>
      <c r="I122" s="117"/>
      <c r="J122" s="250">
        <f>IFERROR(VLOOKUP($E122,Base!$B$8:$G$120,5,FALSE),"")</f>
        <v>0.38166232473931161</v>
      </c>
      <c r="K122" s="250">
        <f>IFERROR(VLOOKUP($E122,Base!$B$8:$G$120,5,FALSE),"")</f>
        <v>0.38166232473931161</v>
      </c>
      <c r="L122" s="250"/>
      <c r="M122" s="201"/>
      <c r="N122" s="201"/>
      <c r="O122" s="201"/>
      <c r="R122" s="101" t="s">
        <v>491</v>
      </c>
      <c r="V122" s="57"/>
      <c r="W122" s="226"/>
      <c r="X122" s="227"/>
      <c r="Y122" s="57"/>
    </row>
    <row r="123" spans="3:25" s="177" customFormat="1" x14ac:dyDescent="0.2">
      <c r="C123" s="229" t="str">
        <f t="shared" si="4"/>
        <v>TV Conecta Xview+ + Telefonía + 60 Megas SimetricoResidencial</v>
      </c>
      <c r="D123" s="192">
        <f t="shared" si="6"/>
        <v>103</v>
      </c>
      <c r="E123" s="100" t="str">
        <v>TV Conecta Xview+ + Telefonía + 60 Megas Simetrico</v>
      </c>
      <c r="F123" s="192" t="str">
        <f>IFERROR(VLOOKUP($E123,Base!$B$8:$G$120,2,FALSE),"")</f>
        <v>Residencial</v>
      </c>
      <c r="G123" s="192" t="str">
        <f>IFERROR(VLOOKUP($E123,Base!$B$8:$G$120,3,FALSE),"")</f>
        <v>STAR + Internet fijo + Telefonía fija</v>
      </c>
      <c r="H123" s="178" t="s">
        <v>169</v>
      </c>
      <c r="I123" s="117"/>
      <c r="J123" s="250">
        <f>IFERROR(VLOOKUP($E123,Base!$B$8:$G$120,5,FALSE),"")</f>
        <v>7.6012521335332695E-5</v>
      </c>
      <c r="K123" s="250">
        <f>IFERROR(VLOOKUP($E123,Base!$B$8:$G$120,5,FALSE),"")</f>
        <v>7.6012521335332695E-5</v>
      </c>
      <c r="L123" s="250"/>
      <c r="M123" s="201"/>
      <c r="N123" s="201"/>
      <c r="O123" s="201"/>
      <c r="R123" s="101" t="s">
        <v>491</v>
      </c>
      <c r="V123" s="57"/>
      <c r="W123" s="226"/>
      <c r="X123" s="227"/>
      <c r="Y123" s="57"/>
    </row>
    <row r="124" spans="3:25" s="177" customFormat="1" x14ac:dyDescent="0.2">
      <c r="C124" s="229" t="str">
        <f t="shared" si="4"/>
        <v>TV Conecta Xview+ Negocio + Telefonía Negocio + 100 Megas NegocioNegocio</v>
      </c>
      <c r="D124" s="192">
        <f t="shared" si="6"/>
        <v>104</v>
      </c>
      <c r="E124" s="100" t="str">
        <v>TV Conecta Xview+ Negocio + Telefonía Negocio + 100 Megas Negocio</v>
      </c>
      <c r="F124" s="192" t="str">
        <f>IFERROR(VLOOKUP($E124,Base!$B$8:$G$120,2,FALSE),"")</f>
        <v>Negocio</v>
      </c>
      <c r="G124" s="192" t="str">
        <f>IFERROR(VLOOKUP($E124,Base!$B$8:$G$120,3,FALSE),"")</f>
        <v>STAR + Internet fijo + Telefonía fija</v>
      </c>
      <c r="H124" s="178" t="s">
        <v>169</v>
      </c>
      <c r="I124" s="117"/>
      <c r="J124" s="250">
        <f>IFERROR(VLOOKUP($E124,Base!$B$8:$G$120,5,FALSE),"")</f>
        <v>9.8401663983194321E-3</v>
      </c>
      <c r="K124" s="250">
        <f>IFERROR(VLOOKUP($E124,Base!$B$8:$G$120,5,FALSE),"")</f>
        <v>9.8401663983194321E-3</v>
      </c>
      <c r="L124" s="250"/>
      <c r="M124" s="201"/>
      <c r="N124" s="201"/>
      <c r="O124" s="201"/>
      <c r="R124" s="101" t="s">
        <v>491</v>
      </c>
      <c r="V124" s="57"/>
      <c r="W124" s="226"/>
      <c r="X124" s="227"/>
      <c r="Y124" s="57"/>
    </row>
    <row r="125" spans="3:25" s="177" customFormat="1" x14ac:dyDescent="0.2">
      <c r="C125" s="229" t="str">
        <f t="shared" si="4"/>
        <v>TV Conecta Xview+ Negocio + Telefonía Negocio + 100 Megas Simetrico NegocioNegocio</v>
      </c>
      <c r="D125" s="192">
        <f t="shared" si="6"/>
        <v>105</v>
      </c>
      <c r="E125" s="100" t="str">
        <v>TV Conecta Xview+ Negocio + Telefonía Negocio + 100 Megas Simetrico Negocio</v>
      </c>
      <c r="F125" s="192" t="str">
        <f>IFERROR(VLOOKUP($E125,Base!$B$8:$G$120,2,FALSE),"")</f>
        <v>Negocio</v>
      </c>
      <c r="G125" s="192" t="str">
        <f>IFERROR(VLOOKUP($E125,Base!$B$8:$G$120,3,FALSE),"")</f>
        <v>STAR + Internet fijo + Telefonía fija</v>
      </c>
      <c r="H125" s="178" t="s">
        <v>169</v>
      </c>
      <c r="I125" s="117"/>
      <c r="J125" s="250">
        <f>IFERROR(VLOOKUP($E125,Base!$B$8:$G$120,5,FALSE),"")</f>
        <v>3.4551146061514859E-6</v>
      </c>
      <c r="K125" s="250">
        <f>IFERROR(VLOOKUP($E125,Base!$B$8:$G$120,5,FALSE),"")</f>
        <v>3.4551146061514859E-6</v>
      </c>
      <c r="L125" s="250"/>
      <c r="M125" s="201"/>
      <c r="N125" s="201"/>
      <c r="O125" s="201"/>
      <c r="R125" s="101" t="s">
        <v>491</v>
      </c>
      <c r="V125" s="57"/>
      <c r="W125" s="226"/>
      <c r="X125" s="227"/>
      <c r="Y125" s="57"/>
    </row>
    <row r="126" spans="3:25" s="177" customFormat="1" x14ac:dyDescent="0.2">
      <c r="C126" s="229" t="str">
        <f t="shared" si="4"/>
        <v>TV Conecta Xview+ Negocio + Telefonía Negocio + 1000 Megas NegocioNegocio</v>
      </c>
      <c r="D126" s="192">
        <f t="shared" si="6"/>
        <v>106</v>
      </c>
      <c r="E126" s="100" t="str">
        <v>TV Conecta Xview+ Negocio + Telefonía Negocio + 1000 Megas Negocio</v>
      </c>
      <c r="F126" s="192" t="str">
        <f>IFERROR(VLOOKUP($E126,Base!$B$8:$G$120,2,FALSE),"")</f>
        <v>Negocio</v>
      </c>
      <c r="G126" s="192" t="str">
        <f>IFERROR(VLOOKUP($E126,Base!$B$8:$G$120,3,FALSE),"")</f>
        <v>STAR + Internet fijo + Telefonía fija</v>
      </c>
      <c r="H126" s="178" t="s">
        <v>169</v>
      </c>
      <c r="I126" s="117"/>
      <c r="J126" s="250">
        <f>IFERROR(VLOOKUP($E126,Base!$B$8:$G$120,5,FALSE),"")</f>
        <v>1.0019832357839309E-4</v>
      </c>
      <c r="K126" s="250">
        <f>IFERROR(VLOOKUP($E126,Base!$B$8:$G$120,5,FALSE),"")</f>
        <v>1.0019832357839309E-4</v>
      </c>
      <c r="L126" s="250"/>
      <c r="M126" s="201"/>
      <c r="N126" s="201"/>
      <c r="O126" s="201"/>
      <c r="R126" s="101" t="s">
        <v>491</v>
      </c>
      <c r="V126" s="57"/>
      <c r="W126" s="226"/>
      <c r="X126" s="227"/>
      <c r="Y126" s="57"/>
    </row>
    <row r="127" spans="3:25" s="177" customFormat="1" x14ac:dyDescent="0.2">
      <c r="C127" s="229" t="str">
        <f t="shared" si="4"/>
        <v>TV Conecta Xview+ Negocio + Telefonía Negocio + 250 Megas NegocioNegocio</v>
      </c>
      <c r="D127" s="192">
        <f t="shared" si="6"/>
        <v>107</v>
      </c>
      <c r="E127" s="100" t="str">
        <v>TV Conecta Xview+ Negocio + Telefonía Negocio + 250 Megas Negocio</v>
      </c>
      <c r="F127" s="192" t="str">
        <f>IFERROR(VLOOKUP($E127,Base!$B$8:$G$120,2,FALSE),"")</f>
        <v>Negocio</v>
      </c>
      <c r="G127" s="192" t="str">
        <f>IFERROR(VLOOKUP($E127,Base!$B$8:$G$120,3,FALSE),"")</f>
        <v>STAR + Internet fijo + Telefonía fija</v>
      </c>
      <c r="H127" s="178" t="s">
        <v>169</v>
      </c>
      <c r="I127" s="117"/>
      <c r="J127" s="250">
        <f>IFERROR(VLOOKUP($E127,Base!$B$8:$G$120,5,FALSE),"")</f>
        <v>5.8356885697898597E-3</v>
      </c>
      <c r="K127" s="250">
        <f>IFERROR(VLOOKUP($E127,Base!$B$8:$G$120,5,FALSE),"")</f>
        <v>5.8356885697898597E-3</v>
      </c>
      <c r="L127" s="250"/>
      <c r="M127" s="201"/>
      <c r="N127" s="201"/>
      <c r="O127" s="201"/>
      <c r="R127" s="101" t="s">
        <v>491</v>
      </c>
      <c r="V127" s="57"/>
      <c r="W127" s="226"/>
      <c r="X127" s="227"/>
      <c r="Y127" s="57"/>
    </row>
    <row r="128" spans="3:25" s="177" customFormat="1" x14ac:dyDescent="0.2">
      <c r="C128" s="229" t="str">
        <f t="shared" si="4"/>
        <v>TV Conecta Xview+ Negocio + Telefonía Negocio + 250 Megas Simetrico NegocioNegocio</v>
      </c>
      <c r="D128" s="192">
        <f t="shared" si="6"/>
        <v>108</v>
      </c>
      <c r="E128" s="100" t="str">
        <v>TV Conecta Xview+ Negocio + Telefonía Negocio + 250 Megas Simetrico Negocio</v>
      </c>
      <c r="F128" s="192" t="str">
        <f>IFERROR(VLOOKUP($E128,Base!$B$8:$G$120,2,FALSE),"")</f>
        <v>Negocio</v>
      </c>
      <c r="G128" s="192" t="str">
        <f>IFERROR(VLOOKUP($E128,Base!$B$8:$G$120,3,FALSE),"")</f>
        <v>STAR + Internet fijo + Telefonía fija</v>
      </c>
      <c r="H128" s="178" t="s">
        <v>169</v>
      </c>
      <c r="I128" s="117"/>
      <c r="J128" s="250">
        <f>IFERROR(VLOOKUP($E128,Base!$B$8:$G$120,5,FALSE),"")</f>
        <v>2.0730687636908917E-5</v>
      </c>
      <c r="K128" s="250">
        <f>IFERROR(VLOOKUP($E128,Base!$B$8:$G$120,5,FALSE),"")</f>
        <v>2.0730687636908917E-5</v>
      </c>
      <c r="L128" s="250"/>
      <c r="M128" s="201"/>
      <c r="N128" s="201"/>
      <c r="O128" s="201"/>
      <c r="R128" s="101" t="s">
        <v>491</v>
      </c>
      <c r="V128" s="57"/>
      <c r="W128" s="226"/>
      <c r="X128" s="227"/>
      <c r="Y128" s="57"/>
    </row>
    <row r="129" spans="3:18" s="177" customFormat="1" x14ac:dyDescent="0.2">
      <c r="C129" s="229" t="str">
        <f t="shared" si="4"/>
        <v>TV Conecta Xview+ Negocio + Telefonía Negocio + 500 Megas NegocioNegocio</v>
      </c>
      <c r="D129" s="192">
        <f t="shared" si="6"/>
        <v>109</v>
      </c>
      <c r="E129" s="100" t="str">
        <v>TV Conecta Xview+ Negocio + Telefonía Negocio + 500 Megas Negocio</v>
      </c>
      <c r="F129" s="192" t="str">
        <f>IFERROR(VLOOKUP($E129,Base!$B$8:$G$120,2,FALSE),"")</f>
        <v>Negocio</v>
      </c>
      <c r="G129" s="192" t="str">
        <f>IFERROR(VLOOKUP($E129,Base!$B$8:$G$120,3,FALSE),"")</f>
        <v>STAR + Internet fijo + Telefonía fija</v>
      </c>
      <c r="H129" s="178"/>
      <c r="I129" s="117"/>
      <c r="J129" s="250">
        <f>IFERROR(VLOOKUP($E129,Base!$B$8:$G$120,5,FALSE),"")</f>
        <v>2.5222336624905847E-4</v>
      </c>
      <c r="K129" s="250">
        <f>IFERROR(VLOOKUP($E129,Base!$B$8:$G$120,5,FALSE),"")</f>
        <v>2.5222336624905847E-4</v>
      </c>
      <c r="L129" s="250"/>
      <c r="M129" s="201"/>
      <c r="N129" s="201"/>
      <c r="O129" s="201"/>
      <c r="R129" s="101" t="s">
        <v>491</v>
      </c>
    </row>
    <row r="130" spans="3:18" s="177" customFormat="1" x14ac:dyDescent="0.2">
      <c r="C130" s="229" t="str">
        <f t="shared" si="4"/>
        <v>TV Conecta Xview+ Negocio + Telefonía Negocio + 500 Megas Simetrico NegocioNegocio</v>
      </c>
      <c r="D130" s="192">
        <f t="shared" si="6"/>
        <v>110</v>
      </c>
      <c r="E130" s="100" t="str">
        <v>TV Conecta Xview+ Negocio + Telefonía Negocio + 500 Megas Simetrico Negocio</v>
      </c>
      <c r="F130" s="192" t="str">
        <f>IFERROR(VLOOKUP($E130,Base!$B$8:$G$120,2,FALSE),"")</f>
        <v>Negocio</v>
      </c>
      <c r="G130" s="192" t="str">
        <f>IFERROR(VLOOKUP($E130,Base!$B$8:$G$120,3,FALSE),"")</f>
        <v>STAR + Internet fijo + Telefonía fija</v>
      </c>
      <c r="H130" s="178"/>
      <c r="I130" s="117"/>
      <c r="J130" s="250">
        <f>IFERROR(VLOOKUP($E130,Base!$B$8:$G$120,5,FALSE),"")</f>
        <v>3.4551146061514861E-5</v>
      </c>
      <c r="K130" s="250">
        <f>IFERROR(VLOOKUP($E130,Base!$B$8:$G$120,5,FALSE),"")</f>
        <v>3.4551146061514861E-5</v>
      </c>
      <c r="L130" s="250"/>
      <c r="M130" s="201"/>
      <c r="N130" s="201"/>
      <c r="O130" s="201"/>
      <c r="R130" s="101" t="s">
        <v>491</v>
      </c>
    </row>
    <row r="131" spans="3:18" s="177" customFormat="1" x14ac:dyDescent="0.2">
      <c r="C131" s="229" t="str">
        <f t="shared" si="4"/>
        <v>TV Conecta Xview+ Negocio + Telefonía Negocio + 60 Megas NegocioNegocio</v>
      </c>
      <c r="D131" s="192">
        <f t="shared" si="6"/>
        <v>111</v>
      </c>
      <c r="E131" s="100" t="str">
        <v>TV Conecta Xview+ Negocio + Telefonía Negocio + 60 Megas Negocio</v>
      </c>
      <c r="F131" s="192" t="str">
        <f>IFERROR(VLOOKUP($E131,Base!$B$8:$G$120,2,FALSE),"")</f>
        <v>Negocio</v>
      </c>
      <c r="G131" s="192" t="str">
        <f>IFERROR(VLOOKUP($E131,Base!$B$8:$G$120,3,FALSE),"")</f>
        <v>STAR + Internet fijo + Telefonía fija</v>
      </c>
      <c r="H131" s="178"/>
      <c r="I131" s="117"/>
      <c r="J131" s="250">
        <f>IFERROR(VLOOKUP($E131,Base!$B$8:$G$120,5,FALSE),"")</f>
        <v>1.4559852950322362E-2</v>
      </c>
      <c r="K131" s="250">
        <f>IFERROR(VLOOKUP($E131,Base!$B$8:$G$120,5,FALSE),"")</f>
        <v>1.4559852950322362E-2</v>
      </c>
      <c r="L131" s="250"/>
      <c r="M131" s="201"/>
      <c r="N131" s="201"/>
      <c r="O131" s="201"/>
      <c r="R131" s="101" t="s">
        <v>491</v>
      </c>
    </row>
    <row r="132" spans="3:18" s="177" customFormat="1" x14ac:dyDescent="0.2">
      <c r="C132" s="229" t="str">
        <f t="shared" si="4"/>
        <v>TV Conecta Xview+ Negocio + Telefonía Negocio + 60 Megas Simetrico NegocioNegocio</v>
      </c>
      <c r="D132" s="192">
        <f t="shared" si="6"/>
        <v>112</v>
      </c>
      <c r="E132" s="100" t="str">
        <v>TV Conecta Xview+ Negocio + Telefonía Negocio + 60 Megas Simetrico Negocio</v>
      </c>
      <c r="F132" s="192" t="str">
        <f>IFERROR(VLOOKUP($E132,Base!$B$8:$G$120,2,FALSE),"")</f>
        <v>Negocio</v>
      </c>
      <c r="G132" s="192" t="str">
        <f>IFERROR(VLOOKUP($E132,Base!$B$8:$G$120,3,FALSE),"")</f>
        <v>STAR + Internet fijo + Telefonía fija</v>
      </c>
      <c r="H132" s="178"/>
      <c r="I132" s="117"/>
      <c r="J132" s="250">
        <f>IFERROR(VLOOKUP($E132,Base!$B$8:$G$120,5,FALSE),"")</f>
        <v>3.4551146061514859E-6</v>
      </c>
      <c r="K132" s="250">
        <f>IFERROR(VLOOKUP($E132,Base!$B$8:$G$120,5,FALSE),"")</f>
        <v>3.4551146061514859E-6</v>
      </c>
      <c r="L132" s="250"/>
      <c r="M132" s="201"/>
      <c r="N132" s="201"/>
      <c r="O132" s="201"/>
      <c r="R132" s="101" t="s">
        <v>491</v>
      </c>
    </row>
    <row r="133" spans="3:18" s="177" customFormat="1" ht="12.75" thickBot="1" x14ac:dyDescent="0.25">
      <c r="C133" s="229" t="str">
        <f t="shared" si="4"/>
        <v>Full Connected HomeResidencial</v>
      </c>
      <c r="D133" s="192">
        <f t="shared" si="6"/>
        <v>113</v>
      </c>
      <c r="E133" s="100" t="str">
        <v>Full Connected Home</v>
      </c>
      <c r="F133" s="192" t="str">
        <f>IFERROR(VLOOKUP($E133,Base!$B$8:$G$120,2,FALSE),"")</f>
        <v>Residencial</v>
      </c>
      <c r="G133" s="192" t="str">
        <f>IFERROR(VLOOKUP($E133,Base!$B$8:$G$120,3,FALSE),"")</f>
        <v>STAR + Internet fijo + Telefonía fija</v>
      </c>
      <c r="H133" s="178"/>
      <c r="I133" s="117"/>
      <c r="J133" s="250">
        <f>IFERROR(VLOOKUP($E133,Base!$B$8:$G$120,5,FALSE),"")</f>
        <v>9.6743208972241614E-3</v>
      </c>
      <c r="K133" s="250">
        <f>IFERROR(VLOOKUP($E133,Base!$B$8:$G$120,5,FALSE),"")</f>
        <v>9.6743208972241614E-3</v>
      </c>
      <c r="L133" s="250"/>
      <c r="M133" s="201"/>
      <c r="N133" s="201"/>
      <c r="O133" s="201"/>
      <c r="R133" s="101" t="s">
        <v>491</v>
      </c>
    </row>
    <row r="134" spans="3:18" s="177" customFormat="1" hidden="1" outlineLevel="1" x14ac:dyDescent="0.2">
      <c r="D134" s="192">
        <f t="shared" si="6"/>
        <v>114</v>
      </c>
      <c r="E134" s="100"/>
      <c r="F134" s="95"/>
      <c r="G134" s="95"/>
      <c r="H134" s="178"/>
      <c r="I134" s="117"/>
      <c r="J134" s="201"/>
      <c r="K134" s="249" t="str">
        <f>IFERROR(VLOOKUP($E134,Base!$B$8:$G$120,5,FALSE),"")</f>
        <v/>
      </c>
      <c r="L134" s="201"/>
      <c r="M134" s="201"/>
      <c r="N134" s="201"/>
      <c r="O134" s="201"/>
      <c r="R134" s="101"/>
    </row>
    <row r="135" spans="3:18" s="177" customFormat="1" hidden="1" outlineLevel="1" x14ac:dyDescent="0.2">
      <c r="D135" s="192">
        <f t="shared" si="6"/>
        <v>115</v>
      </c>
      <c r="E135" s="100"/>
      <c r="F135" s="95"/>
      <c r="G135" s="95"/>
      <c r="H135" s="178"/>
      <c r="I135" s="117"/>
      <c r="J135" s="117"/>
      <c r="K135" s="117"/>
      <c r="L135" s="117"/>
      <c r="M135" s="117"/>
      <c r="N135" s="117"/>
      <c r="O135" s="201"/>
      <c r="R135" s="101"/>
    </row>
    <row r="136" spans="3:18" s="177" customFormat="1" hidden="1" outlineLevel="1" x14ac:dyDescent="0.2">
      <c r="D136" s="192">
        <f t="shared" si="6"/>
        <v>116</v>
      </c>
      <c r="E136" s="100"/>
      <c r="F136" s="95"/>
      <c r="G136" s="95"/>
      <c r="H136" s="178"/>
      <c r="I136" s="117"/>
      <c r="J136" s="117"/>
      <c r="K136" s="117"/>
      <c r="L136" s="117"/>
      <c r="M136" s="117"/>
      <c r="N136" s="117"/>
      <c r="O136" s="201"/>
      <c r="R136" s="101"/>
    </row>
    <row r="137" spans="3:18" s="177" customFormat="1" hidden="1" outlineLevel="1" x14ac:dyDescent="0.2">
      <c r="D137" s="192">
        <f t="shared" si="6"/>
        <v>117</v>
      </c>
      <c r="E137" s="100"/>
      <c r="F137" s="95"/>
      <c r="G137" s="95"/>
      <c r="H137" s="178"/>
      <c r="I137" s="117"/>
      <c r="J137" s="117"/>
      <c r="K137" s="117"/>
      <c r="L137" s="117"/>
      <c r="M137" s="117"/>
      <c r="N137" s="117"/>
      <c r="O137" s="201"/>
      <c r="R137" s="101"/>
    </row>
    <row r="138" spans="3:18" s="177" customFormat="1" hidden="1" outlineLevel="1" x14ac:dyDescent="0.2">
      <c r="D138" s="192">
        <f t="shared" si="6"/>
        <v>118</v>
      </c>
      <c r="E138" s="100"/>
      <c r="F138" s="95"/>
      <c r="G138" s="95"/>
      <c r="H138" s="178"/>
      <c r="I138" s="117"/>
      <c r="J138" s="117"/>
      <c r="K138" s="117"/>
      <c r="L138" s="117"/>
      <c r="M138" s="117"/>
      <c r="N138" s="117"/>
      <c r="O138" s="201"/>
      <c r="R138" s="101"/>
    </row>
    <row r="139" spans="3:18" s="177" customFormat="1" hidden="1" outlineLevel="1" x14ac:dyDescent="0.2">
      <c r="D139" s="192">
        <f t="shared" si="6"/>
        <v>119</v>
      </c>
      <c r="E139" s="100"/>
      <c r="F139" s="95"/>
      <c r="G139" s="95"/>
      <c r="H139" s="178"/>
      <c r="I139" s="117"/>
      <c r="J139" s="117"/>
      <c r="K139" s="117"/>
      <c r="L139" s="117"/>
      <c r="M139" s="117"/>
      <c r="N139" s="117"/>
      <c r="O139" s="201"/>
      <c r="R139" s="101"/>
    </row>
    <row r="140" spans="3:18" s="177" customFormat="1" hidden="1" outlineLevel="1" x14ac:dyDescent="0.2">
      <c r="D140" s="192">
        <f t="shared" si="6"/>
        <v>120</v>
      </c>
      <c r="E140" s="100"/>
      <c r="F140" s="95"/>
      <c r="G140" s="95"/>
      <c r="H140" s="178"/>
      <c r="I140" s="117"/>
      <c r="J140" s="117"/>
      <c r="K140" s="117"/>
      <c r="L140" s="117"/>
      <c r="M140" s="117"/>
      <c r="N140" s="117"/>
      <c r="O140" s="201"/>
      <c r="R140" s="101"/>
    </row>
    <row r="141" spans="3:18" s="177" customFormat="1" ht="12.75" hidden="1" outlineLevel="1" thickBot="1" x14ac:dyDescent="0.25">
      <c r="D141" s="192">
        <f t="shared" si="6"/>
        <v>121</v>
      </c>
      <c r="E141" s="100"/>
      <c r="F141" s="95"/>
      <c r="G141" s="95"/>
      <c r="H141" s="178"/>
      <c r="I141" s="117"/>
      <c r="J141" s="117"/>
      <c r="K141" s="117"/>
      <c r="L141" s="117"/>
      <c r="M141" s="117"/>
      <c r="N141" s="117"/>
      <c r="O141" s="201"/>
      <c r="R141" s="101"/>
    </row>
    <row r="142" spans="3:18" s="44" customFormat="1" collapsed="1" x14ac:dyDescent="0.2">
      <c r="E142" s="106"/>
      <c r="F142" s="41"/>
      <c r="G142" s="41"/>
      <c r="H142" s="184"/>
      <c r="I142" s="41"/>
      <c r="J142" s="41"/>
      <c r="K142" s="41"/>
      <c r="L142" s="184"/>
      <c r="M142" s="41"/>
      <c r="N142" s="184"/>
      <c r="O142" s="184"/>
      <c r="P142" s="221" t="s">
        <v>502</v>
      </c>
      <c r="Q142" s="41"/>
      <c r="R142" s="41"/>
    </row>
    <row r="143" spans="3:18" s="44" customFormat="1" x14ac:dyDescent="0.2">
      <c r="L143" s="177"/>
    </row>
    <row r="144" spans="3:18" s="44" customFormat="1" x14ac:dyDescent="0.2">
      <c r="L144" s="177"/>
    </row>
    <row r="145" spans="3:18" s="44" customFormat="1" x14ac:dyDescent="0.2">
      <c r="C145" s="101" t="s">
        <v>422</v>
      </c>
      <c r="D145" s="101"/>
    </row>
    <row r="146" spans="3:18" s="44" customFormat="1" x14ac:dyDescent="0.2">
      <c r="C146" s="101"/>
      <c r="D146" s="101"/>
    </row>
    <row r="147" spans="3:18" s="44" customFormat="1" x14ac:dyDescent="0.2">
      <c r="E147" s="1" t="s">
        <v>171</v>
      </c>
      <c r="F147" s="1" t="s">
        <v>173</v>
      </c>
      <c r="G147" s="1" t="s">
        <v>172</v>
      </c>
      <c r="H147" s="1" t="s">
        <v>166</v>
      </c>
      <c r="I147" s="1">
        <f t="array" ref="I147:O147">TRANSPOSE(Years)</f>
        <v>2021</v>
      </c>
      <c r="J147" s="1">
        <v>2022</v>
      </c>
      <c r="K147" s="1">
        <v>2023</v>
      </c>
      <c r="L147" s="1">
        <v>2024</v>
      </c>
      <c r="M147" s="1">
        <v>0</v>
      </c>
      <c r="N147" s="182">
        <v>0</v>
      </c>
      <c r="O147" s="228" t="e">
        <v>#N/A</v>
      </c>
      <c r="P147" s="1" t="s">
        <v>167</v>
      </c>
      <c r="Q147" s="1"/>
      <c r="R147" s="1" t="s">
        <v>168</v>
      </c>
    </row>
    <row r="148" spans="3:18" s="44" customFormat="1" x14ac:dyDescent="0.2">
      <c r="I148" s="109">
        <f>SUM(I149:I198)</f>
        <v>0</v>
      </c>
      <c r="J148" s="109">
        <f>SUM(J149:J261)</f>
        <v>589139</v>
      </c>
      <c r="K148" s="109">
        <f>SUM(K149:K274)</f>
        <v>568721.99999999988</v>
      </c>
      <c r="L148" s="109">
        <f>SUM(L149:L274)</f>
        <v>0</v>
      </c>
      <c r="M148" s="109">
        <f>SUM(M149:M274)</f>
        <v>0</v>
      </c>
      <c r="N148" s="109">
        <f>SUM(N149:N274)</f>
        <v>0</v>
      </c>
      <c r="O148" s="109"/>
    </row>
    <row r="149" spans="3:18" s="44" customFormat="1" x14ac:dyDescent="0.2">
      <c r="C149" s="229" t="str">
        <f>E149&amp;F149</f>
        <v>TV Básico PlusResidencial</v>
      </c>
      <c r="D149" s="96">
        <v>1</v>
      </c>
      <c r="E149" s="100" t="str">
        <f t="array" ref="E149:E261">vector.star.plans.names</f>
        <v>TV Básico Plus</v>
      </c>
      <c r="F149" s="100" t="str">
        <f>F21</f>
        <v>Residencial</v>
      </c>
      <c r="G149" s="100" t="str">
        <f>G21</f>
        <v>Solo STAR</v>
      </c>
      <c r="H149" s="77" t="s">
        <v>175</v>
      </c>
      <c r="I149" s="108"/>
      <c r="J149" s="202">
        <f t="shared" ref="J149" si="7">IFERROR(J$10*J21,"")</f>
        <v>628.98271406162542</v>
      </c>
      <c r="K149" s="202">
        <f t="shared" ref="K149" si="8">IFERROR(K$10*K21,"")</f>
        <v>607.18490391326281</v>
      </c>
      <c r="L149" s="202"/>
      <c r="M149" s="202"/>
      <c r="N149" s="202"/>
      <c r="O149" s="202"/>
      <c r="R149" s="101"/>
    </row>
    <row r="150" spans="3:18" s="44" customFormat="1" x14ac:dyDescent="0.2">
      <c r="C150" s="229" t="str">
        <f t="shared" ref="C150:C213" si="9">E150&amp;F150</f>
        <v>TV Básico Plus NegocioNegocio</v>
      </c>
      <c r="D150" s="95">
        <f>1+D149</f>
        <v>2</v>
      </c>
      <c r="E150" s="100" t="str">
        <v>TV Básico Plus Negocio</v>
      </c>
      <c r="F150" s="100" t="str">
        <f t="shared" ref="F150:G213" si="10">F22</f>
        <v>Negocio</v>
      </c>
      <c r="G150" s="100" t="str">
        <f t="shared" ref="G150:G177" si="11">G22</f>
        <v>Solo STAR</v>
      </c>
      <c r="H150" s="77" t="s">
        <v>175</v>
      </c>
      <c r="I150" s="108"/>
      <c r="J150" s="202">
        <f t="shared" ref="J150" si="12">IFERROR(J$10*J22,"")</f>
        <v>32.568684223255687</v>
      </c>
      <c r="K150" s="202">
        <f t="shared" ref="K150" si="13">IFERROR(K$10*K22,"")</f>
        <v>31.439995024634968</v>
      </c>
      <c r="L150" s="202"/>
      <c r="M150" s="202"/>
      <c r="N150" s="202"/>
      <c r="O150" s="202"/>
      <c r="R150" s="101"/>
    </row>
    <row r="151" spans="3:18" s="44" customFormat="1" x14ac:dyDescent="0.2">
      <c r="C151" s="229" t="str">
        <f t="shared" si="9"/>
        <v>TV Básico Plus + 100 MegasResidencial</v>
      </c>
      <c r="D151" s="95">
        <f t="shared" ref="D151:D214" si="14">1+D150</f>
        <v>3</v>
      </c>
      <c r="E151" s="100" t="str">
        <v>TV Básico Plus + 100 Megas</v>
      </c>
      <c r="F151" s="100" t="str">
        <f t="shared" si="10"/>
        <v>Residencial</v>
      </c>
      <c r="G151" s="100" t="str">
        <f t="shared" si="11"/>
        <v>STAR + Internet fijo</v>
      </c>
      <c r="H151" s="77" t="s">
        <v>175</v>
      </c>
      <c r="I151" s="108"/>
      <c r="J151" s="202">
        <f t="shared" ref="J151" si="15">IFERROR(J$10*J23,"")</f>
        <v>366.39769751162646</v>
      </c>
      <c r="K151" s="202">
        <f t="shared" ref="K151" si="16">IFERROR(K$10*K23,"")</f>
        <v>353.69994402714337</v>
      </c>
      <c r="L151" s="202"/>
      <c r="M151" s="202"/>
      <c r="N151" s="202"/>
      <c r="O151" s="202"/>
      <c r="R151" s="101"/>
    </row>
    <row r="152" spans="3:18" s="44" customFormat="1" x14ac:dyDescent="0.2">
      <c r="C152" s="229" t="str">
        <f t="shared" si="9"/>
        <v>TV Básico Plus + 100 Megas SimetricoResidencial</v>
      </c>
      <c r="D152" s="95">
        <f t="shared" si="14"/>
        <v>4</v>
      </c>
      <c r="E152" s="100" t="str">
        <v>TV Básico Plus + 100 Megas Simetrico</v>
      </c>
      <c r="F152" s="100" t="str">
        <f t="shared" si="10"/>
        <v>Residencial</v>
      </c>
      <c r="G152" s="100" t="str">
        <f t="shared" si="11"/>
        <v>STAR + Internet fijo</v>
      </c>
      <c r="H152" s="77" t="s">
        <v>175</v>
      </c>
      <c r="I152" s="108"/>
      <c r="J152" s="202">
        <f t="shared" ref="J152" si="17">IFERROR(J$10*J24,"")</f>
        <v>4.0710855279069609</v>
      </c>
      <c r="K152" s="202">
        <f t="shared" ref="K152" si="18">IFERROR(K$10*K24,"")</f>
        <v>3.9299993780793709</v>
      </c>
      <c r="L152" s="202"/>
      <c r="M152" s="202"/>
      <c r="N152" s="202"/>
      <c r="O152" s="202"/>
      <c r="R152" s="101"/>
    </row>
    <row r="153" spans="3:18" s="44" customFormat="1" x14ac:dyDescent="0.2">
      <c r="C153" s="229" t="str">
        <f t="shared" si="9"/>
        <v>TV Básico Plus + 1000 MegasResidencial</v>
      </c>
      <c r="D153" s="95">
        <f t="shared" si="14"/>
        <v>5</v>
      </c>
      <c r="E153" s="100" t="str">
        <v>TV Básico Plus + 1000 Megas</v>
      </c>
      <c r="F153" s="100" t="str">
        <f t="shared" si="10"/>
        <v>Residencial</v>
      </c>
      <c r="G153" s="100" t="str">
        <f t="shared" si="11"/>
        <v>STAR + Internet fijo</v>
      </c>
      <c r="H153" s="77" t="s">
        <v>175</v>
      </c>
      <c r="I153" s="108"/>
      <c r="J153" s="202">
        <f t="shared" ref="J153" si="19">IFERROR(J$10*J25,"")</f>
        <v>71.243996738371806</v>
      </c>
      <c r="K153" s="202">
        <f t="shared" ref="K153" si="20">IFERROR(K$10*K25,"")</f>
        <v>68.774989116388994</v>
      </c>
      <c r="L153" s="202"/>
      <c r="M153" s="202"/>
      <c r="N153" s="202"/>
      <c r="O153" s="202"/>
      <c r="R153" s="101"/>
    </row>
    <row r="154" spans="3:18" s="44" customFormat="1" x14ac:dyDescent="0.2">
      <c r="C154" s="229" t="str">
        <f t="shared" si="9"/>
        <v>TV Básico Plus + 250 MegasResidencial</v>
      </c>
      <c r="D154" s="95">
        <f t="shared" si="14"/>
        <v>6</v>
      </c>
      <c r="E154" s="100" t="str">
        <v>TV Básico Plus + 250 Megas</v>
      </c>
      <c r="F154" s="100" t="str">
        <f t="shared" si="10"/>
        <v>Residencial</v>
      </c>
      <c r="G154" s="100" t="str">
        <f t="shared" si="11"/>
        <v>STAR + Internet fijo</v>
      </c>
      <c r="H154" s="77" t="s">
        <v>175</v>
      </c>
      <c r="I154" s="108"/>
      <c r="J154" s="202">
        <f t="shared" ref="J154" si="21">IFERROR(J$10*J26,"")</f>
        <v>3922.4909061383564</v>
      </c>
      <c r="K154" s="202">
        <f t="shared" ref="K154" si="22">IFERROR(K$10*K26,"")</f>
        <v>3786.5544007794738</v>
      </c>
      <c r="L154" s="202"/>
      <c r="M154" s="202"/>
      <c r="N154" s="202"/>
      <c r="O154" s="202"/>
      <c r="R154" s="101"/>
    </row>
    <row r="155" spans="3:18" s="44" customFormat="1" x14ac:dyDescent="0.2">
      <c r="C155" s="229" t="str">
        <f t="shared" si="9"/>
        <v>TV Básico Plus + 250 Megas SimetricoResidencial</v>
      </c>
      <c r="D155" s="95">
        <f t="shared" si="14"/>
        <v>7</v>
      </c>
      <c r="E155" s="100" t="str">
        <v>TV Básico Plus + 250 Megas Simetrico</v>
      </c>
      <c r="F155" s="100" t="str">
        <f t="shared" si="10"/>
        <v>Residencial</v>
      </c>
      <c r="G155" s="100" t="str">
        <f t="shared" si="11"/>
        <v>STAR + Internet fijo</v>
      </c>
      <c r="H155" s="77" t="s">
        <v>175</v>
      </c>
      <c r="I155" s="108"/>
      <c r="J155" s="202">
        <f t="shared" ref="J155" si="23">IFERROR(J$10*J27,"")</f>
        <v>0</v>
      </c>
      <c r="K155" s="202">
        <f t="shared" ref="K155" si="24">IFERROR(K$10*K27,"")</f>
        <v>0</v>
      </c>
      <c r="L155" s="202"/>
      <c r="M155" s="202"/>
      <c r="N155" s="202"/>
      <c r="O155" s="202"/>
      <c r="R155" s="101"/>
    </row>
    <row r="156" spans="3:18" s="44" customFormat="1" x14ac:dyDescent="0.2">
      <c r="C156" s="229" t="str">
        <f t="shared" si="9"/>
        <v>TV Básico Plus + 500 MegasResidencial</v>
      </c>
      <c r="D156" s="95">
        <f t="shared" si="14"/>
        <v>8</v>
      </c>
      <c r="E156" s="100" t="str">
        <v>TV Básico Plus + 500 Megas</v>
      </c>
      <c r="F156" s="100" t="str">
        <f t="shared" si="10"/>
        <v>Residencial</v>
      </c>
      <c r="G156" s="100" t="str">
        <f t="shared" si="11"/>
        <v>STAR + Internet fijo</v>
      </c>
      <c r="H156" s="77" t="s">
        <v>175</v>
      </c>
      <c r="I156" s="108"/>
      <c r="J156" s="202">
        <f t="shared" ref="J156" si="25">IFERROR(J$10*J28,"")</f>
        <v>2682.8453628906873</v>
      </c>
      <c r="K156" s="202">
        <f t="shared" ref="K156" si="26">IFERROR(K$10*K28,"")</f>
        <v>2589.8695901543056</v>
      </c>
      <c r="L156" s="202"/>
      <c r="M156" s="202"/>
      <c r="N156" s="202"/>
      <c r="O156" s="202"/>
      <c r="R156" s="101"/>
    </row>
    <row r="157" spans="3:18" s="44" customFormat="1" x14ac:dyDescent="0.2">
      <c r="C157" s="229" t="str">
        <f t="shared" si="9"/>
        <v>TV Básico Plus + 500 Megas SimetricoResidencial</v>
      </c>
      <c r="D157" s="95">
        <f t="shared" si="14"/>
        <v>9</v>
      </c>
      <c r="E157" s="100" t="str">
        <v>TV Básico Plus + 500 Megas Simetrico</v>
      </c>
      <c r="F157" s="100" t="str">
        <f t="shared" si="10"/>
        <v>Residencial</v>
      </c>
      <c r="G157" s="100" t="str">
        <f t="shared" si="11"/>
        <v>STAR + Internet fijo</v>
      </c>
      <c r="H157" s="77" t="s">
        <v>175</v>
      </c>
      <c r="I157" s="108"/>
      <c r="J157" s="202">
        <f t="shared" ref="J157" si="27">IFERROR(J$10*J29,"")</f>
        <v>0</v>
      </c>
      <c r="K157" s="202">
        <f t="shared" ref="K157" si="28">IFERROR(K$10*K29,"")</f>
        <v>0</v>
      </c>
      <c r="L157" s="202"/>
      <c r="M157" s="202"/>
      <c r="N157" s="202"/>
      <c r="O157" s="202"/>
      <c r="R157" s="101"/>
    </row>
    <row r="158" spans="3:18" s="44" customFormat="1" x14ac:dyDescent="0.2">
      <c r="C158" s="229" t="str">
        <f t="shared" si="9"/>
        <v>TV Básico Plus + 60 MegasResidencial</v>
      </c>
      <c r="D158" s="95">
        <f t="shared" si="14"/>
        <v>10</v>
      </c>
      <c r="E158" s="100" t="str">
        <v>TV Básico Plus + 60 Megas</v>
      </c>
      <c r="F158" s="100" t="str">
        <f t="shared" si="10"/>
        <v>Residencial</v>
      </c>
      <c r="G158" s="100" t="str">
        <f t="shared" si="11"/>
        <v>STAR + Internet fijo</v>
      </c>
      <c r="H158" s="77" t="s">
        <v>175</v>
      </c>
      <c r="I158" s="108"/>
      <c r="J158" s="202">
        <f t="shared" ref="J158" si="29">IFERROR(J$10*J30,"")</f>
        <v>8121.8156281743859</v>
      </c>
      <c r="K158" s="202">
        <f t="shared" ref="K158" si="30">IFERROR(K$10*K30,"")</f>
        <v>7840.348759268345</v>
      </c>
      <c r="L158" s="202"/>
      <c r="M158" s="202"/>
      <c r="N158" s="202"/>
      <c r="O158" s="202"/>
      <c r="R158" s="101"/>
    </row>
    <row r="159" spans="3:18" s="44" customFormat="1" x14ac:dyDescent="0.2">
      <c r="C159" s="229" t="str">
        <f t="shared" si="9"/>
        <v>TV Básico Plus + 60 Megas SimetricoResidencial</v>
      </c>
      <c r="D159" s="95">
        <f t="shared" si="14"/>
        <v>11</v>
      </c>
      <c r="E159" s="100" t="str">
        <v>TV Básico Plus + 60 Megas Simetrico</v>
      </c>
      <c r="F159" s="100" t="str">
        <f t="shared" si="10"/>
        <v>Residencial</v>
      </c>
      <c r="G159" s="100" t="str">
        <f t="shared" si="11"/>
        <v>STAR + Internet fijo</v>
      </c>
      <c r="H159" s="77" t="s">
        <v>175</v>
      </c>
      <c r="I159" s="108"/>
      <c r="J159" s="202">
        <f t="shared" ref="J159" si="31">IFERROR(J$10*J31,"")</f>
        <v>0</v>
      </c>
      <c r="K159" s="202">
        <f t="shared" ref="K159" si="32">IFERROR(K$10*K31,"")</f>
        <v>0</v>
      </c>
      <c r="L159" s="202"/>
      <c r="M159" s="202"/>
      <c r="N159" s="202"/>
      <c r="O159" s="202"/>
      <c r="R159" s="101"/>
    </row>
    <row r="160" spans="3:18" s="44" customFormat="1" x14ac:dyDescent="0.2">
      <c r="C160" s="229" t="str">
        <f t="shared" si="9"/>
        <v>TV Básico Plus + HD + Telefonía + 100 MegasResidencial</v>
      </c>
      <c r="D160" s="95">
        <f t="shared" si="14"/>
        <v>12</v>
      </c>
      <c r="E160" s="100" t="str">
        <v>TV Básico Plus + HD + Telefonía + 100 Megas</v>
      </c>
      <c r="F160" s="100" t="str">
        <f t="shared" si="10"/>
        <v>Residencial</v>
      </c>
      <c r="G160" s="100" t="str">
        <f t="shared" si="11"/>
        <v>STAR + Internet fijo + Telefonía fija</v>
      </c>
      <c r="H160" s="77" t="s">
        <v>175</v>
      </c>
      <c r="I160" s="108"/>
      <c r="J160" s="202">
        <f t="shared" ref="J160" si="33">IFERROR(J$10*J32,"")</f>
        <v>0</v>
      </c>
      <c r="K160" s="202">
        <f t="shared" ref="K160" si="34">IFERROR(K$10*K32,"")</f>
        <v>0</v>
      </c>
      <c r="L160" s="202"/>
      <c r="M160" s="202"/>
      <c r="N160" s="202"/>
      <c r="O160" s="202"/>
      <c r="R160" s="101"/>
    </row>
    <row r="161" spans="3:18" s="44" customFormat="1" x14ac:dyDescent="0.2">
      <c r="C161" s="229" t="str">
        <f t="shared" si="9"/>
        <v>TV Básico Plus + HD + Telefonía + 100 Megas SimetricoResidencial</v>
      </c>
      <c r="D161" s="95">
        <f t="shared" si="14"/>
        <v>13</v>
      </c>
      <c r="E161" s="100" t="str">
        <v>TV Básico Plus + HD + Telefonía + 100 Megas Simetrico</v>
      </c>
      <c r="F161" s="100" t="str">
        <f t="shared" si="10"/>
        <v>Residencial</v>
      </c>
      <c r="G161" s="100" t="str">
        <f t="shared" si="11"/>
        <v>STAR + Internet fijo + Telefonía fija</v>
      </c>
      <c r="H161" s="77" t="s">
        <v>175</v>
      </c>
      <c r="I161" s="108"/>
      <c r="J161" s="202">
        <f t="shared" ref="J161" si="35">IFERROR(J$10*J33,"")</f>
        <v>0</v>
      </c>
      <c r="K161" s="202">
        <f t="shared" ref="K161" si="36">IFERROR(K$10*K33,"")</f>
        <v>0</v>
      </c>
      <c r="L161" s="202"/>
      <c r="M161" s="202"/>
      <c r="N161" s="202"/>
      <c r="O161" s="202"/>
      <c r="R161" s="101"/>
    </row>
    <row r="162" spans="3:18" s="44" customFormat="1" x14ac:dyDescent="0.2">
      <c r="C162" s="229" t="str">
        <f t="shared" si="9"/>
        <v>TV Básico Plus + HD + Telefonía + 1000 MegasResidencial</v>
      </c>
      <c r="D162" s="95">
        <f t="shared" si="14"/>
        <v>14</v>
      </c>
      <c r="E162" s="100" t="str">
        <v>TV Básico Plus + HD + Telefonía + 1000 Megas</v>
      </c>
      <c r="F162" s="100" t="str">
        <f t="shared" si="10"/>
        <v>Residencial</v>
      </c>
      <c r="G162" s="100" t="str">
        <f t="shared" si="11"/>
        <v>STAR + Internet fijo + Telefonía fija</v>
      </c>
      <c r="H162" s="77" t="s">
        <v>175</v>
      </c>
      <c r="I162" s="108"/>
      <c r="J162" s="202">
        <f t="shared" ref="J162" si="37">IFERROR(J$10*J34,"")</f>
        <v>0</v>
      </c>
      <c r="K162" s="202">
        <f t="shared" ref="K162" si="38">IFERROR(K$10*K34,"")</f>
        <v>0</v>
      </c>
      <c r="L162" s="202"/>
      <c r="M162" s="202"/>
      <c r="N162" s="202"/>
      <c r="O162" s="202"/>
      <c r="R162" s="101"/>
    </row>
    <row r="163" spans="3:18" s="44" customFormat="1" x14ac:dyDescent="0.2">
      <c r="C163" s="229" t="str">
        <f t="shared" si="9"/>
        <v>TV Básico Plus + HD + Telefonía + 250 MegasResidencial</v>
      </c>
      <c r="D163" s="95">
        <f t="shared" si="14"/>
        <v>15</v>
      </c>
      <c r="E163" s="100" t="str">
        <v>TV Básico Plus + HD + Telefonía + 250 Megas</v>
      </c>
      <c r="F163" s="100" t="str">
        <f t="shared" si="10"/>
        <v>Residencial</v>
      </c>
      <c r="G163" s="100" t="str">
        <f t="shared" si="11"/>
        <v>STAR + Internet fijo + Telefonía fija</v>
      </c>
      <c r="H163" s="77" t="s">
        <v>175</v>
      </c>
      <c r="I163" s="108"/>
      <c r="J163" s="202">
        <f t="shared" ref="J163" si="39">IFERROR(J$10*J35,"")</f>
        <v>0</v>
      </c>
      <c r="K163" s="202">
        <f t="shared" ref="K163" si="40">IFERROR(K$10*K35,"")</f>
        <v>0</v>
      </c>
      <c r="L163" s="202"/>
      <c r="M163" s="202"/>
      <c r="N163" s="202"/>
      <c r="O163" s="202"/>
      <c r="R163" s="101"/>
    </row>
    <row r="164" spans="3:18" s="44" customFormat="1" x14ac:dyDescent="0.2">
      <c r="C164" s="229" t="str">
        <f t="shared" si="9"/>
        <v>TV Básico Plus + HD + Telefonía + 250 Megas SimetricoResidencial</v>
      </c>
      <c r="D164" s="95">
        <f t="shared" si="14"/>
        <v>16</v>
      </c>
      <c r="E164" s="100" t="str">
        <v>TV Básico Plus + HD + Telefonía + 250 Megas Simetrico</v>
      </c>
      <c r="F164" s="100" t="str">
        <f t="shared" si="10"/>
        <v>Residencial</v>
      </c>
      <c r="G164" s="100" t="str">
        <f t="shared" si="11"/>
        <v>STAR + Internet fijo + Telefonía fija</v>
      </c>
      <c r="H164" s="77" t="s">
        <v>175</v>
      </c>
      <c r="I164" s="108"/>
      <c r="J164" s="202">
        <f t="shared" ref="J164" si="41">IFERROR(J$10*J36,"")</f>
        <v>0</v>
      </c>
      <c r="K164" s="202">
        <f t="shared" ref="K164" si="42">IFERROR(K$10*K36,"")</f>
        <v>0</v>
      </c>
      <c r="L164" s="202"/>
      <c r="M164" s="202"/>
      <c r="N164" s="202"/>
      <c r="O164" s="202"/>
      <c r="R164" s="101"/>
    </row>
    <row r="165" spans="3:18" s="44" customFormat="1" x14ac:dyDescent="0.2">
      <c r="C165" s="229" t="str">
        <f t="shared" si="9"/>
        <v>TV Básico Plus + HD + Telefonía + 500 MegasResidencial</v>
      </c>
      <c r="D165" s="95">
        <f t="shared" si="14"/>
        <v>17</v>
      </c>
      <c r="E165" s="100" t="str">
        <v>TV Básico Plus + HD + Telefonía + 500 Megas</v>
      </c>
      <c r="F165" s="100" t="str">
        <f t="shared" si="10"/>
        <v>Residencial</v>
      </c>
      <c r="G165" s="100" t="str">
        <f t="shared" si="11"/>
        <v>STAR + Internet fijo + Telefonía fija</v>
      </c>
      <c r="H165" s="77" t="s">
        <v>175</v>
      </c>
      <c r="I165" s="108"/>
      <c r="J165" s="202">
        <f t="shared" ref="J165" si="43">IFERROR(J$10*J37,"")</f>
        <v>0</v>
      </c>
      <c r="K165" s="202">
        <f t="shared" ref="K165" si="44">IFERROR(K$10*K37,"")</f>
        <v>0</v>
      </c>
      <c r="L165" s="202"/>
      <c r="M165" s="202"/>
      <c r="N165" s="202"/>
      <c r="O165" s="202"/>
      <c r="R165" s="101"/>
    </row>
    <row r="166" spans="3:18" s="44" customFormat="1" x14ac:dyDescent="0.2">
      <c r="C166" s="229" t="str">
        <f t="shared" si="9"/>
        <v>TV Básico Plus + HD + Telefonía + 500 Megas SimetricoResidencial</v>
      </c>
      <c r="D166" s="95">
        <f t="shared" si="14"/>
        <v>18</v>
      </c>
      <c r="E166" s="100" t="str">
        <v>TV Básico Plus + HD + Telefonía + 500 Megas Simetrico</v>
      </c>
      <c r="F166" s="100" t="str">
        <f t="shared" si="10"/>
        <v>Residencial</v>
      </c>
      <c r="G166" s="100" t="str">
        <f t="shared" si="11"/>
        <v>STAR + Internet fijo + Telefonía fija</v>
      </c>
      <c r="H166" s="77" t="s">
        <v>175</v>
      </c>
      <c r="I166" s="108"/>
      <c r="J166" s="202">
        <f t="shared" ref="J166" si="45">IFERROR(J$10*J38,"")</f>
        <v>0</v>
      </c>
      <c r="K166" s="202">
        <f t="shared" ref="K166" si="46">IFERROR(K$10*K38,"")</f>
        <v>0</v>
      </c>
      <c r="L166" s="202"/>
      <c r="M166" s="202"/>
      <c r="N166" s="202"/>
      <c r="O166" s="202"/>
      <c r="R166" s="101"/>
    </row>
    <row r="167" spans="3:18" s="44" customFormat="1" x14ac:dyDescent="0.2">
      <c r="C167" s="229" t="str">
        <f t="shared" si="9"/>
        <v>TV Básico Plus + HD + Telefonía + 60 MegasResidencial</v>
      </c>
      <c r="D167" s="95">
        <f t="shared" si="14"/>
        <v>19</v>
      </c>
      <c r="E167" s="100" t="str">
        <v>TV Básico Plus + HD + Telefonía + 60 Megas</v>
      </c>
      <c r="F167" s="100" t="str">
        <f t="shared" si="10"/>
        <v>Residencial</v>
      </c>
      <c r="G167" s="100" t="str">
        <f t="shared" si="11"/>
        <v>STAR + Internet fijo + Telefonía fija</v>
      </c>
      <c r="H167" s="77" t="s">
        <v>175</v>
      </c>
      <c r="I167" s="108"/>
      <c r="J167" s="202">
        <f t="shared" ref="J167" si="47">IFERROR(J$10*J39,"")</f>
        <v>0</v>
      </c>
      <c r="K167" s="202">
        <f t="shared" ref="K167" si="48">IFERROR(K$10*K39,"")</f>
        <v>0</v>
      </c>
      <c r="L167" s="202"/>
      <c r="M167" s="202"/>
      <c r="N167" s="202"/>
      <c r="O167" s="202"/>
      <c r="R167" s="101"/>
    </row>
    <row r="168" spans="3:18" s="44" customFormat="1" x14ac:dyDescent="0.2">
      <c r="C168" s="229" t="str">
        <f t="shared" si="9"/>
        <v>TV Básico Plus + HD + Telefonía + 60 Megas SimetricoResidencial</v>
      </c>
      <c r="D168" s="95">
        <f t="shared" si="14"/>
        <v>20</v>
      </c>
      <c r="E168" s="100" t="str">
        <v>TV Básico Plus + HD + Telefonía + 60 Megas Simetrico</v>
      </c>
      <c r="F168" s="100" t="str">
        <f t="shared" si="10"/>
        <v>Residencial</v>
      </c>
      <c r="G168" s="100" t="str">
        <f t="shared" si="11"/>
        <v>STAR + Internet fijo + Telefonía fija</v>
      </c>
      <c r="H168" s="77" t="s">
        <v>175</v>
      </c>
      <c r="I168" s="108"/>
      <c r="J168" s="202">
        <f t="shared" ref="J168" si="49">IFERROR(J$10*J40,"")</f>
        <v>0</v>
      </c>
      <c r="K168" s="202">
        <f t="shared" ref="K168" si="50">IFERROR(K$10*K40,"")</f>
        <v>0</v>
      </c>
      <c r="L168" s="202"/>
      <c r="M168" s="202"/>
      <c r="N168" s="202"/>
      <c r="O168" s="202"/>
      <c r="R168" s="101"/>
    </row>
    <row r="169" spans="3:18" s="44" customFormat="1" x14ac:dyDescent="0.2">
      <c r="C169" s="229" t="str">
        <f t="shared" si="9"/>
        <v>TV Básico Plus + HD Negocio + Telefonía Negocio + 100 Megas NegocioNegocio</v>
      </c>
      <c r="D169" s="95">
        <f t="shared" si="14"/>
        <v>21</v>
      </c>
      <c r="E169" s="100" t="str">
        <v>TV Básico Plus + HD Negocio + Telefonía Negocio + 100 Megas Negocio</v>
      </c>
      <c r="F169" s="100" t="str">
        <f t="shared" si="10"/>
        <v>Negocio</v>
      </c>
      <c r="G169" s="100" t="str">
        <f t="shared" si="11"/>
        <v>STAR + Internet fijo + Telefonía fija</v>
      </c>
      <c r="H169" s="77" t="s">
        <v>175</v>
      </c>
      <c r="I169" s="108"/>
      <c r="J169" s="202">
        <f t="shared" ref="J169" si="51">IFERROR(J$10*J41,"")</f>
        <v>0</v>
      </c>
      <c r="K169" s="202">
        <f t="shared" ref="K169" si="52">IFERROR(K$10*K41,"")</f>
        <v>0</v>
      </c>
      <c r="L169" s="202"/>
      <c r="M169" s="202"/>
      <c r="N169" s="202"/>
      <c r="O169" s="202"/>
      <c r="R169" s="101"/>
    </row>
    <row r="170" spans="3:18" s="44" customFormat="1" x14ac:dyDescent="0.2">
      <c r="C170" s="229" t="str">
        <f t="shared" si="9"/>
        <v>TV Básico Plus + HD Negocio + Telefonía Negocio + 100 Megas Simetrico NegocioNegocio</v>
      </c>
      <c r="D170" s="95">
        <f t="shared" si="14"/>
        <v>22</v>
      </c>
      <c r="E170" s="100" t="str">
        <v>TV Básico Plus + HD Negocio + Telefonía Negocio + 100 Megas Simetrico Negocio</v>
      </c>
      <c r="F170" s="100" t="str">
        <f t="shared" si="10"/>
        <v>Negocio</v>
      </c>
      <c r="G170" s="100" t="str">
        <f t="shared" si="11"/>
        <v>STAR + Internet fijo + Telefonía fija</v>
      </c>
      <c r="H170" s="77" t="s">
        <v>175</v>
      </c>
      <c r="I170" s="108"/>
      <c r="J170" s="202">
        <f t="shared" ref="J170" si="53">IFERROR(J$10*J42,"")</f>
        <v>0</v>
      </c>
      <c r="K170" s="202">
        <f t="shared" ref="K170" si="54">IFERROR(K$10*K42,"")</f>
        <v>0</v>
      </c>
      <c r="L170" s="202"/>
      <c r="M170" s="202"/>
      <c r="N170" s="202"/>
      <c r="O170" s="202"/>
      <c r="R170" s="101"/>
    </row>
    <row r="171" spans="3:18" s="44" customFormat="1" x14ac:dyDescent="0.2">
      <c r="C171" s="229" t="str">
        <f t="shared" si="9"/>
        <v>TV Básico Plus + HD Negocio + Telefonía Negocio + 1000 Megas NegocioNegocio</v>
      </c>
      <c r="D171" s="95">
        <f t="shared" si="14"/>
        <v>23</v>
      </c>
      <c r="E171" s="100" t="str">
        <v>TV Básico Plus + HD Negocio + Telefonía Negocio + 1000 Megas Negocio</v>
      </c>
      <c r="F171" s="100" t="str">
        <f t="shared" si="10"/>
        <v>Negocio</v>
      </c>
      <c r="G171" s="100" t="str">
        <f t="shared" si="11"/>
        <v>STAR + Internet fijo + Telefonía fija</v>
      </c>
      <c r="H171" s="77" t="s">
        <v>175</v>
      </c>
      <c r="I171" s="108"/>
      <c r="J171" s="202">
        <f t="shared" ref="J171" si="55">IFERROR(J$10*J43,"")</f>
        <v>0</v>
      </c>
      <c r="K171" s="202">
        <f t="shared" ref="K171" si="56">IFERROR(K$10*K43,"")</f>
        <v>0</v>
      </c>
      <c r="L171" s="202"/>
      <c r="M171" s="202"/>
      <c r="N171" s="202"/>
      <c r="O171" s="202"/>
      <c r="R171" s="101"/>
    </row>
    <row r="172" spans="3:18" s="44" customFormat="1" x14ac:dyDescent="0.2">
      <c r="C172" s="229" t="str">
        <f t="shared" si="9"/>
        <v>TV Básico Plus + HD Negocio + Telefonía Negocio + 250 Megas NegocioNegocio</v>
      </c>
      <c r="D172" s="95">
        <f t="shared" si="14"/>
        <v>24</v>
      </c>
      <c r="E172" s="100" t="str">
        <v>TV Básico Plus + HD Negocio + Telefonía Negocio + 250 Megas Negocio</v>
      </c>
      <c r="F172" s="100" t="str">
        <f t="shared" si="10"/>
        <v>Negocio</v>
      </c>
      <c r="G172" s="100" t="str">
        <f t="shared" si="11"/>
        <v>STAR + Internet fijo + Telefonía fija</v>
      </c>
      <c r="H172" s="77" t="s">
        <v>175</v>
      </c>
      <c r="I172" s="108"/>
      <c r="J172" s="202">
        <f t="shared" ref="J172" si="57">IFERROR(J$10*J44,"")</f>
        <v>0</v>
      </c>
      <c r="K172" s="202">
        <f t="shared" ref="K172" si="58">IFERROR(K$10*K44,"")</f>
        <v>0</v>
      </c>
      <c r="L172" s="202"/>
      <c r="M172" s="202"/>
      <c r="N172" s="202"/>
      <c r="O172" s="202"/>
      <c r="R172" s="101"/>
    </row>
    <row r="173" spans="3:18" s="44" customFormat="1" x14ac:dyDescent="0.2">
      <c r="C173" s="229" t="str">
        <f t="shared" si="9"/>
        <v>TV Básico Plus + HD Negocio + Telefonía Negocio + 250 Megas Simetrico NegocioNegocio</v>
      </c>
      <c r="D173" s="95">
        <f t="shared" si="14"/>
        <v>25</v>
      </c>
      <c r="E173" s="100" t="str">
        <v>TV Básico Plus + HD Negocio + Telefonía Negocio + 250 Megas Simetrico Negocio</v>
      </c>
      <c r="F173" s="100" t="str">
        <f t="shared" si="10"/>
        <v>Negocio</v>
      </c>
      <c r="G173" s="100" t="str">
        <f t="shared" si="11"/>
        <v>STAR + Internet fijo + Telefonía fija</v>
      </c>
      <c r="H173" s="77" t="s">
        <v>175</v>
      </c>
      <c r="I173" s="108"/>
      <c r="J173" s="202">
        <f t="shared" ref="J173" si="59">IFERROR(J$10*J45,"")</f>
        <v>0</v>
      </c>
      <c r="K173" s="202">
        <f t="shared" ref="K173" si="60">IFERROR(K$10*K45,"")</f>
        <v>0</v>
      </c>
      <c r="L173" s="202"/>
      <c r="M173" s="202"/>
      <c r="N173" s="202"/>
      <c r="O173" s="202"/>
      <c r="R173" s="101"/>
    </row>
    <row r="174" spans="3:18" s="44" customFormat="1" x14ac:dyDescent="0.2">
      <c r="C174" s="229" t="str">
        <f t="shared" si="9"/>
        <v>TV Básico Plus + HD Negocio + Telefonía Negocio + 500 Megas NegocioNegocio</v>
      </c>
      <c r="D174" s="95">
        <f t="shared" si="14"/>
        <v>26</v>
      </c>
      <c r="E174" s="100" t="str">
        <v>TV Básico Plus + HD Negocio + Telefonía Negocio + 500 Megas Negocio</v>
      </c>
      <c r="F174" s="100" t="str">
        <f t="shared" si="10"/>
        <v>Negocio</v>
      </c>
      <c r="G174" s="100" t="str">
        <f t="shared" si="11"/>
        <v>STAR + Internet fijo + Telefonía fija</v>
      </c>
      <c r="H174" s="77" t="s">
        <v>175</v>
      </c>
      <c r="I174" s="108"/>
      <c r="J174" s="202">
        <f t="shared" ref="J174" si="61">IFERROR(J$10*J46,"")</f>
        <v>0</v>
      </c>
      <c r="K174" s="202">
        <f t="shared" ref="K174" si="62">IFERROR(K$10*K46,"")</f>
        <v>0</v>
      </c>
      <c r="L174" s="202"/>
      <c r="M174" s="202"/>
      <c r="N174" s="202"/>
      <c r="O174" s="202"/>
      <c r="R174" s="101"/>
    </row>
    <row r="175" spans="3:18" s="44" customFormat="1" x14ac:dyDescent="0.2">
      <c r="C175" s="229" t="str">
        <f t="shared" si="9"/>
        <v>TV Básico Plus + HD Negocio + Telefonía Negocio + 500 Megas Simetrico NegocioNegocio</v>
      </c>
      <c r="D175" s="95">
        <f t="shared" si="14"/>
        <v>27</v>
      </c>
      <c r="E175" s="100" t="str">
        <v>TV Básico Plus + HD Negocio + Telefonía Negocio + 500 Megas Simetrico Negocio</v>
      </c>
      <c r="F175" s="100" t="str">
        <f t="shared" si="10"/>
        <v>Negocio</v>
      </c>
      <c r="G175" s="100" t="str">
        <f t="shared" si="11"/>
        <v>STAR + Internet fijo + Telefonía fija</v>
      </c>
      <c r="H175" s="77" t="s">
        <v>175</v>
      </c>
      <c r="I175" s="108"/>
      <c r="J175" s="202">
        <f t="shared" ref="J175" si="63">IFERROR(J$10*J47,"")</f>
        <v>0</v>
      </c>
      <c r="K175" s="202">
        <f t="shared" ref="K175" si="64">IFERROR(K$10*K47,"")</f>
        <v>0</v>
      </c>
      <c r="L175" s="202"/>
      <c r="M175" s="202"/>
      <c r="N175" s="202"/>
      <c r="O175" s="202"/>
      <c r="R175" s="101"/>
    </row>
    <row r="176" spans="3:18" s="44" customFormat="1" x14ac:dyDescent="0.2">
      <c r="C176" s="229" t="str">
        <f t="shared" si="9"/>
        <v>TV Básico Plus + HD Negocio + Telefonía Negocio + 60 Megas NegocioNegocio</v>
      </c>
      <c r="D176" s="95">
        <f t="shared" si="14"/>
        <v>28</v>
      </c>
      <c r="E176" s="100" t="str">
        <v>TV Básico Plus + HD Negocio + Telefonía Negocio + 60 Megas Negocio</v>
      </c>
      <c r="F176" s="100" t="str">
        <f t="shared" si="10"/>
        <v>Negocio</v>
      </c>
      <c r="G176" s="100" t="str">
        <f t="shared" si="11"/>
        <v>STAR + Internet fijo + Telefonía fija</v>
      </c>
      <c r="H176" s="77" t="s">
        <v>175</v>
      </c>
      <c r="I176" s="108"/>
      <c r="J176" s="202">
        <f t="shared" ref="J176" si="65">IFERROR(J$10*J48,"")</f>
        <v>0</v>
      </c>
      <c r="K176" s="202">
        <f t="shared" ref="K176" si="66">IFERROR(K$10*K48,"")</f>
        <v>0</v>
      </c>
      <c r="L176" s="202"/>
      <c r="M176" s="202"/>
      <c r="N176" s="202"/>
      <c r="O176" s="202"/>
      <c r="R176" s="101"/>
    </row>
    <row r="177" spans="3:18" s="44" customFormat="1" x14ac:dyDescent="0.2">
      <c r="C177" s="229" t="str">
        <f t="shared" si="9"/>
        <v>TV Básico Plus + HD Negocio + Telefonía Negocio + 60 Megas Simetrico NegocioNegocio</v>
      </c>
      <c r="D177" s="95">
        <f t="shared" si="14"/>
        <v>29</v>
      </c>
      <c r="E177" s="100" t="str">
        <v>TV Básico Plus + HD Negocio + Telefonía Negocio + 60 Megas Simetrico Negocio</v>
      </c>
      <c r="F177" s="100" t="str">
        <f t="shared" si="10"/>
        <v>Negocio</v>
      </c>
      <c r="G177" s="100" t="str">
        <f t="shared" si="11"/>
        <v>STAR + Internet fijo + Telefonía fija</v>
      </c>
      <c r="H177" s="77" t="s">
        <v>175</v>
      </c>
      <c r="I177" s="108"/>
      <c r="J177" s="202">
        <f t="shared" ref="J177" si="67">IFERROR(J$10*J49,"")</f>
        <v>0</v>
      </c>
      <c r="K177" s="202">
        <f t="shared" ref="K177" si="68">IFERROR(K$10*K49,"")</f>
        <v>0</v>
      </c>
      <c r="L177" s="202"/>
      <c r="M177" s="202"/>
      <c r="N177" s="202"/>
      <c r="O177" s="202"/>
      <c r="R177" s="101"/>
    </row>
    <row r="178" spans="3:18" s="44" customFormat="1" x14ac:dyDescent="0.2">
      <c r="C178" s="229" t="str">
        <f t="shared" si="9"/>
        <v>TV Básico Plus Negocio + 100 Megas NegocioNegocio</v>
      </c>
      <c r="D178" s="95">
        <f t="shared" si="14"/>
        <v>30</v>
      </c>
      <c r="E178" s="100" t="str">
        <v>TV Básico Plus Negocio + 100 Megas Negocio</v>
      </c>
      <c r="F178" s="100" t="str">
        <f t="shared" si="10"/>
        <v>Negocio</v>
      </c>
      <c r="G178" s="100" t="str">
        <f t="shared" si="10"/>
        <v>STAR + Internet fijo</v>
      </c>
      <c r="H178" s="178" t="s">
        <v>175</v>
      </c>
      <c r="I178" s="108"/>
      <c r="J178" s="202">
        <f t="shared" ref="J178" si="69">IFERROR(J$10*J50,"")</f>
        <v>32.568684223255687</v>
      </c>
      <c r="K178" s="202">
        <f t="shared" ref="K178" si="70">IFERROR(K$10*K50,"")</f>
        <v>31.439995024634968</v>
      </c>
      <c r="L178" s="202"/>
      <c r="M178" s="202"/>
      <c r="N178" s="202"/>
      <c r="O178" s="202"/>
      <c r="R178" s="101"/>
    </row>
    <row r="179" spans="3:18" s="44" customFormat="1" x14ac:dyDescent="0.2">
      <c r="C179" s="229" t="str">
        <f t="shared" si="9"/>
        <v>TV Básico Plus Negocio + 100 Megas Simetrico NegocioNegocio</v>
      </c>
      <c r="D179" s="95">
        <f t="shared" si="14"/>
        <v>31</v>
      </c>
      <c r="E179" s="100" t="str">
        <v>TV Básico Plus Negocio + 100 Megas Simetrico Negocio</v>
      </c>
      <c r="F179" s="100" t="str">
        <f t="shared" si="10"/>
        <v>Negocio</v>
      </c>
      <c r="G179" s="100" t="str">
        <f t="shared" si="10"/>
        <v>STAR + Internet fijo</v>
      </c>
      <c r="H179" s="178" t="s">
        <v>175</v>
      </c>
      <c r="I179" s="108"/>
      <c r="J179" s="202">
        <f t="shared" ref="J179" si="71">IFERROR(J$10*J51,"")</f>
        <v>0</v>
      </c>
      <c r="K179" s="202">
        <f t="shared" ref="K179" si="72">IFERROR(K$10*K51,"")</f>
        <v>0</v>
      </c>
      <c r="L179" s="202"/>
      <c r="M179" s="202"/>
      <c r="N179" s="202"/>
      <c r="O179" s="202"/>
      <c r="R179" s="101"/>
    </row>
    <row r="180" spans="3:18" s="44" customFormat="1" x14ac:dyDescent="0.2">
      <c r="C180" s="229" t="str">
        <f t="shared" si="9"/>
        <v>TV Básico Plus Negocio + 1000 Megas NegocioNegocio</v>
      </c>
      <c r="D180" s="95">
        <f t="shared" si="14"/>
        <v>32</v>
      </c>
      <c r="E180" s="100" t="str">
        <v>TV Básico Plus Negocio + 1000 Megas Negocio</v>
      </c>
      <c r="F180" s="100" t="str">
        <f t="shared" si="10"/>
        <v>Negocio</v>
      </c>
      <c r="G180" s="100" t="str">
        <f t="shared" si="10"/>
        <v>STAR + Internet fijo</v>
      </c>
      <c r="H180" s="178" t="s">
        <v>175</v>
      </c>
      <c r="I180" s="108"/>
      <c r="J180" s="202">
        <f t="shared" ref="J180" si="73">IFERROR(J$10*J52,"")</f>
        <v>22.390970403488286</v>
      </c>
      <c r="K180" s="202">
        <f t="shared" ref="K180" si="74">IFERROR(K$10*K52,"")</f>
        <v>21.614996579436539</v>
      </c>
      <c r="L180" s="202"/>
      <c r="M180" s="202"/>
      <c r="N180" s="202"/>
      <c r="O180" s="202"/>
      <c r="R180" s="101"/>
    </row>
    <row r="181" spans="3:18" s="44" customFormat="1" x14ac:dyDescent="0.2">
      <c r="C181" s="229" t="str">
        <f t="shared" si="9"/>
        <v>TV Básico Plus Negocio + 250 Megas NegocioNegocio</v>
      </c>
      <c r="D181" s="95">
        <f t="shared" si="14"/>
        <v>33</v>
      </c>
      <c r="E181" s="100" t="str">
        <v>TV Básico Plus Negocio + 250 Megas Negocio</v>
      </c>
      <c r="F181" s="100" t="str">
        <f t="shared" si="10"/>
        <v>Negocio</v>
      </c>
      <c r="G181" s="100" t="str">
        <f t="shared" si="10"/>
        <v>STAR + Internet fijo</v>
      </c>
      <c r="H181" s="178" t="s">
        <v>175</v>
      </c>
      <c r="I181" s="108"/>
      <c r="J181" s="202">
        <f t="shared" ref="J181" si="75">IFERROR(J$10*J53,"")</f>
        <v>138.41690794883667</v>
      </c>
      <c r="K181" s="202">
        <f t="shared" ref="K181" si="76">IFERROR(K$10*K53,"")</f>
        <v>133.61997885469862</v>
      </c>
      <c r="L181" s="202"/>
      <c r="M181" s="202"/>
      <c r="N181" s="202"/>
      <c r="O181" s="202"/>
      <c r="R181" s="101"/>
    </row>
    <row r="182" spans="3:18" s="44" customFormat="1" x14ac:dyDescent="0.2">
      <c r="C182" s="229" t="str">
        <f t="shared" si="9"/>
        <v>TV Básico Plus Negocio + 250 Megas Simetrico NegocioNegocio</v>
      </c>
      <c r="D182" s="95">
        <f t="shared" si="14"/>
        <v>34</v>
      </c>
      <c r="E182" s="100" t="str">
        <v>TV Básico Plus Negocio + 250 Megas Simetrico Negocio</v>
      </c>
      <c r="F182" s="100" t="str">
        <f t="shared" si="10"/>
        <v>Negocio</v>
      </c>
      <c r="G182" s="100" t="str">
        <f t="shared" si="10"/>
        <v>STAR + Internet fijo</v>
      </c>
      <c r="H182" s="178" t="s">
        <v>175</v>
      </c>
      <c r="I182" s="108"/>
      <c r="J182" s="202">
        <f t="shared" ref="J182" si="77">IFERROR(J$10*J54,"")</f>
        <v>0</v>
      </c>
      <c r="K182" s="202">
        <f t="shared" ref="K182" si="78">IFERROR(K$10*K54,"")</f>
        <v>0</v>
      </c>
      <c r="L182" s="202"/>
      <c r="M182" s="202"/>
      <c r="N182" s="202"/>
      <c r="O182" s="202"/>
      <c r="R182" s="101"/>
    </row>
    <row r="183" spans="3:18" s="44" customFormat="1" x14ac:dyDescent="0.2">
      <c r="C183" s="229" t="str">
        <f t="shared" si="9"/>
        <v>TV Básico Plus Negocio + 500 Megas NegocioNegocio</v>
      </c>
      <c r="D183" s="95">
        <f t="shared" si="14"/>
        <v>35</v>
      </c>
      <c r="E183" s="100" t="str">
        <v>TV Básico Plus Negocio + 500 Megas Negocio</v>
      </c>
      <c r="F183" s="100" t="str">
        <f t="shared" si="10"/>
        <v>Negocio</v>
      </c>
      <c r="G183" s="100" t="str">
        <f t="shared" si="10"/>
        <v>STAR + Internet fijo</v>
      </c>
      <c r="H183" s="178" t="s">
        <v>175</v>
      </c>
      <c r="I183" s="108"/>
      <c r="J183" s="202">
        <f t="shared" ref="J183" si="79">IFERROR(J$10*J55,"")</f>
        <v>28.497598695348728</v>
      </c>
      <c r="K183" s="202">
        <f t="shared" ref="K183" si="80">IFERROR(K$10*K55,"")</f>
        <v>27.509995646555598</v>
      </c>
      <c r="L183" s="202"/>
      <c r="M183" s="202"/>
      <c r="N183" s="202"/>
      <c r="O183" s="202"/>
      <c r="R183" s="101"/>
    </row>
    <row r="184" spans="3:18" s="44" customFormat="1" x14ac:dyDescent="0.2">
      <c r="C184" s="229" t="str">
        <f t="shared" si="9"/>
        <v>TV Básico Plus Negocio + 500 Megas Simetrico NegocioNegocio</v>
      </c>
      <c r="D184" s="95">
        <f t="shared" si="14"/>
        <v>36</v>
      </c>
      <c r="E184" s="100" t="str">
        <v>TV Básico Plus Negocio + 500 Megas Simetrico Negocio</v>
      </c>
      <c r="F184" s="100" t="str">
        <f t="shared" si="10"/>
        <v>Negocio</v>
      </c>
      <c r="G184" s="100" t="str">
        <f t="shared" si="10"/>
        <v>STAR + Internet fijo</v>
      </c>
      <c r="H184" s="178" t="s">
        <v>175</v>
      </c>
      <c r="I184" s="108"/>
      <c r="J184" s="202">
        <f t="shared" ref="J184" si="81">IFERROR(J$10*J56,"")</f>
        <v>0</v>
      </c>
      <c r="K184" s="202">
        <f t="shared" ref="K184" si="82">IFERROR(K$10*K56,"")</f>
        <v>0</v>
      </c>
      <c r="L184" s="202"/>
      <c r="M184" s="202"/>
      <c r="N184" s="202"/>
      <c r="O184" s="202"/>
      <c r="R184" s="101"/>
    </row>
    <row r="185" spans="3:18" s="44" customFormat="1" x14ac:dyDescent="0.2">
      <c r="C185" s="229" t="str">
        <f t="shared" si="9"/>
        <v>TV Básico Plus Negocio + 60 Megas NegocioNegocio</v>
      </c>
      <c r="D185" s="95">
        <f t="shared" si="14"/>
        <v>37</v>
      </c>
      <c r="E185" s="100" t="str">
        <v>TV Básico Plus Negocio + 60 Megas Negocio</v>
      </c>
      <c r="F185" s="100" t="str">
        <f t="shared" si="10"/>
        <v>Negocio</v>
      </c>
      <c r="G185" s="100" t="str">
        <f t="shared" si="10"/>
        <v>STAR + Internet fijo</v>
      </c>
      <c r="H185" s="178" t="s">
        <v>175</v>
      </c>
      <c r="I185" s="108"/>
      <c r="J185" s="202">
        <f t="shared" ref="J185" si="83">IFERROR(J$10*J57,"")</f>
        <v>517.02786204418396</v>
      </c>
      <c r="K185" s="202">
        <f t="shared" ref="K185" si="84">IFERROR(K$10*K57,"")</f>
        <v>499.10992101608008</v>
      </c>
      <c r="L185" s="202"/>
      <c r="M185" s="202"/>
      <c r="N185" s="202"/>
      <c r="O185" s="202"/>
      <c r="R185" s="101"/>
    </row>
    <row r="186" spans="3:18" s="44" customFormat="1" x14ac:dyDescent="0.2">
      <c r="C186" s="229" t="str">
        <f t="shared" si="9"/>
        <v>TV Básico Plus Negocio + 60 Megas Simetrico NegocioNegocio</v>
      </c>
      <c r="D186" s="95">
        <f t="shared" si="14"/>
        <v>38</v>
      </c>
      <c r="E186" s="100" t="str">
        <v>TV Básico Plus Negocio + 60 Megas Simetrico Negocio</v>
      </c>
      <c r="F186" s="100" t="str">
        <f t="shared" si="10"/>
        <v>Negocio</v>
      </c>
      <c r="G186" s="100" t="str">
        <f t="shared" si="10"/>
        <v>STAR + Internet fijo</v>
      </c>
      <c r="H186" s="178" t="s">
        <v>175</v>
      </c>
      <c r="I186" s="108"/>
      <c r="J186" s="202">
        <f t="shared" ref="J186" si="85">IFERROR(J$10*J58,"")</f>
        <v>0</v>
      </c>
      <c r="K186" s="202">
        <f t="shared" ref="K186" si="86">IFERROR(K$10*K58,"")</f>
        <v>0</v>
      </c>
      <c r="L186" s="202"/>
      <c r="M186" s="202"/>
      <c r="N186" s="202"/>
      <c r="O186" s="202"/>
      <c r="R186" s="101"/>
    </row>
    <row r="187" spans="3:18" s="44" customFormat="1" x14ac:dyDescent="0.2">
      <c r="C187" s="229" t="str">
        <f t="shared" si="9"/>
        <v>TV Básico Plus Xview+ + Telefonía + 100 MegasResidencial</v>
      </c>
      <c r="D187" s="95">
        <f t="shared" si="14"/>
        <v>39</v>
      </c>
      <c r="E187" s="100" t="str">
        <v>TV Básico Plus Xview+ + Telefonía + 100 Megas</v>
      </c>
      <c r="F187" s="100" t="str">
        <f t="shared" si="10"/>
        <v>Residencial</v>
      </c>
      <c r="G187" s="100" t="str">
        <f t="shared" si="10"/>
        <v>STAR + Internet fijo + Telefonía fija</v>
      </c>
      <c r="H187" s="178" t="s">
        <v>175</v>
      </c>
      <c r="I187" s="108"/>
      <c r="J187" s="202">
        <f t="shared" ref="J187" si="87">IFERROR(J$10*J59,"")</f>
        <v>17711.257589159231</v>
      </c>
      <c r="K187" s="202">
        <f t="shared" ref="K187" si="88">IFERROR(K$10*K59,"")</f>
        <v>17097.462294334302</v>
      </c>
      <c r="L187" s="202"/>
      <c r="M187" s="202"/>
      <c r="N187" s="202"/>
      <c r="O187" s="202"/>
      <c r="R187" s="101"/>
    </row>
    <row r="188" spans="3:18" s="44" customFormat="1" x14ac:dyDescent="0.2">
      <c r="C188" s="229" t="str">
        <f t="shared" si="9"/>
        <v>TV Básico Plus Xview+ + Telefonía + 100 Megas SimetricoResidencial</v>
      </c>
      <c r="D188" s="95">
        <f t="shared" si="14"/>
        <v>40</v>
      </c>
      <c r="E188" s="100" t="str">
        <v>TV Básico Plus Xview+ + Telefonía + 100 Megas Simetrico</v>
      </c>
      <c r="F188" s="100" t="str">
        <f t="shared" si="10"/>
        <v>Residencial</v>
      </c>
      <c r="G188" s="100" t="str">
        <f t="shared" si="10"/>
        <v>STAR + Internet fijo + Telefonía fija</v>
      </c>
      <c r="H188" s="178" t="s">
        <v>175</v>
      </c>
      <c r="I188" s="108"/>
      <c r="J188" s="202">
        <f t="shared" ref="J188" si="89">IFERROR(J$10*J60,"")</f>
        <v>22.390970403488286</v>
      </c>
      <c r="K188" s="202">
        <f t="shared" ref="K188" si="90">IFERROR(K$10*K60,"")</f>
        <v>21.614996579436539</v>
      </c>
      <c r="L188" s="202"/>
      <c r="M188" s="202"/>
      <c r="N188" s="202"/>
      <c r="O188" s="202"/>
      <c r="R188" s="101"/>
    </row>
    <row r="189" spans="3:18" s="44" customFormat="1" x14ac:dyDescent="0.2">
      <c r="C189" s="229" t="str">
        <f t="shared" si="9"/>
        <v>TV Básico Plus Xview+ + Telefonía + 1000 MegasResidencial</v>
      </c>
      <c r="D189" s="95">
        <f t="shared" si="14"/>
        <v>41</v>
      </c>
      <c r="E189" s="100" t="str">
        <v>TV Básico Plus Xview+ + Telefonía + 1000 Megas</v>
      </c>
      <c r="F189" s="100" t="str">
        <f t="shared" si="10"/>
        <v>Residencial</v>
      </c>
      <c r="G189" s="100" t="str">
        <f t="shared" si="10"/>
        <v>STAR + Internet fijo + Telefonía fija</v>
      </c>
      <c r="H189" s="178" t="s">
        <v>175</v>
      </c>
      <c r="I189" s="108"/>
      <c r="J189" s="202">
        <f t="shared" ref="J189" si="91">IFERROR(J$10*J61,"")</f>
        <v>6489.3103314836953</v>
      </c>
      <c r="K189" s="202">
        <f t="shared" ref="K189" si="92">IFERROR(K$10*K61,"")</f>
        <v>6264.4190086585168</v>
      </c>
      <c r="L189" s="202"/>
      <c r="M189" s="202"/>
      <c r="N189" s="202"/>
      <c r="O189" s="202"/>
      <c r="R189" s="101"/>
    </row>
    <row r="190" spans="3:18" s="44" customFormat="1" x14ac:dyDescent="0.2">
      <c r="C190" s="229" t="str">
        <f t="shared" si="9"/>
        <v>TV Básico Plus Xview+ + Telefonía + 250 MegasResidencial</v>
      </c>
      <c r="D190" s="95">
        <f t="shared" si="14"/>
        <v>42</v>
      </c>
      <c r="E190" s="100" t="str">
        <v>TV Básico Plus Xview+ + Telefonía + 250 Megas</v>
      </c>
      <c r="F190" s="100" t="str">
        <f t="shared" si="10"/>
        <v>Residencial</v>
      </c>
      <c r="G190" s="100" t="str">
        <f t="shared" si="10"/>
        <v>STAR + Internet fijo + Telefonía fija</v>
      </c>
      <c r="H190" s="178" t="s">
        <v>175</v>
      </c>
      <c r="I190" s="108"/>
      <c r="J190" s="202">
        <f t="shared" ref="J190" si="93">IFERROR(J$10*J62,"")</f>
        <v>48486.628637371905</v>
      </c>
      <c r="K190" s="202">
        <f t="shared" ref="K190" si="94">IFERROR(K$10*K62,"")</f>
        <v>46806.292592925311</v>
      </c>
      <c r="L190" s="202"/>
      <c r="M190" s="202"/>
      <c r="N190" s="202"/>
      <c r="O190" s="202"/>
      <c r="R190" s="101"/>
    </row>
    <row r="191" spans="3:18" s="44" customFormat="1" x14ac:dyDescent="0.2">
      <c r="C191" s="229" t="str">
        <f t="shared" si="9"/>
        <v>TV Básico Plus Xview+ + Telefonía + 250 Megas SimetricoResidencial</v>
      </c>
      <c r="D191" s="95">
        <f t="shared" si="14"/>
        <v>43</v>
      </c>
      <c r="E191" s="100" t="str">
        <v>TV Básico Plus Xview+ + Telefonía + 250 Megas Simetrico</v>
      </c>
      <c r="F191" s="100" t="str">
        <f t="shared" si="10"/>
        <v>Residencial</v>
      </c>
      <c r="G191" s="100" t="str">
        <f t="shared" si="10"/>
        <v>STAR + Internet fijo + Telefonía fija</v>
      </c>
      <c r="H191" s="178" t="s">
        <v>175</v>
      </c>
      <c r="I191" s="108"/>
      <c r="J191" s="202">
        <f t="shared" ref="J191" si="95">IFERROR(J$10*J63,"")</f>
        <v>4.0710855279069609</v>
      </c>
      <c r="K191" s="202">
        <f t="shared" ref="K191" si="96">IFERROR(K$10*K63,"")</f>
        <v>3.9299993780793709</v>
      </c>
      <c r="L191" s="202"/>
      <c r="M191" s="202"/>
      <c r="N191" s="202"/>
      <c r="O191" s="202"/>
      <c r="R191" s="101"/>
    </row>
    <row r="192" spans="3:18" s="44" customFormat="1" x14ac:dyDescent="0.2">
      <c r="C192" s="229" t="str">
        <f t="shared" si="9"/>
        <v>TV Básico Plus Xview+ + Telefonía + 500 MegasResidencial</v>
      </c>
      <c r="D192" s="95">
        <f t="shared" si="14"/>
        <v>44</v>
      </c>
      <c r="E192" s="100" t="str">
        <v>TV Básico Plus Xview+ + Telefonía + 500 Megas</v>
      </c>
      <c r="F192" s="100" t="str">
        <f t="shared" si="10"/>
        <v>Residencial</v>
      </c>
      <c r="G192" s="100" t="str">
        <f t="shared" si="10"/>
        <v>STAR + Internet fijo + Telefonía fija</v>
      </c>
      <c r="H192" s="178" t="s">
        <v>175</v>
      </c>
      <c r="I192" s="108"/>
      <c r="J192" s="202">
        <f t="shared" ref="J192" si="97">IFERROR(J$10*J64,"")</f>
        <v>6090.3439497488134</v>
      </c>
      <c r="K192" s="202">
        <f t="shared" ref="K192" si="98">IFERROR(K$10*K64,"")</f>
        <v>5879.2790696067386</v>
      </c>
      <c r="L192" s="202"/>
      <c r="M192" s="202"/>
      <c r="N192" s="202"/>
      <c r="O192" s="202"/>
      <c r="R192" s="101"/>
    </row>
    <row r="193" spans="3:18" s="44" customFormat="1" x14ac:dyDescent="0.2">
      <c r="C193" s="229" t="str">
        <f t="shared" si="9"/>
        <v>TV Básico Plus Xview+ + Telefonía + 500 Megas SimetricoResidencial</v>
      </c>
      <c r="D193" s="95">
        <f t="shared" si="14"/>
        <v>45</v>
      </c>
      <c r="E193" s="100" t="str">
        <v>TV Básico Plus Xview+ + Telefonía + 500 Megas Simetrico</v>
      </c>
      <c r="F193" s="100" t="str">
        <f t="shared" si="10"/>
        <v>Residencial</v>
      </c>
      <c r="G193" s="100" t="str">
        <f t="shared" si="10"/>
        <v>STAR + Internet fijo + Telefonía fija</v>
      </c>
      <c r="H193" s="178" t="s">
        <v>175</v>
      </c>
      <c r="I193" s="108"/>
      <c r="J193" s="202">
        <f t="shared" ref="J193" si="99">IFERROR(J$10*J65,"")</f>
        <v>14.248799347674364</v>
      </c>
      <c r="K193" s="202">
        <f t="shared" ref="K193" si="100">IFERROR(K$10*K65,"")</f>
        <v>13.754997823277799</v>
      </c>
      <c r="L193" s="202"/>
      <c r="M193" s="202"/>
      <c r="N193" s="202"/>
      <c r="O193" s="202"/>
      <c r="R193" s="101"/>
    </row>
    <row r="194" spans="3:18" s="44" customFormat="1" x14ac:dyDescent="0.2">
      <c r="C194" s="229" t="str">
        <f t="shared" si="9"/>
        <v>TV Básico Plus Xview+ + Telefonía + 60 MegasResidencial</v>
      </c>
      <c r="D194" s="95">
        <f t="shared" si="14"/>
        <v>46</v>
      </c>
      <c r="E194" s="100" t="str">
        <v>TV Básico Plus Xview+ + Telefonía + 60 Megas</v>
      </c>
      <c r="F194" s="100" t="str">
        <f t="shared" si="10"/>
        <v>Residencial</v>
      </c>
      <c r="G194" s="100" t="str">
        <f t="shared" si="10"/>
        <v>STAR + Internet fijo + Telefonía fija</v>
      </c>
      <c r="H194" s="178" t="s">
        <v>175</v>
      </c>
      <c r="I194" s="108"/>
      <c r="J194" s="202">
        <f t="shared" ref="J194" si="101">IFERROR(J$10*J66,"")</f>
        <v>43786.560395403314</v>
      </c>
      <c r="K194" s="202">
        <f t="shared" ref="K194" si="102">IFERROR(K$10*K66,"")</f>
        <v>42269.108310932672</v>
      </c>
      <c r="L194" s="202"/>
      <c r="M194" s="202"/>
      <c r="N194" s="202"/>
      <c r="O194" s="202"/>
      <c r="R194" s="101"/>
    </row>
    <row r="195" spans="3:18" s="44" customFormat="1" x14ac:dyDescent="0.2">
      <c r="C195" s="229" t="str">
        <f t="shared" si="9"/>
        <v>TV Básico Plus Xview+ + Telefonía + 60 Megas SimetricoResidencial</v>
      </c>
      <c r="D195" s="95">
        <f t="shared" si="14"/>
        <v>47</v>
      </c>
      <c r="E195" s="100" t="str">
        <v>TV Básico Plus Xview+ + Telefonía + 60 Megas Simetrico</v>
      </c>
      <c r="F195" s="100" t="str">
        <f t="shared" si="10"/>
        <v>Residencial</v>
      </c>
      <c r="G195" s="100" t="str">
        <f t="shared" si="10"/>
        <v>STAR + Internet fijo + Telefonía fija</v>
      </c>
      <c r="H195" s="178" t="s">
        <v>175</v>
      </c>
      <c r="I195" s="108"/>
      <c r="J195" s="202">
        <f t="shared" ref="J195" si="103">IFERROR(J$10*J67,"")</f>
        <v>20.355427639534803</v>
      </c>
      <c r="K195" s="202">
        <f t="shared" ref="K195" si="104">IFERROR(K$10*K67,"")</f>
        <v>19.649996890396856</v>
      </c>
      <c r="L195" s="202"/>
      <c r="M195" s="202"/>
      <c r="N195" s="202"/>
      <c r="O195" s="202"/>
      <c r="R195" s="101"/>
    </row>
    <row r="196" spans="3:18" s="44" customFormat="1" x14ac:dyDescent="0.2">
      <c r="C196" s="229" t="str">
        <f t="shared" si="9"/>
        <v>TV Básico Plus Xview+ Negocio + Telefonía Negocio + 100 Megas NegocioNegocio</v>
      </c>
      <c r="D196" s="95">
        <f t="shared" si="14"/>
        <v>48</v>
      </c>
      <c r="E196" s="100" t="str">
        <v>TV Básico Plus Xview+ Negocio + Telefonía Negocio + 100 Megas Negocio</v>
      </c>
      <c r="F196" s="100" t="str">
        <f t="shared" si="10"/>
        <v>Negocio</v>
      </c>
      <c r="G196" s="100" t="str">
        <f t="shared" si="10"/>
        <v>STAR + Internet fijo + Telefonía fija</v>
      </c>
      <c r="H196" s="178" t="s">
        <v>175</v>
      </c>
      <c r="I196" s="108"/>
      <c r="J196" s="202">
        <f t="shared" ref="J196" si="105">IFERROR(J$10*J68,"")</f>
        <v>685.97791145232293</v>
      </c>
      <c r="K196" s="202">
        <f t="shared" ref="K196" si="106">IFERROR(K$10*K68,"")</f>
        <v>662.20489520637398</v>
      </c>
      <c r="L196" s="202"/>
      <c r="M196" s="202"/>
      <c r="N196" s="202"/>
      <c r="O196" s="202"/>
      <c r="R196" s="101"/>
    </row>
    <row r="197" spans="3:18" s="44" customFormat="1" x14ac:dyDescent="0.2">
      <c r="C197" s="229" t="str">
        <f t="shared" si="9"/>
        <v>TV Básico Plus Xview+ Negocio + Telefonía Negocio + 100 Megas Simetrico NegocioNegocio</v>
      </c>
      <c r="D197" s="95">
        <f t="shared" si="14"/>
        <v>49</v>
      </c>
      <c r="E197" s="100" t="str">
        <v>TV Básico Plus Xview+ Negocio + Telefonía Negocio + 100 Megas Simetrico Negocio</v>
      </c>
      <c r="F197" s="100" t="str">
        <f t="shared" si="10"/>
        <v>Negocio</v>
      </c>
      <c r="G197" s="100" t="str">
        <f t="shared" si="10"/>
        <v>STAR + Internet fijo + Telefonía fija</v>
      </c>
      <c r="H197" s="178" t="s">
        <v>175</v>
      </c>
      <c r="I197" s="108"/>
      <c r="J197" s="202">
        <f t="shared" ref="J197" si="107">IFERROR(J$10*J69,"")</f>
        <v>2.0355427639534804</v>
      </c>
      <c r="K197" s="202">
        <f t="shared" ref="K197" si="108">IFERROR(K$10*K69,"")</f>
        <v>1.9649996890396855</v>
      </c>
      <c r="L197" s="202"/>
      <c r="M197" s="202"/>
      <c r="N197" s="202"/>
      <c r="O197" s="202"/>
      <c r="R197" s="101"/>
    </row>
    <row r="198" spans="3:18" s="44" customFormat="1" x14ac:dyDescent="0.2">
      <c r="C198" s="229" t="str">
        <f t="shared" si="9"/>
        <v>TV Básico Plus Xview+ Negocio + Telefonía Negocio + 1000 Megas NegocioNegocio</v>
      </c>
      <c r="D198" s="95">
        <f t="shared" si="14"/>
        <v>50</v>
      </c>
      <c r="E198" s="100" t="str">
        <v>TV Básico Plus Xview+ Negocio + Telefonía Negocio + 1000 Megas Negocio</v>
      </c>
      <c r="F198" s="100" t="str">
        <f t="shared" si="10"/>
        <v>Negocio</v>
      </c>
      <c r="G198" s="100" t="str">
        <f t="shared" si="10"/>
        <v>STAR + Internet fijo + Telefonía fija</v>
      </c>
      <c r="H198" s="178" t="s">
        <v>175</v>
      </c>
      <c r="I198" s="108"/>
      <c r="J198" s="202">
        <f t="shared" ref="J198" si="109">IFERROR(J$10*J70,"")</f>
        <v>81.42171055813921</v>
      </c>
      <c r="K198" s="202">
        <f t="shared" ref="K198" si="110">IFERROR(K$10*K70,"")</f>
        <v>78.599987561587426</v>
      </c>
      <c r="L198" s="202"/>
      <c r="M198" s="202"/>
      <c r="N198" s="202"/>
      <c r="O198" s="202"/>
      <c r="R198" s="101"/>
    </row>
    <row r="199" spans="3:18" s="177" customFormat="1" x14ac:dyDescent="0.2">
      <c r="C199" s="229" t="str">
        <f t="shared" si="9"/>
        <v>TV Básico Plus Xview+ Negocio + Telefonía Negocio + 250 Megas NegocioNegocio</v>
      </c>
      <c r="D199" s="95">
        <f t="shared" si="14"/>
        <v>51</v>
      </c>
      <c r="E199" s="100" t="str">
        <v>TV Básico Plus Xview+ Negocio + Telefonía Negocio + 250 Megas Negocio</v>
      </c>
      <c r="F199" s="100" t="str">
        <f t="shared" si="10"/>
        <v>Negocio</v>
      </c>
      <c r="G199" s="100" t="str">
        <f t="shared" si="10"/>
        <v>STAR + Internet fijo + Telefonía fija</v>
      </c>
      <c r="H199" s="178" t="s">
        <v>175</v>
      </c>
      <c r="I199" s="108"/>
      <c r="J199" s="202">
        <f t="shared" ref="J199" si="111">IFERROR(J$10*J71,"")</f>
        <v>913.95870101511275</v>
      </c>
      <c r="K199" s="202">
        <f t="shared" ref="K199" si="112">IFERROR(K$10*K71,"")</f>
        <v>882.28486037881885</v>
      </c>
      <c r="L199" s="202"/>
      <c r="M199" s="202"/>
      <c r="N199" s="202"/>
      <c r="O199" s="202"/>
      <c r="R199" s="101"/>
    </row>
    <row r="200" spans="3:18" s="177" customFormat="1" x14ac:dyDescent="0.2">
      <c r="C200" s="229" t="str">
        <f t="shared" si="9"/>
        <v>TV Básico Plus Xview+ Negocio + Telefonía Negocio + 250 Megas Simetrico NegocioNegocio</v>
      </c>
      <c r="D200" s="95">
        <f t="shared" si="14"/>
        <v>52</v>
      </c>
      <c r="E200" s="100" t="str">
        <v>TV Básico Plus Xview+ Negocio + Telefonía Negocio + 250 Megas Simetrico Negocio</v>
      </c>
      <c r="F200" s="100" t="str">
        <f t="shared" si="10"/>
        <v>Negocio</v>
      </c>
      <c r="G200" s="100" t="str">
        <f t="shared" si="10"/>
        <v>STAR + Internet fijo + Telefonía fija</v>
      </c>
      <c r="H200" s="178" t="s">
        <v>175</v>
      </c>
      <c r="I200" s="108"/>
      <c r="J200" s="202">
        <f t="shared" ref="J200" si="113">IFERROR(J$10*J72,"")</f>
        <v>6.1066282918604413</v>
      </c>
      <c r="K200" s="202">
        <f t="shared" ref="K200" si="114">IFERROR(K$10*K72,"")</f>
        <v>5.8949990671190564</v>
      </c>
      <c r="L200" s="202"/>
      <c r="M200" s="202"/>
      <c r="N200" s="202"/>
      <c r="O200" s="202"/>
      <c r="R200" s="101"/>
    </row>
    <row r="201" spans="3:18" s="177" customFormat="1" x14ac:dyDescent="0.2">
      <c r="C201" s="229" t="str">
        <f t="shared" si="9"/>
        <v>TV Básico Plus Xview+ Negocio + Telefonía Negocio + 500 Megas NegocioNegocio</v>
      </c>
      <c r="D201" s="95">
        <f t="shared" si="14"/>
        <v>53</v>
      </c>
      <c r="E201" s="100" t="str">
        <v>TV Básico Plus Xview+ Negocio + Telefonía Negocio + 500 Megas Negocio</v>
      </c>
      <c r="F201" s="100" t="str">
        <f t="shared" si="10"/>
        <v>Negocio</v>
      </c>
      <c r="G201" s="100" t="str">
        <f t="shared" si="10"/>
        <v>STAR + Internet fijo + Telefonía fija</v>
      </c>
      <c r="H201" s="178" t="s">
        <v>175</v>
      </c>
      <c r="I201" s="108"/>
      <c r="J201" s="202">
        <f t="shared" ref="J201" si="115">IFERROR(J$10*J73,"")</f>
        <v>403.03746726278911</v>
      </c>
      <c r="K201" s="202">
        <f t="shared" ref="K201" si="116">IFERROR(K$10*K73,"")</f>
        <v>389.0699384298577</v>
      </c>
      <c r="L201" s="202"/>
      <c r="M201" s="202"/>
      <c r="N201" s="202"/>
      <c r="O201" s="202"/>
      <c r="R201" s="101"/>
    </row>
    <row r="202" spans="3:18" s="177" customFormat="1" x14ac:dyDescent="0.2">
      <c r="C202" s="229" t="str">
        <f t="shared" si="9"/>
        <v>TV Básico Plus Xview+ Negocio + Telefonía Negocio + 500 Megas Simetrico NegocioNegocio</v>
      </c>
      <c r="D202" s="95">
        <f t="shared" si="14"/>
        <v>54</v>
      </c>
      <c r="E202" s="100" t="str">
        <v>TV Básico Plus Xview+ Negocio + Telefonía Negocio + 500 Megas Simetrico Negocio</v>
      </c>
      <c r="F202" s="100" t="str">
        <f t="shared" si="10"/>
        <v>Negocio</v>
      </c>
      <c r="G202" s="100" t="str">
        <f t="shared" si="10"/>
        <v>STAR + Internet fijo + Telefonía fija</v>
      </c>
      <c r="H202" s="178" t="s">
        <v>175</v>
      </c>
      <c r="I202" s="108"/>
      <c r="J202" s="202">
        <f t="shared" ref="J202" si="117">IFERROR(J$10*J74,"")</f>
        <v>10.177713819767401</v>
      </c>
      <c r="K202" s="202">
        <f t="shared" ref="K202" si="118">IFERROR(K$10*K74,"")</f>
        <v>9.8249984451984282</v>
      </c>
      <c r="L202" s="202"/>
      <c r="M202" s="202"/>
      <c r="N202" s="202"/>
      <c r="O202" s="202"/>
      <c r="R202" s="101"/>
    </row>
    <row r="203" spans="3:18" s="177" customFormat="1" x14ac:dyDescent="0.2">
      <c r="C203" s="229" t="str">
        <f t="shared" si="9"/>
        <v>TV Básico Plus Xview+ Negocio + Telefonía Negocio + 60 Megas NegocioNegocio</v>
      </c>
      <c r="D203" s="95">
        <f t="shared" si="14"/>
        <v>55</v>
      </c>
      <c r="E203" s="100" t="str">
        <v>TV Básico Plus Xview+ Negocio + Telefonía Negocio + 60 Megas Negocio</v>
      </c>
      <c r="F203" s="100" t="str">
        <f t="shared" si="10"/>
        <v>Negocio</v>
      </c>
      <c r="G203" s="100" t="str">
        <f t="shared" si="10"/>
        <v>STAR + Internet fijo + Telefonía fija</v>
      </c>
      <c r="H203" s="178" t="s">
        <v>175</v>
      </c>
      <c r="I203" s="108"/>
      <c r="J203" s="202">
        <f t="shared" ref="J203" si="119">IFERROR(J$10*J75,"")</f>
        <v>690.04899698022984</v>
      </c>
      <c r="K203" s="202">
        <f t="shared" ref="K203" si="120">IFERROR(K$10*K75,"")</f>
        <v>666.13489458445338</v>
      </c>
      <c r="L203" s="202"/>
      <c r="M203" s="202"/>
      <c r="N203" s="202"/>
      <c r="O203" s="202"/>
      <c r="R203" s="101"/>
    </row>
    <row r="204" spans="3:18" s="177" customFormat="1" x14ac:dyDescent="0.2">
      <c r="C204" s="229" t="str">
        <f t="shared" si="9"/>
        <v>TV Básico Plus Xview+ Negocio + Telefonía Negocio + 60 Megas Simetrico NegocioNegocio</v>
      </c>
      <c r="D204" s="95">
        <f t="shared" si="14"/>
        <v>56</v>
      </c>
      <c r="E204" s="100" t="str">
        <v>TV Básico Plus Xview+ Negocio + Telefonía Negocio + 60 Megas Simetrico Negocio</v>
      </c>
      <c r="F204" s="100" t="str">
        <f t="shared" si="10"/>
        <v>Negocio</v>
      </c>
      <c r="G204" s="100" t="str">
        <f t="shared" si="10"/>
        <v>STAR + Internet fijo + Telefonía fija</v>
      </c>
      <c r="H204" s="178" t="s">
        <v>175</v>
      </c>
      <c r="I204" s="108"/>
      <c r="J204" s="202">
        <f t="shared" ref="J204" si="121">IFERROR(J$10*J76,"")</f>
        <v>2.0355427639534804</v>
      </c>
      <c r="K204" s="202">
        <f t="shared" ref="K204" si="122">IFERROR(K$10*K76,"")</f>
        <v>1.9649996890396855</v>
      </c>
      <c r="L204" s="202"/>
      <c r="M204" s="202"/>
      <c r="N204" s="202"/>
      <c r="O204" s="202"/>
      <c r="R204" s="101"/>
    </row>
    <row r="205" spans="3:18" s="177" customFormat="1" x14ac:dyDescent="0.2">
      <c r="C205" s="229" t="str">
        <f t="shared" si="9"/>
        <v>TV ConectaResidencial</v>
      </c>
      <c r="D205" s="95">
        <f t="shared" si="14"/>
        <v>57</v>
      </c>
      <c r="E205" s="100" t="str">
        <v>TV Conecta</v>
      </c>
      <c r="F205" s="100" t="str">
        <f t="shared" si="10"/>
        <v>Residencial</v>
      </c>
      <c r="G205" s="100" t="str">
        <f t="shared" si="10"/>
        <v>Solo STAR</v>
      </c>
      <c r="H205" s="178" t="s">
        <v>175</v>
      </c>
      <c r="I205" s="108"/>
      <c r="J205" s="202">
        <f t="shared" ref="J205" si="123">IFERROR(J$10*J77,"")</f>
        <v>537.38328968371877</v>
      </c>
      <c r="K205" s="202">
        <f t="shared" ref="K205" si="124">IFERROR(K$10*K77,"")</f>
        <v>518.75991790647697</v>
      </c>
      <c r="L205" s="202"/>
      <c r="M205" s="202"/>
      <c r="N205" s="202"/>
      <c r="O205" s="202"/>
      <c r="R205" s="101"/>
    </row>
    <row r="206" spans="3:18" s="177" customFormat="1" x14ac:dyDescent="0.2">
      <c r="C206" s="229" t="str">
        <f t="shared" si="9"/>
        <v>TV Conecta NegocioNegocio</v>
      </c>
      <c r="D206" s="95">
        <f t="shared" si="14"/>
        <v>58</v>
      </c>
      <c r="E206" s="100" t="str">
        <v>TV Conecta Negocio</v>
      </c>
      <c r="F206" s="100" t="str">
        <f t="shared" si="10"/>
        <v>Negocio</v>
      </c>
      <c r="G206" s="100" t="str">
        <f t="shared" si="10"/>
        <v>Solo STAR</v>
      </c>
      <c r="H206" s="178" t="s">
        <v>175</v>
      </c>
      <c r="I206" s="108"/>
      <c r="J206" s="202">
        <f t="shared" ref="J206" si="125">IFERROR(J$10*J78,"")</f>
        <v>59.030740154650928</v>
      </c>
      <c r="K206" s="202">
        <f t="shared" ref="K206" si="126">IFERROR(K$10*K78,"")</f>
        <v>56.984990982150876</v>
      </c>
      <c r="L206" s="202"/>
      <c r="M206" s="202"/>
      <c r="N206" s="202"/>
      <c r="O206" s="202"/>
      <c r="R206" s="101"/>
    </row>
    <row r="207" spans="3:18" s="177" customFormat="1" x14ac:dyDescent="0.2">
      <c r="C207" s="229" t="str">
        <f t="shared" si="9"/>
        <v>TV Conecta + 100 MegasResidencial</v>
      </c>
      <c r="D207" s="95">
        <f t="shared" si="14"/>
        <v>59</v>
      </c>
      <c r="E207" s="100" t="str">
        <v>TV Conecta + 100 Megas</v>
      </c>
      <c r="F207" s="100" t="str">
        <f t="shared" si="10"/>
        <v>Residencial</v>
      </c>
      <c r="G207" s="100" t="str">
        <f t="shared" si="10"/>
        <v>STAR + Internet fijo</v>
      </c>
      <c r="H207" s="178" t="s">
        <v>175</v>
      </c>
      <c r="I207" s="108"/>
      <c r="J207" s="202">
        <f t="shared" ref="J207" si="127">IFERROR(J$10*J79,"")</f>
        <v>217.80307574302239</v>
      </c>
      <c r="K207" s="202">
        <f t="shared" ref="K207" si="128">IFERROR(K$10*K79,"")</f>
        <v>210.25496672724634</v>
      </c>
      <c r="L207" s="202"/>
      <c r="M207" s="202"/>
      <c r="N207" s="202"/>
      <c r="O207" s="202"/>
      <c r="R207" s="101"/>
    </row>
    <row r="208" spans="3:18" s="177" customFormat="1" x14ac:dyDescent="0.2">
      <c r="C208" s="229" t="str">
        <f t="shared" si="9"/>
        <v>TV Conecta + 100 Megas SimetricoResidencial</v>
      </c>
      <c r="D208" s="95">
        <f t="shared" si="14"/>
        <v>60</v>
      </c>
      <c r="E208" s="100" t="str">
        <v>TV Conecta + 100 Megas Simetrico</v>
      </c>
      <c r="F208" s="100" t="str">
        <f t="shared" si="10"/>
        <v>Residencial</v>
      </c>
      <c r="G208" s="100" t="str">
        <f t="shared" si="10"/>
        <v>STAR + Internet fijo</v>
      </c>
      <c r="H208" s="178" t="s">
        <v>175</v>
      </c>
      <c r="I208" s="108"/>
      <c r="J208" s="202">
        <f t="shared" ref="J208" si="129">IFERROR(J$10*J80,"")</f>
        <v>0</v>
      </c>
      <c r="K208" s="202">
        <f t="shared" ref="K208" si="130">IFERROR(K$10*K80,"")</f>
        <v>0</v>
      </c>
      <c r="L208" s="202"/>
      <c r="M208" s="202"/>
      <c r="N208" s="202"/>
      <c r="O208" s="202"/>
      <c r="R208" s="101"/>
    </row>
    <row r="209" spans="3:18" s="177" customFormat="1" x14ac:dyDescent="0.2">
      <c r="C209" s="229" t="str">
        <f t="shared" si="9"/>
        <v>TV Conecta + 1000 MegasResidencial</v>
      </c>
      <c r="D209" s="95">
        <f t="shared" si="14"/>
        <v>61</v>
      </c>
      <c r="E209" s="100" t="str">
        <v>TV Conecta + 1000 Megas</v>
      </c>
      <c r="F209" s="100" t="str">
        <f t="shared" si="10"/>
        <v>Residencial</v>
      </c>
      <c r="G209" s="100" t="str">
        <f t="shared" si="10"/>
        <v>STAR + Internet fijo</v>
      </c>
      <c r="H209" s="178" t="s">
        <v>175</v>
      </c>
      <c r="I209" s="108"/>
      <c r="J209" s="202">
        <f t="shared" ref="J209" si="131">IFERROR(J$10*J81,"")</f>
        <v>0</v>
      </c>
      <c r="K209" s="202">
        <f t="shared" ref="K209" si="132">IFERROR(K$10*K81,"")</f>
        <v>0</v>
      </c>
      <c r="L209" s="202"/>
      <c r="M209" s="202"/>
      <c r="N209" s="202"/>
      <c r="O209" s="202"/>
      <c r="R209" s="101"/>
    </row>
    <row r="210" spans="3:18" s="177" customFormat="1" x14ac:dyDescent="0.2">
      <c r="C210" s="229" t="str">
        <f t="shared" si="9"/>
        <v>TV Conecta + 250 MegasResidencial</v>
      </c>
      <c r="D210" s="95">
        <f t="shared" si="14"/>
        <v>62</v>
      </c>
      <c r="E210" s="100" t="str">
        <v>TV Conecta + 250 Megas</v>
      </c>
      <c r="F210" s="100" t="str">
        <f t="shared" si="10"/>
        <v>Residencial</v>
      </c>
      <c r="G210" s="100" t="str">
        <f t="shared" si="10"/>
        <v>STAR + Internet fijo</v>
      </c>
      <c r="H210" s="178" t="s">
        <v>175</v>
      </c>
      <c r="I210" s="108"/>
      <c r="J210" s="202">
        <f t="shared" ref="J210" si="133">IFERROR(J$10*J82,"")</f>
        <v>5257.8069592918391</v>
      </c>
      <c r="K210" s="202">
        <f t="shared" ref="K210" si="134">IFERROR(K$10*K82,"")</f>
        <v>5075.5941967895069</v>
      </c>
      <c r="L210" s="202"/>
      <c r="M210" s="202"/>
      <c r="N210" s="202"/>
      <c r="O210" s="202"/>
      <c r="R210" s="101"/>
    </row>
    <row r="211" spans="3:18" s="177" customFormat="1" x14ac:dyDescent="0.2">
      <c r="C211" s="229" t="str">
        <f t="shared" si="9"/>
        <v>TV Conecta + 250 Megas SimetricoResidencial</v>
      </c>
      <c r="D211" s="95">
        <f t="shared" si="14"/>
        <v>63</v>
      </c>
      <c r="E211" s="100" t="str">
        <v>TV Conecta + 250 Megas Simetrico</v>
      </c>
      <c r="F211" s="100" t="str">
        <f t="shared" si="10"/>
        <v>Residencial</v>
      </c>
      <c r="G211" s="100" t="str">
        <f t="shared" si="10"/>
        <v>STAR + Internet fijo</v>
      </c>
      <c r="H211" s="178" t="s">
        <v>175</v>
      </c>
      <c r="I211" s="108"/>
      <c r="J211" s="202">
        <f t="shared" ref="J211" si="135">IFERROR(J$10*J83,"")</f>
        <v>0</v>
      </c>
      <c r="K211" s="202">
        <f t="shared" ref="K211" si="136">IFERROR(K$10*K83,"")</f>
        <v>0</v>
      </c>
      <c r="L211" s="202"/>
      <c r="M211" s="202"/>
      <c r="N211" s="202"/>
      <c r="O211" s="202"/>
      <c r="R211" s="101"/>
    </row>
    <row r="212" spans="3:18" s="177" customFormat="1" x14ac:dyDescent="0.2">
      <c r="C212" s="229" t="str">
        <f t="shared" si="9"/>
        <v>TV Conecta + 500 MegasResidencial</v>
      </c>
      <c r="D212" s="95">
        <f t="shared" si="14"/>
        <v>64</v>
      </c>
      <c r="E212" s="100" t="str">
        <v>TV Conecta + 500 Megas</v>
      </c>
      <c r="F212" s="100" t="str">
        <f t="shared" si="10"/>
        <v>Residencial</v>
      </c>
      <c r="G212" s="100" t="str">
        <f t="shared" si="10"/>
        <v>STAR + Internet fijo</v>
      </c>
      <c r="H212" s="178" t="s">
        <v>175</v>
      </c>
      <c r="I212" s="108"/>
      <c r="J212" s="202">
        <f t="shared" ref="J212" si="137">IFERROR(J$10*J84,"")</f>
        <v>124.1681086011623</v>
      </c>
      <c r="K212" s="202">
        <f t="shared" ref="K212" si="138">IFERROR(K$10*K84,"")</f>
        <v>119.86498103142081</v>
      </c>
      <c r="L212" s="202"/>
      <c r="M212" s="202"/>
      <c r="N212" s="202"/>
      <c r="O212" s="202"/>
      <c r="R212" s="101"/>
    </row>
    <row r="213" spans="3:18" s="177" customFormat="1" x14ac:dyDescent="0.2">
      <c r="C213" s="229" t="str">
        <f t="shared" si="9"/>
        <v>TV Conecta + 500 Megas SimetricoResidencial</v>
      </c>
      <c r="D213" s="95">
        <f t="shared" si="14"/>
        <v>65</v>
      </c>
      <c r="E213" s="100" t="str">
        <v>TV Conecta + 500 Megas Simetrico</v>
      </c>
      <c r="F213" s="100" t="str">
        <f t="shared" si="10"/>
        <v>Residencial</v>
      </c>
      <c r="G213" s="100" t="str">
        <f t="shared" si="10"/>
        <v>STAR + Internet fijo</v>
      </c>
      <c r="H213" s="178" t="s">
        <v>175</v>
      </c>
      <c r="I213" s="108"/>
      <c r="J213" s="202">
        <f t="shared" ref="J213" si="139">IFERROR(J$10*J85,"")</f>
        <v>0</v>
      </c>
      <c r="K213" s="202">
        <f t="shared" ref="K213" si="140">IFERROR(K$10*K85,"")</f>
        <v>0</v>
      </c>
      <c r="L213" s="202"/>
      <c r="M213" s="202"/>
      <c r="N213" s="202"/>
      <c r="O213" s="202"/>
      <c r="R213" s="101"/>
    </row>
    <row r="214" spans="3:18" s="177" customFormat="1" x14ac:dyDescent="0.2">
      <c r="C214" s="229" t="str">
        <f t="shared" ref="C214:C261" si="141">E214&amp;F214</f>
        <v>TV Conecta + 60 MegasResidencial</v>
      </c>
      <c r="D214" s="95">
        <f t="shared" si="14"/>
        <v>66</v>
      </c>
      <c r="E214" s="100" t="str">
        <v>TV Conecta + 60 Megas</v>
      </c>
      <c r="F214" s="100" t="str">
        <f t="shared" ref="F214:G256" si="142">F86</f>
        <v>Residencial</v>
      </c>
      <c r="G214" s="100" t="str">
        <f t="shared" si="142"/>
        <v>STAR + Internet fijo</v>
      </c>
      <c r="H214" s="178" t="s">
        <v>175</v>
      </c>
      <c r="I214" s="108"/>
      <c r="J214" s="202">
        <f t="shared" ref="J214" si="143">IFERROR(J$10*J86,"")</f>
        <v>5105.1412519953283</v>
      </c>
      <c r="K214" s="202">
        <f t="shared" ref="K214" si="144">IFERROR(K$10*K86,"")</f>
        <v>4928.2192201115313</v>
      </c>
      <c r="L214" s="202"/>
      <c r="M214" s="202"/>
      <c r="N214" s="202"/>
      <c r="O214" s="202"/>
      <c r="R214" s="101"/>
    </row>
    <row r="215" spans="3:18" s="177" customFormat="1" x14ac:dyDescent="0.2">
      <c r="C215" s="229" t="str">
        <f t="shared" si="141"/>
        <v>TV Conecta + 60 Megas SimetricoResidencial</v>
      </c>
      <c r="D215" s="95">
        <f>1+D214</f>
        <v>67</v>
      </c>
      <c r="E215" s="100" t="str">
        <v>TV Conecta + 60 Megas Simetrico</v>
      </c>
      <c r="F215" s="100" t="str">
        <f t="shared" si="142"/>
        <v>Residencial</v>
      </c>
      <c r="G215" s="100" t="str">
        <f t="shared" si="142"/>
        <v>STAR + Internet fijo</v>
      </c>
      <c r="H215" s="178" t="s">
        <v>175</v>
      </c>
      <c r="I215" s="108"/>
      <c r="J215" s="202">
        <f t="shared" ref="J215" si="145">IFERROR(J$10*J87,"")</f>
        <v>2.0355427639534804</v>
      </c>
      <c r="K215" s="202">
        <f t="shared" ref="K215" si="146">IFERROR(K$10*K87,"")</f>
        <v>1.9649996890396855</v>
      </c>
      <c r="L215" s="202"/>
      <c r="M215" s="202"/>
      <c r="N215" s="202"/>
      <c r="O215" s="202"/>
      <c r="R215" s="101"/>
    </row>
    <row r="216" spans="3:18" s="177" customFormat="1" x14ac:dyDescent="0.2">
      <c r="C216" s="229" t="str">
        <f t="shared" si="141"/>
        <v>TV Conecta + HD + Telefonía + 100 MegasResidencial</v>
      </c>
      <c r="D216" s="95">
        <f>1+D215</f>
        <v>68</v>
      </c>
      <c r="E216" s="100" t="str">
        <v>TV Conecta + HD + Telefonía + 100 Megas</v>
      </c>
      <c r="F216" s="100" t="str">
        <f t="shared" si="142"/>
        <v>Residencial</v>
      </c>
      <c r="G216" s="100" t="str">
        <f t="shared" si="142"/>
        <v>STAR + Internet fijo + Telefonía fija</v>
      </c>
      <c r="H216" s="178" t="s">
        <v>175</v>
      </c>
      <c r="I216" s="108"/>
      <c r="J216" s="202">
        <f t="shared" ref="J216" si="147">IFERROR(J$10*J88,"")</f>
        <v>0</v>
      </c>
      <c r="K216" s="202">
        <f t="shared" ref="K216" si="148">IFERROR(K$10*K88,"")</f>
        <v>0</v>
      </c>
      <c r="L216" s="202"/>
      <c r="M216" s="202"/>
      <c r="N216" s="202"/>
      <c r="O216" s="202"/>
      <c r="R216" s="101"/>
    </row>
    <row r="217" spans="3:18" s="177" customFormat="1" x14ac:dyDescent="0.2">
      <c r="C217" s="229" t="str">
        <f t="shared" si="141"/>
        <v>TV Conecta + HD + Telefonía + 100 Megas SimetricoResidencial</v>
      </c>
      <c r="D217" s="95">
        <f t="shared" ref="D217:D274" si="149">1+D216</f>
        <v>69</v>
      </c>
      <c r="E217" s="100" t="str">
        <v>TV Conecta + HD + Telefonía + 100 Megas Simetrico</v>
      </c>
      <c r="F217" s="100" t="str">
        <f t="shared" si="142"/>
        <v>Residencial</v>
      </c>
      <c r="G217" s="100" t="str">
        <f t="shared" si="142"/>
        <v>STAR + Internet fijo + Telefonía fija</v>
      </c>
      <c r="H217" s="178" t="s">
        <v>175</v>
      </c>
      <c r="I217" s="108"/>
      <c r="J217" s="202">
        <f t="shared" ref="J217" si="150">IFERROR(J$10*J89,"")</f>
        <v>0</v>
      </c>
      <c r="K217" s="202">
        <f t="shared" ref="K217" si="151">IFERROR(K$10*K89,"")</f>
        <v>0</v>
      </c>
      <c r="L217" s="202"/>
      <c r="M217" s="202"/>
      <c r="N217" s="202"/>
      <c r="O217" s="202"/>
      <c r="R217" s="101"/>
    </row>
    <row r="218" spans="3:18" s="177" customFormat="1" x14ac:dyDescent="0.2">
      <c r="C218" s="229" t="str">
        <f t="shared" si="141"/>
        <v>TV Conecta + HD + Telefonía + 1000 MegasResidencial</v>
      </c>
      <c r="D218" s="95">
        <f t="shared" si="149"/>
        <v>70</v>
      </c>
      <c r="E218" s="100" t="str">
        <v>TV Conecta + HD + Telefonía + 1000 Megas</v>
      </c>
      <c r="F218" s="100" t="str">
        <f t="shared" si="142"/>
        <v>Residencial</v>
      </c>
      <c r="G218" s="100" t="str">
        <f t="shared" si="142"/>
        <v>STAR + Internet fijo + Telefonía fija</v>
      </c>
      <c r="H218" s="178" t="s">
        <v>175</v>
      </c>
      <c r="I218" s="108"/>
      <c r="J218" s="202">
        <f t="shared" ref="J218" si="152">IFERROR(J$10*J90,"")</f>
        <v>0</v>
      </c>
      <c r="K218" s="202">
        <f t="shared" ref="K218" si="153">IFERROR(K$10*K90,"")</f>
        <v>0</v>
      </c>
      <c r="L218" s="202"/>
      <c r="M218" s="202"/>
      <c r="N218" s="202"/>
      <c r="O218" s="202"/>
      <c r="R218" s="101"/>
    </row>
    <row r="219" spans="3:18" s="177" customFormat="1" x14ac:dyDescent="0.2">
      <c r="C219" s="229" t="str">
        <f t="shared" si="141"/>
        <v>TV Conecta + HD + Telefonía + 250 MegasResidencial</v>
      </c>
      <c r="D219" s="95">
        <f t="shared" si="149"/>
        <v>71</v>
      </c>
      <c r="E219" s="100" t="str">
        <v>TV Conecta + HD + Telefonía + 250 Megas</v>
      </c>
      <c r="F219" s="100" t="str">
        <f t="shared" si="142"/>
        <v>Residencial</v>
      </c>
      <c r="G219" s="100" t="str">
        <f t="shared" si="142"/>
        <v>STAR + Internet fijo + Telefonía fija</v>
      </c>
      <c r="H219" s="178" t="s">
        <v>175</v>
      </c>
      <c r="I219" s="108"/>
      <c r="J219" s="202">
        <f t="shared" ref="J219" si="154">IFERROR(J$10*J91,"")</f>
        <v>0</v>
      </c>
      <c r="K219" s="202">
        <f t="shared" ref="K219" si="155">IFERROR(K$10*K91,"")</f>
        <v>0</v>
      </c>
      <c r="L219" s="202"/>
      <c r="M219" s="202"/>
      <c r="N219" s="202"/>
      <c r="O219" s="202"/>
      <c r="R219" s="101"/>
    </row>
    <row r="220" spans="3:18" s="177" customFormat="1" x14ac:dyDescent="0.2">
      <c r="C220" s="229" t="str">
        <f t="shared" si="141"/>
        <v>TV Conecta + HD + Telefonía + 250 Megas SimetricoResidencial</v>
      </c>
      <c r="D220" s="192">
        <f t="shared" si="149"/>
        <v>72</v>
      </c>
      <c r="E220" s="100" t="str">
        <v>TV Conecta + HD + Telefonía + 250 Megas Simetrico</v>
      </c>
      <c r="F220" s="100" t="str">
        <f t="shared" si="142"/>
        <v>Residencial</v>
      </c>
      <c r="G220" s="100" t="str">
        <f t="shared" si="142"/>
        <v>STAR + Internet fijo + Telefonía fija</v>
      </c>
      <c r="H220" s="178" t="s">
        <v>175</v>
      </c>
      <c r="I220" s="108"/>
      <c r="J220" s="202">
        <f t="shared" ref="J220" si="156">IFERROR(J$10*J92,"")</f>
        <v>0</v>
      </c>
      <c r="K220" s="202">
        <f t="shared" ref="K220" si="157">IFERROR(K$10*K92,"")</f>
        <v>0</v>
      </c>
      <c r="L220" s="202"/>
      <c r="M220" s="202"/>
      <c r="N220" s="202"/>
      <c r="O220" s="202"/>
      <c r="R220" s="101"/>
    </row>
    <row r="221" spans="3:18" s="177" customFormat="1" x14ac:dyDescent="0.2">
      <c r="C221" s="229" t="str">
        <f t="shared" si="141"/>
        <v>TV Conecta + HD + Telefonía + 500 MegasResidencial</v>
      </c>
      <c r="D221" s="192">
        <f t="shared" si="149"/>
        <v>73</v>
      </c>
      <c r="E221" s="100" t="str">
        <v>TV Conecta + HD + Telefonía + 500 Megas</v>
      </c>
      <c r="F221" s="100" t="str">
        <f t="shared" si="142"/>
        <v>Residencial</v>
      </c>
      <c r="G221" s="100" t="str">
        <f t="shared" si="142"/>
        <v>STAR + Internet fijo + Telefonía fija</v>
      </c>
      <c r="H221" s="178" t="s">
        <v>175</v>
      </c>
      <c r="I221" s="108"/>
      <c r="J221" s="202">
        <f t="shared" ref="J221" si="158">IFERROR(J$10*J93,"")</f>
        <v>0</v>
      </c>
      <c r="K221" s="202">
        <f t="shared" ref="K221" si="159">IFERROR(K$10*K93,"")</f>
        <v>0</v>
      </c>
      <c r="L221" s="202"/>
      <c r="M221" s="202"/>
      <c r="N221" s="202"/>
      <c r="O221" s="202"/>
      <c r="R221" s="101"/>
    </row>
    <row r="222" spans="3:18" s="177" customFormat="1" x14ac:dyDescent="0.2">
      <c r="C222" s="229" t="str">
        <f t="shared" si="141"/>
        <v>TV Conecta + HD + Telefonía + 500 Megas SimetricoResidencial</v>
      </c>
      <c r="D222" s="192">
        <f t="shared" si="149"/>
        <v>74</v>
      </c>
      <c r="E222" s="100" t="str">
        <v>TV Conecta + HD + Telefonía + 500 Megas Simetrico</v>
      </c>
      <c r="F222" s="100" t="str">
        <f t="shared" si="142"/>
        <v>Residencial</v>
      </c>
      <c r="G222" s="100" t="str">
        <f t="shared" si="142"/>
        <v>STAR + Internet fijo + Telefonía fija</v>
      </c>
      <c r="H222" s="178" t="s">
        <v>175</v>
      </c>
      <c r="I222" s="108"/>
      <c r="J222" s="202">
        <f t="shared" ref="J222" si="160">IFERROR(J$10*J94,"")</f>
        <v>0</v>
      </c>
      <c r="K222" s="202">
        <f t="shared" ref="K222" si="161">IFERROR(K$10*K94,"")</f>
        <v>0</v>
      </c>
      <c r="L222" s="202"/>
      <c r="M222" s="202"/>
      <c r="N222" s="202"/>
      <c r="O222" s="202"/>
      <c r="R222" s="101"/>
    </row>
    <row r="223" spans="3:18" s="177" customFormat="1" x14ac:dyDescent="0.2">
      <c r="C223" s="229" t="str">
        <f t="shared" si="141"/>
        <v>TV Conecta + HD + Telefonía + 60 MegasResidencial</v>
      </c>
      <c r="D223" s="192">
        <f t="shared" si="149"/>
        <v>75</v>
      </c>
      <c r="E223" s="100" t="str">
        <v>TV Conecta + HD + Telefonía + 60 Megas</v>
      </c>
      <c r="F223" s="100" t="str">
        <f t="shared" si="142"/>
        <v>Residencial</v>
      </c>
      <c r="G223" s="100" t="str">
        <f t="shared" si="142"/>
        <v>STAR + Internet fijo + Telefonía fija</v>
      </c>
      <c r="H223" s="178" t="s">
        <v>175</v>
      </c>
      <c r="I223" s="108"/>
      <c r="J223" s="202">
        <f t="shared" ref="J223" si="162">IFERROR(J$10*J95,"")</f>
        <v>0</v>
      </c>
      <c r="K223" s="202">
        <f t="shared" ref="K223" si="163">IFERROR(K$10*K95,"")</f>
        <v>0</v>
      </c>
      <c r="L223" s="202"/>
      <c r="M223" s="202"/>
      <c r="N223" s="202"/>
      <c r="O223" s="202"/>
      <c r="R223" s="101"/>
    </row>
    <row r="224" spans="3:18" s="177" customFormat="1" x14ac:dyDescent="0.2">
      <c r="C224" s="229" t="str">
        <f t="shared" si="141"/>
        <v>TV Conecta + HD + Telefonía + 60 Megas SimetricoResidencial</v>
      </c>
      <c r="D224" s="192">
        <f t="shared" si="149"/>
        <v>76</v>
      </c>
      <c r="E224" s="100" t="str">
        <v>TV Conecta + HD + Telefonía + 60 Megas Simetrico</v>
      </c>
      <c r="F224" s="100" t="str">
        <f t="shared" si="142"/>
        <v>Residencial</v>
      </c>
      <c r="G224" s="100" t="str">
        <f t="shared" si="142"/>
        <v>STAR + Internet fijo + Telefonía fija</v>
      </c>
      <c r="H224" s="178" t="s">
        <v>175</v>
      </c>
      <c r="I224" s="108"/>
      <c r="J224" s="202">
        <f t="shared" ref="J224" si="164">IFERROR(J$10*J96,"")</f>
        <v>0</v>
      </c>
      <c r="K224" s="202">
        <f t="shared" ref="K224" si="165">IFERROR(K$10*K96,"")</f>
        <v>0</v>
      </c>
      <c r="L224" s="202"/>
      <c r="M224" s="202"/>
      <c r="N224" s="202"/>
      <c r="O224" s="202"/>
      <c r="R224" s="101"/>
    </row>
    <row r="225" spans="3:18" s="177" customFormat="1" x14ac:dyDescent="0.2">
      <c r="C225" s="229" t="str">
        <f t="shared" si="141"/>
        <v>TV Conecta + HD Negocio + Telefonía Negocio + 100 Megas NegocioNegocio</v>
      </c>
      <c r="D225" s="192">
        <f t="shared" si="149"/>
        <v>77</v>
      </c>
      <c r="E225" s="100" t="str">
        <v>TV Conecta + HD Negocio + Telefonía Negocio + 100 Megas Negocio</v>
      </c>
      <c r="F225" s="100" t="str">
        <f t="shared" si="142"/>
        <v>Negocio</v>
      </c>
      <c r="G225" s="100" t="str">
        <f t="shared" si="142"/>
        <v>STAR + Internet fijo + Telefonía fija</v>
      </c>
      <c r="H225" s="178" t="s">
        <v>175</v>
      </c>
      <c r="I225" s="108"/>
      <c r="J225" s="202">
        <f t="shared" ref="J225" si="166">IFERROR(J$10*J97,"")</f>
        <v>0</v>
      </c>
      <c r="K225" s="202">
        <f t="shared" ref="K225" si="167">IFERROR(K$10*K97,"")</f>
        <v>0</v>
      </c>
      <c r="L225" s="202"/>
      <c r="M225" s="202"/>
      <c r="N225" s="202"/>
      <c r="O225" s="202"/>
      <c r="R225" s="101"/>
    </row>
    <row r="226" spans="3:18" s="177" customFormat="1" x14ac:dyDescent="0.2">
      <c r="C226" s="229" t="str">
        <f t="shared" si="141"/>
        <v>TV Conecta + HD Negocio + Telefonía Negocio + 100 Megas Simetrico NegocioNegocio</v>
      </c>
      <c r="D226" s="192">
        <f t="shared" si="149"/>
        <v>78</v>
      </c>
      <c r="E226" s="100" t="str">
        <v>TV Conecta + HD Negocio + Telefonía Negocio + 100 Megas Simetrico Negocio</v>
      </c>
      <c r="F226" s="100" t="str">
        <f t="shared" si="142"/>
        <v>Negocio</v>
      </c>
      <c r="G226" s="100" t="str">
        <f t="shared" si="142"/>
        <v>STAR + Internet fijo + Telefonía fija</v>
      </c>
      <c r="H226" s="178" t="s">
        <v>175</v>
      </c>
      <c r="I226" s="108"/>
      <c r="J226" s="202">
        <f t="shared" ref="J226" si="168">IFERROR(J$10*J98,"")</f>
        <v>0</v>
      </c>
      <c r="K226" s="202">
        <f t="shared" ref="K226" si="169">IFERROR(K$10*K98,"")</f>
        <v>0</v>
      </c>
      <c r="L226" s="202"/>
      <c r="M226" s="202"/>
      <c r="N226" s="202"/>
      <c r="O226" s="202"/>
      <c r="R226" s="101"/>
    </row>
    <row r="227" spans="3:18" s="177" customFormat="1" x14ac:dyDescent="0.2">
      <c r="C227" s="229" t="str">
        <f t="shared" si="141"/>
        <v>TV Conecta + HD Negocio + Telefonía Negocio + 1000 Megas NegocioNegocio</v>
      </c>
      <c r="D227" s="192">
        <f t="shared" si="149"/>
        <v>79</v>
      </c>
      <c r="E227" s="100" t="str">
        <v>TV Conecta + HD Negocio + Telefonía Negocio + 1000 Megas Negocio</v>
      </c>
      <c r="F227" s="100" t="str">
        <f t="shared" si="142"/>
        <v>Negocio</v>
      </c>
      <c r="G227" s="100" t="str">
        <f t="shared" si="142"/>
        <v>STAR + Internet fijo + Telefonía fija</v>
      </c>
      <c r="H227" s="178" t="s">
        <v>175</v>
      </c>
      <c r="I227" s="108"/>
      <c r="J227" s="202">
        <f t="shared" ref="J227" si="170">IFERROR(J$10*J99,"")</f>
        <v>0</v>
      </c>
      <c r="K227" s="202">
        <f t="shared" ref="K227" si="171">IFERROR(K$10*K99,"")</f>
        <v>0</v>
      </c>
      <c r="L227" s="202"/>
      <c r="M227" s="202"/>
      <c r="N227" s="202"/>
      <c r="O227" s="202"/>
      <c r="R227" s="101"/>
    </row>
    <row r="228" spans="3:18" s="177" customFormat="1" x14ac:dyDescent="0.2">
      <c r="C228" s="229" t="str">
        <f t="shared" si="141"/>
        <v>TV Conecta + HD Negocio + Telefonía Negocio + 250 Megas NegocioNegocio</v>
      </c>
      <c r="D228" s="192">
        <f t="shared" si="149"/>
        <v>80</v>
      </c>
      <c r="E228" s="100" t="str">
        <v>TV Conecta + HD Negocio + Telefonía Negocio + 250 Megas Negocio</v>
      </c>
      <c r="F228" s="100" t="str">
        <f t="shared" si="142"/>
        <v>Negocio</v>
      </c>
      <c r="G228" s="100" t="str">
        <f t="shared" si="142"/>
        <v>STAR + Internet fijo + Telefonía fija</v>
      </c>
      <c r="H228" s="178" t="s">
        <v>175</v>
      </c>
      <c r="I228" s="108"/>
      <c r="J228" s="202">
        <f t="shared" ref="J228" si="172">IFERROR(J$10*J100,"")</f>
        <v>0</v>
      </c>
      <c r="K228" s="202">
        <f t="shared" ref="K228" si="173">IFERROR(K$10*K100,"")</f>
        <v>0</v>
      </c>
      <c r="L228" s="202"/>
      <c r="M228" s="202"/>
      <c r="N228" s="202"/>
      <c r="O228" s="202"/>
      <c r="R228" s="101"/>
    </row>
    <row r="229" spans="3:18" s="177" customFormat="1" x14ac:dyDescent="0.2">
      <c r="C229" s="229" t="str">
        <f t="shared" si="141"/>
        <v>TV Conecta + HD Negocio + Telefonía Negocio + 250 Megas Simetrico NegocioNegocio</v>
      </c>
      <c r="D229" s="192">
        <f t="shared" si="149"/>
        <v>81</v>
      </c>
      <c r="E229" s="100" t="str">
        <v>TV Conecta + HD Negocio + Telefonía Negocio + 250 Megas Simetrico Negocio</v>
      </c>
      <c r="F229" s="100" t="str">
        <f t="shared" si="142"/>
        <v>Negocio</v>
      </c>
      <c r="G229" s="100" t="str">
        <f t="shared" si="142"/>
        <v>STAR + Internet fijo + Telefonía fija</v>
      </c>
      <c r="H229" s="178" t="s">
        <v>175</v>
      </c>
      <c r="I229" s="108"/>
      <c r="J229" s="202">
        <f t="shared" ref="J229" si="174">IFERROR(J$10*J101,"")</f>
        <v>0</v>
      </c>
      <c r="K229" s="202">
        <f t="shared" ref="K229" si="175">IFERROR(K$10*K101,"")</f>
        <v>0</v>
      </c>
      <c r="L229" s="202"/>
      <c r="M229" s="202"/>
      <c r="N229" s="202"/>
      <c r="O229" s="202"/>
      <c r="R229" s="101"/>
    </row>
    <row r="230" spans="3:18" s="177" customFormat="1" x14ac:dyDescent="0.2">
      <c r="C230" s="229" t="str">
        <f t="shared" si="141"/>
        <v>TV Conecta + HD Negocio + Telefonía Negocio + 500 Megas NegocioNegocio</v>
      </c>
      <c r="D230" s="192">
        <f t="shared" si="149"/>
        <v>82</v>
      </c>
      <c r="E230" s="100" t="str">
        <v>TV Conecta + HD Negocio + Telefonía Negocio + 500 Megas Negocio</v>
      </c>
      <c r="F230" s="100" t="str">
        <f t="shared" si="142"/>
        <v>Negocio</v>
      </c>
      <c r="G230" s="100" t="str">
        <f t="shared" si="142"/>
        <v>STAR + Internet fijo + Telefonía fija</v>
      </c>
      <c r="H230" s="178" t="s">
        <v>175</v>
      </c>
      <c r="I230" s="108"/>
      <c r="J230" s="202">
        <f t="shared" ref="J230" si="176">IFERROR(J$10*J102,"")</f>
        <v>0</v>
      </c>
      <c r="K230" s="202">
        <f t="shared" ref="K230" si="177">IFERROR(K$10*K102,"")</f>
        <v>0</v>
      </c>
      <c r="L230" s="202"/>
      <c r="M230" s="202"/>
      <c r="N230" s="202"/>
      <c r="O230" s="202"/>
      <c r="R230" s="101"/>
    </row>
    <row r="231" spans="3:18" s="177" customFormat="1" x14ac:dyDescent="0.2">
      <c r="C231" s="229" t="str">
        <f t="shared" si="141"/>
        <v>TV Conecta + HD Negocio + Telefonía Negocio + 500 Megas Simetrico NegocioNegocio</v>
      </c>
      <c r="D231" s="192">
        <f t="shared" si="149"/>
        <v>83</v>
      </c>
      <c r="E231" s="100" t="str">
        <v>TV Conecta + HD Negocio + Telefonía Negocio + 500 Megas Simetrico Negocio</v>
      </c>
      <c r="F231" s="100" t="str">
        <f t="shared" si="142"/>
        <v>Negocio</v>
      </c>
      <c r="G231" s="100" t="str">
        <f t="shared" si="142"/>
        <v>STAR + Internet fijo + Telefonía fija</v>
      </c>
      <c r="H231" s="178" t="s">
        <v>175</v>
      </c>
      <c r="I231" s="108"/>
      <c r="J231" s="202">
        <f t="shared" ref="J231" si="178">IFERROR(J$10*J103,"")</f>
        <v>0</v>
      </c>
      <c r="K231" s="202">
        <f t="shared" ref="K231" si="179">IFERROR(K$10*K103,"")</f>
        <v>0</v>
      </c>
      <c r="L231" s="202"/>
      <c r="M231" s="202"/>
      <c r="N231" s="202"/>
      <c r="O231" s="202"/>
      <c r="R231" s="101"/>
    </row>
    <row r="232" spans="3:18" s="177" customFormat="1" x14ac:dyDescent="0.2">
      <c r="C232" s="229" t="str">
        <f t="shared" si="141"/>
        <v>TV Conecta + HD Negocio + Telefonía Negocio + 60 Megas NegocioNegocio</v>
      </c>
      <c r="D232" s="192">
        <f t="shared" si="149"/>
        <v>84</v>
      </c>
      <c r="E232" s="100" t="str">
        <v>TV Conecta + HD Negocio + Telefonía Negocio + 60 Megas Negocio</v>
      </c>
      <c r="F232" s="100" t="str">
        <f t="shared" si="142"/>
        <v>Negocio</v>
      </c>
      <c r="G232" s="100" t="str">
        <f t="shared" si="142"/>
        <v>STAR + Internet fijo + Telefonía fija</v>
      </c>
      <c r="H232" s="178" t="s">
        <v>175</v>
      </c>
      <c r="I232" s="108"/>
      <c r="J232" s="202">
        <f t="shared" ref="J232" si="180">IFERROR(J$10*J104,"")</f>
        <v>0</v>
      </c>
      <c r="K232" s="202">
        <f t="shared" ref="K232" si="181">IFERROR(K$10*K104,"")</f>
        <v>0</v>
      </c>
      <c r="L232" s="202"/>
      <c r="M232" s="202"/>
      <c r="N232" s="202"/>
      <c r="O232" s="202"/>
      <c r="R232" s="101"/>
    </row>
    <row r="233" spans="3:18" s="177" customFormat="1" x14ac:dyDescent="0.2">
      <c r="C233" s="229" t="str">
        <f t="shared" si="141"/>
        <v>TV Conecta + HD Negocio + Telefonía Negocio + 60 Megas Simetrico NegocioNegocio</v>
      </c>
      <c r="D233" s="192">
        <f t="shared" si="149"/>
        <v>85</v>
      </c>
      <c r="E233" s="100" t="str">
        <v>TV Conecta + HD Negocio + Telefonía Negocio + 60 Megas Simetrico Negocio</v>
      </c>
      <c r="F233" s="100" t="str">
        <f t="shared" si="142"/>
        <v>Negocio</v>
      </c>
      <c r="G233" s="100" t="str">
        <f t="shared" si="142"/>
        <v>STAR + Internet fijo + Telefonía fija</v>
      </c>
      <c r="H233" s="178" t="s">
        <v>175</v>
      </c>
      <c r="I233" s="108"/>
      <c r="J233" s="202">
        <f t="shared" ref="J233" si="182">IFERROR(J$10*J105,"")</f>
        <v>0</v>
      </c>
      <c r="K233" s="202">
        <f t="shared" ref="K233" si="183">IFERROR(K$10*K105,"")</f>
        <v>0</v>
      </c>
      <c r="L233" s="202"/>
      <c r="M233" s="202"/>
      <c r="N233" s="202"/>
      <c r="O233" s="202"/>
      <c r="R233" s="101"/>
    </row>
    <row r="234" spans="3:18" s="177" customFormat="1" x14ac:dyDescent="0.2">
      <c r="C234" s="229" t="str">
        <f t="shared" si="141"/>
        <v>TV Conecta Negocio + 100 Megas NegocioNegocio</v>
      </c>
      <c r="D234" s="192">
        <f t="shared" si="149"/>
        <v>86</v>
      </c>
      <c r="E234" s="100" t="str">
        <v>TV Conecta Negocio + 100 Megas Negocio</v>
      </c>
      <c r="F234" s="100" t="str">
        <f t="shared" si="142"/>
        <v>Negocio</v>
      </c>
      <c r="G234" s="100" t="str">
        <f t="shared" si="142"/>
        <v>STAR + Internet fijo</v>
      </c>
      <c r="H234" s="178" t="s">
        <v>175</v>
      </c>
      <c r="I234" s="108"/>
      <c r="J234" s="202">
        <f t="shared" ref="J234" si="184">IFERROR(J$10*J106,"")</f>
        <v>85.49279608604617</v>
      </c>
      <c r="K234" s="202">
        <f t="shared" ref="K234" si="185">IFERROR(K$10*K106,"")</f>
        <v>82.529986939666784</v>
      </c>
      <c r="L234" s="202"/>
      <c r="M234" s="202"/>
      <c r="N234" s="202"/>
      <c r="O234" s="202"/>
      <c r="R234" s="101"/>
    </row>
    <row r="235" spans="3:18" s="177" customFormat="1" x14ac:dyDescent="0.2">
      <c r="C235" s="229" t="str">
        <f t="shared" si="141"/>
        <v>TV Conecta Negocio + 100 Megas Simetrico NegocioNegocio</v>
      </c>
      <c r="D235" s="192">
        <f t="shared" si="149"/>
        <v>87</v>
      </c>
      <c r="E235" s="100" t="str">
        <v>TV Conecta Negocio + 100 Megas Simetrico Negocio</v>
      </c>
      <c r="F235" s="100" t="str">
        <f t="shared" si="142"/>
        <v>Negocio</v>
      </c>
      <c r="G235" s="100" t="str">
        <f t="shared" si="142"/>
        <v>STAR + Internet fijo</v>
      </c>
      <c r="H235" s="178" t="s">
        <v>175</v>
      </c>
      <c r="I235" s="108"/>
      <c r="J235" s="202">
        <f t="shared" ref="J235" si="186">IFERROR(J$10*J107,"")</f>
        <v>0</v>
      </c>
      <c r="K235" s="202">
        <f t="shared" ref="K235" si="187">IFERROR(K$10*K107,"")</f>
        <v>0</v>
      </c>
      <c r="L235" s="202"/>
      <c r="M235" s="202"/>
      <c r="N235" s="202"/>
      <c r="O235" s="202"/>
      <c r="R235" s="101"/>
    </row>
    <row r="236" spans="3:18" s="177" customFormat="1" x14ac:dyDescent="0.2">
      <c r="C236" s="229" t="str">
        <f t="shared" si="141"/>
        <v>TV Conecta Negocio + 1000 Megas NegocioNegocio</v>
      </c>
      <c r="D236" s="192">
        <f t="shared" si="149"/>
        <v>88</v>
      </c>
      <c r="E236" s="100" t="str">
        <v>TV Conecta Negocio + 1000 Megas Negocio</v>
      </c>
      <c r="F236" s="100" t="str">
        <f t="shared" si="142"/>
        <v>Negocio</v>
      </c>
      <c r="G236" s="100" t="str">
        <f t="shared" si="142"/>
        <v>STAR + Internet fijo</v>
      </c>
      <c r="H236" s="178" t="s">
        <v>175</v>
      </c>
      <c r="I236" s="108"/>
      <c r="J236" s="202">
        <f t="shared" ref="J236" si="188">IFERROR(J$10*J108,"")</f>
        <v>2.0355427639534804</v>
      </c>
      <c r="K236" s="202">
        <f t="shared" ref="K236" si="189">IFERROR(K$10*K108,"")</f>
        <v>1.9649996890396855</v>
      </c>
      <c r="L236" s="202"/>
      <c r="M236" s="202"/>
      <c r="N236" s="202"/>
      <c r="O236" s="202"/>
      <c r="R236" s="101"/>
    </row>
    <row r="237" spans="3:18" s="177" customFormat="1" x14ac:dyDescent="0.2">
      <c r="C237" s="229" t="str">
        <f t="shared" si="141"/>
        <v>TV Conecta Negocio + 250 Megas NegocioNegocio</v>
      </c>
      <c r="D237" s="192">
        <f t="shared" si="149"/>
        <v>89</v>
      </c>
      <c r="E237" s="100" t="str">
        <v>TV Conecta Negocio + 250 Megas Negocio</v>
      </c>
      <c r="F237" s="100" t="str">
        <f t="shared" si="142"/>
        <v>Negocio</v>
      </c>
      <c r="G237" s="100" t="str">
        <f t="shared" si="142"/>
        <v>STAR + Internet fijo</v>
      </c>
      <c r="H237" s="178" t="s">
        <v>175</v>
      </c>
      <c r="I237" s="108"/>
      <c r="J237" s="202">
        <f t="shared" ref="J237" si="190">IFERROR(J$10*J109,"")</f>
        <v>1298.6762834023205</v>
      </c>
      <c r="K237" s="202">
        <f t="shared" ref="K237" si="191">IFERROR(K$10*K109,"")</f>
        <v>1253.6698016073194</v>
      </c>
      <c r="L237" s="202"/>
      <c r="M237" s="202"/>
      <c r="N237" s="202"/>
      <c r="O237" s="202"/>
      <c r="R237" s="101"/>
    </row>
    <row r="238" spans="3:18" s="177" customFormat="1" x14ac:dyDescent="0.2">
      <c r="C238" s="229" t="str">
        <f t="shared" si="141"/>
        <v>TV Conecta Negocio + 250 Megas Simetrico NegocioNegocio</v>
      </c>
      <c r="D238" s="192">
        <f t="shared" si="149"/>
        <v>90</v>
      </c>
      <c r="E238" s="100" t="str">
        <v>TV Conecta Negocio + 250 Megas Simetrico Negocio</v>
      </c>
      <c r="F238" s="100" t="str">
        <f t="shared" si="142"/>
        <v>Negocio</v>
      </c>
      <c r="G238" s="100" t="str">
        <f t="shared" si="142"/>
        <v>STAR + Internet fijo</v>
      </c>
      <c r="H238" s="178" t="s">
        <v>175</v>
      </c>
      <c r="I238" s="108"/>
      <c r="J238" s="202">
        <f t="shared" ref="J238" si="192">IFERROR(J$10*J110,"")</f>
        <v>0</v>
      </c>
      <c r="K238" s="202">
        <f t="shared" ref="K238" si="193">IFERROR(K$10*K110,"")</f>
        <v>0</v>
      </c>
      <c r="L238" s="202"/>
      <c r="M238" s="202"/>
      <c r="N238" s="202"/>
      <c r="O238" s="202"/>
      <c r="R238" s="101"/>
    </row>
    <row r="239" spans="3:18" s="177" customFormat="1" x14ac:dyDescent="0.2">
      <c r="C239" s="229" t="str">
        <f t="shared" si="141"/>
        <v>TV Conecta Negocio + 500 Megas NegocioNegocio</v>
      </c>
      <c r="D239" s="192">
        <f t="shared" si="149"/>
        <v>91</v>
      </c>
      <c r="E239" s="100" t="str">
        <v>TV Conecta Negocio + 500 Megas Negocio</v>
      </c>
      <c r="F239" s="100" t="str">
        <f t="shared" si="142"/>
        <v>Negocio</v>
      </c>
      <c r="G239" s="100" t="str">
        <f t="shared" si="142"/>
        <v>STAR + Internet fijo</v>
      </c>
      <c r="H239" s="178" t="s">
        <v>175</v>
      </c>
      <c r="I239" s="108"/>
      <c r="J239" s="202">
        <f t="shared" ref="J239" si="194">IFERROR(J$10*J111,"")</f>
        <v>6.1066282918604413</v>
      </c>
      <c r="K239" s="202">
        <f t="shared" ref="K239" si="195">IFERROR(K$10*K111,"")</f>
        <v>5.8949990671190564</v>
      </c>
      <c r="L239" s="202"/>
      <c r="M239" s="202"/>
      <c r="N239" s="202"/>
      <c r="O239" s="202"/>
      <c r="R239" s="101"/>
    </row>
    <row r="240" spans="3:18" s="177" customFormat="1" x14ac:dyDescent="0.2">
      <c r="C240" s="229" t="str">
        <f t="shared" si="141"/>
        <v>TV Conecta Negocio + 500 Megas Simetrico NegocioNegocio</v>
      </c>
      <c r="D240" s="192">
        <f t="shared" si="149"/>
        <v>92</v>
      </c>
      <c r="E240" s="100" t="str">
        <v>TV Conecta Negocio + 500 Megas Simetrico Negocio</v>
      </c>
      <c r="F240" s="100" t="str">
        <f t="shared" si="142"/>
        <v>Negocio</v>
      </c>
      <c r="G240" s="100" t="str">
        <f t="shared" si="142"/>
        <v>STAR + Internet fijo</v>
      </c>
      <c r="H240" s="178" t="s">
        <v>175</v>
      </c>
      <c r="I240" s="108"/>
      <c r="J240" s="202">
        <f t="shared" ref="J240" si="196">IFERROR(J$10*J112,"")</f>
        <v>0</v>
      </c>
      <c r="K240" s="202">
        <f t="shared" ref="K240" si="197">IFERROR(K$10*K112,"")</f>
        <v>0</v>
      </c>
      <c r="L240" s="202"/>
      <c r="M240" s="202"/>
      <c r="N240" s="202"/>
      <c r="O240" s="202"/>
      <c r="R240" s="101"/>
    </row>
    <row r="241" spans="3:18" s="177" customFormat="1" x14ac:dyDescent="0.2">
      <c r="C241" s="229" t="str">
        <f t="shared" si="141"/>
        <v>TV Conecta Negocio + 60 Megas NegocioNegocio</v>
      </c>
      <c r="D241" s="192">
        <f t="shared" si="149"/>
        <v>93</v>
      </c>
      <c r="E241" s="100" t="str">
        <v>TV Conecta Negocio + 60 Megas Negocio</v>
      </c>
      <c r="F241" s="100" t="str">
        <f t="shared" si="142"/>
        <v>Negocio</v>
      </c>
      <c r="G241" s="100" t="str">
        <f t="shared" si="142"/>
        <v>STAR + Internet fijo</v>
      </c>
      <c r="H241" s="178" t="s">
        <v>175</v>
      </c>
      <c r="I241" s="108"/>
      <c r="J241" s="202">
        <f t="shared" ref="J241" si="198">IFERROR(J$10*J113,"")</f>
        <v>2914.8972379813836</v>
      </c>
      <c r="K241" s="202">
        <f t="shared" ref="K241" si="199">IFERROR(K$10*K113,"")</f>
        <v>2813.8795547048294</v>
      </c>
      <c r="L241" s="202"/>
      <c r="M241" s="202"/>
      <c r="N241" s="202"/>
      <c r="O241" s="202"/>
      <c r="R241" s="101"/>
    </row>
    <row r="242" spans="3:18" s="177" customFormat="1" x14ac:dyDescent="0.2">
      <c r="C242" s="229" t="str">
        <f t="shared" si="141"/>
        <v>TV Conecta Negocio + 60 Megas Simetrico NegocioNegocio</v>
      </c>
      <c r="D242" s="192">
        <f t="shared" si="149"/>
        <v>94</v>
      </c>
      <c r="E242" s="100" t="str">
        <v>TV Conecta Negocio + 60 Megas Simetrico Negocio</v>
      </c>
      <c r="F242" s="100" t="str">
        <f t="shared" si="142"/>
        <v>Negocio</v>
      </c>
      <c r="G242" s="100" t="str">
        <f t="shared" si="142"/>
        <v>STAR + Internet fijo</v>
      </c>
      <c r="H242" s="178" t="s">
        <v>175</v>
      </c>
      <c r="I242" s="108"/>
      <c r="J242" s="202">
        <f t="shared" ref="J242" si="200">IFERROR(J$10*J114,"")</f>
        <v>0</v>
      </c>
      <c r="K242" s="202">
        <f t="shared" ref="K242" si="201">IFERROR(K$10*K114,"")</f>
        <v>0</v>
      </c>
      <c r="L242" s="202"/>
      <c r="M242" s="202"/>
      <c r="N242" s="202"/>
      <c r="O242" s="202"/>
      <c r="R242" s="101"/>
    </row>
    <row r="243" spans="3:18" s="177" customFormat="1" x14ac:dyDescent="0.2">
      <c r="C243" s="229" t="str">
        <f t="shared" si="141"/>
        <v>TV Conecta Xview+ + Telefonía + 100 MegasResidencial</v>
      </c>
      <c r="D243" s="192">
        <f t="shared" si="149"/>
        <v>95</v>
      </c>
      <c r="E243" s="100" t="str">
        <v>TV Conecta Xview+ + Telefonía + 100 Megas</v>
      </c>
      <c r="F243" s="100" t="str">
        <f t="shared" si="142"/>
        <v>Residencial</v>
      </c>
      <c r="G243" s="100" t="str">
        <f t="shared" si="142"/>
        <v>STAR + Internet fijo + Telefonía fija</v>
      </c>
      <c r="H243" s="178" t="s">
        <v>175</v>
      </c>
      <c r="I243" s="108"/>
      <c r="J243" s="202">
        <f t="shared" ref="J243" si="202">IFERROR(J$10*J115,"")</f>
        <v>108368.22566735539</v>
      </c>
      <c r="K243" s="202">
        <f t="shared" ref="K243" si="203">IFERROR(K$10*K115,"")</f>
        <v>104612.65344509478</v>
      </c>
      <c r="L243" s="202"/>
      <c r="M243" s="202"/>
      <c r="N243" s="202"/>
      <c r="O243" s="202"/>
      <c r="R243" s="101"/>
    </row>
    <row r="244" spans="3:18" s="177" customFormat="1" x14ac:dyDescent="0.2">
      <c r="C244" s="229" t="str">
        <f t="shared" si="141"/>
        <v>TV Conecta Xview+ + Telefonía + 100 Megas SimetricoResidencial</v>
      </c>
      <c r="D244" s="192">
        <f t="shared" si="149"/>
        <v>96</v>
      </c>
      <c r="E244" s="100" t="str">
        <v>TV Conecta Xview+ + Telefonía + 100 Megas Simetrico</v>
      </c>
      <c r="F244" s="100" t="str">
        <f t="shared" si="142"/>
        <v>Residencial</v>
      </c>
      <c r="G244" s="100" t="str">
        <f t="shared" si="142"/>
        <v>STAR + Internet fijo + Telefonía fija</v>
      </c>
      <c r="H244" s="178" t="s">
        <v>175</v>
      </c>
      <c r="I244" s="108"/>
      <c r="J244" s="202">
        <f t="shared" ref="J244" si="204">IFERROR(J$10*J116,"")</f>
        <v>18.319884875581323</v>
      </c>
      <c r="K244" s="202">
        <f t="shared" ref="K244" si="205">IFERROR(K$10*K116,"")</f>
        <v>17.68499720135717</v>
      </c>
      <c r="L244" s="202"/>
      <c r="M244" s="202"/>
      <c r="N244" s="202"/>
      <c r="O244" s="202"/>
      <c r="R244" s="101"/>
    </row>
    <row r="245" spans="3:18" s="177" customFormat="1" x14ac:dyDescent="0.2">
      <c r="C245" s="229" t="str">
        <f t="shared" si="141"/>
        <v>TV Conecta Xview+ + Telefonía + 1000 MegasResidencial</v>
      </c>
      <c r="D245" s="192">
        <f t="shared" si="149"/>
        <v>97</v>
      </c>
      <c r="E245" s="100" t="str">
        <v>TV Conecta Xview+ + Telefonía + 1000 Megas</v>
      </c>
      <c r="F245" s="100" t="str">
        <f t="shared" si="142"/>
        <v>Residencial</v>
      </c>
      <c r="G245" s="100" t="str">
        <f t="shared" si="142"/>
        <v>STAR + Internet fijo + Telefonía fija</v>
      </c>
      <c r="H245" s="178" t="s">
        <v>175</v>
      </c>
      <c r="I245" s="108"/>
      <c r="J245" s="202">
        <f t="shared" ref="J245" si="206">IFERROR(J$10*J117,"")</f>
        <v>85.49279608604617</v>
      </c>
      <c r="K245" s="202">
        <f t="shared" ref="K245" si="207">IFERROR(K$10*K117,"")</f>
        <v>82.529986939666784</v>
      </c>
      <c r="L245" s="202"/>
      <c r="M245" s="202"/>
      <c r="N245" s="202"/>
      <c r="O245" s="202"/>
      <c r="R245" s="101"/>
    </row>
    <row r="246" spans="3:18" s="177" customFormat="1" x14ac:dyDescent="0.2">
      <c r="C246" s="229" t="str">
        <f t="shared" si="141"/>
        <v>TV Conecta Xview+ + Telefonía + 250 MegasResidencial</v>
      </c>
      <c r="D246" s="192">
        <f t="shared" si="149"/>
        <v>98</v>
      </c>
      <c r="E246" s="100" t="str">
        <v>TV Conecta Xview+ + Telefonía + 250 Megas</v>
      </c>
      <c r="F246" s="100" t="str">
        <f t="shared" si="142"/>
        <v>Residencial</v>
      </c>
      <c r="G246" s="100" t="str">
        <f t="shared" si="142"/>
        <v>STAR + Internet fijo + Telefonía fija</v>
      </c>
      <c r="H246" s="178" t="s">
        <v>175</v>
      </c>
      <c r="I246" s="108"/>
      <c r="J246" s="202">
        <f t="shared" ref="J246" si="208">IFERROR(J$10*J118,"")</f>
        <v>72974.208087732273</v>
      </c>
      <c r="K246" s="202">
        <f t="shared" ref="K246" si="209">IFERROR(K$10*K118,"")</f>
        <v>70445.238852072725</v>
      </c>
      <c r="L246" s="202"/>
      <c r="M246" s="202"/>
      <c r="N246" s="202"/>
      <c r="O246" s="202"/>
      <c r="R246" s="101"/>
    </row>
    <row r="247" spans="3:18" s="177" customFormat="1" x14ac:dyDescent="0.2">
      <c r="C247" s="229" t="str">
        <f t="shared" si="141"/>
        <v>TV Conecta Xview+ + Telefonía + 250 Megas SimetricoResidencial</v>
      </c>
      <c r="D247" s="192">
        <f t="shared" si="149"/>
        <v>99</v>
      </c>
      <c r="E247" s="100" t="str">
        <v>TV Conecta Xview+ + Telefonía + 250 Megas Simetrico</v>
      </c>
      <c r="F247" s="100" t="str">
        <f t="shared" si="142"/>
        <v>Residencial</v>
      </c>
      <c r="G247" s="100" t="str">
        <f t="shared" si="142"/>
        <v>STAR + Internet fijo + Telefonía fija</v>
      </c>
      <c r="H247" s="178" t="s">
        <v>175</v>
      </c>
      <c r="I247" s="108"/>
      <c r="J247" s="202">
        <f t="shared" ref="J247" si="210">IFERROR(J$10*J119,"")</f>
        <v>26.462055931395245</v>
      </c>
      <c r="K247" s="202">
        <f t="shared" ref="K247" si="211">IFERROR(K$10*K119,"")</f>
        <v>25.544995957515912</v>
      </c>
      <c r="L247" s="202"/>
      <c r="M247" s="202"/>
      <c r="N247" s="202"/>
      <c r="O247" s="202"/>
      <c r="R247" s="101"/>
    </row>
    <row r="248" spans="3:18" s="177" customFormat="1" x14ac:dyDescent="0.2">
      <c r="C248" s="229" t="str">
        <f t="shared" si="141"/>
        <v>TV Conecta Xview+ + Telefonía + 500 MegasResidencial</v>
      </c>
      <c r="D248" s="192">
        <f t="shared" si="149"/>
        <v>100</v>
      </c>
      <c r="E248" s="100" t="str">
        <v>TV Conecta Xview+ + Telefonía + 500 Megas</v>
      </c>
      <c r="F248" s="100" t="str">
        <f t="shared" si="142"/>
        <v>Residencial</v>
      </c>
      <c r="G248" s="100" t="str">
        <f t="shared" si="142"/>
        <v>STAR + Internet fijo + Telefonía fija</v>
      </c>
      <c r="H248" s="178" t="s">
        <v>175</v>
      </c>
      <c r="I248" s="108"/>
      <c r="J248" s="202">
        <f t="shared" ref="J248" si="212">IFERROR(J$10*J120,"")</f>
        <v>1380.0979939604597</v>
      </c>
      <c r="K248" s="202">
        <f t="shared" ref="K248" si="213">IFERROR(K$10*K120,"")</f>
        <v>1332.2697891689068</v>
      </c>
      <c r="L248" s="202"/>
      <c r="M248" s="202"/>
      <c r="N248" s="202"/>
      <c r="O248" s="202"/>
      <c r="R248" s="101"/>
    </row>
    <row r="249" spans="3:18" s="177" customFormat="1" x14ac:dyDescent="0.2">
      <c r="C249" s="229" t="str">
        <f t="shared" si="141"/>
        <v>TV Conecta Xview+ + Telefonía + 500 Megas SimetricoResidencial</v>
      </c>
      <c r="D249" s="192">
        <f t="shared" si="149"/>
        <v>101</v>
      </c>
      <c r="E249" s="100" t="str">
        <v>TV Conecta Xview+ + Telefonía + 500 Megas Simetrico</v>
      </c>
      <c r="F249" s="100" t="str">
        <f t="shared" si="142"/>
        <v>Residencial</v>
      </c>
      <c r="G249" s="100" t="str">
        <f t="shared" si="142"/>
        <v>STAR + Internet fijo + Telefonía fija</v>
      </c>
      <c r="H249" s="178" t="s">
        <v>175</v>
      </c>
      <c r="I249" s="108"/>
      <c r="J249" s="202">
        <f t="shared" ref="J249" si="214">IFERROR(J$10*J121,"")</f>
        <v>32.568684223255687</v>
      </c>
      <c r="K249" s="202">
        <f t="shared" ref="K249" si="215">IFERROR(K$10*K121,"")</f>
        <v>31.439995024634968</v>
      </c>
      <c r="L249" s="202"/>
      <c r="M249" s="202"/>
      <c r="N249" s="202"/>
      <c r="O249" s="202"/>
      <c r="R249" s="101"/>
    </row>
    <row r="250" spans="3:18" s="177" customFormat="1" x14ac:dyDescent="0.2">
      <c r="C250" s="229" t="str">
        <f t="shared" si="141"/>
        <v>TV Conecta Xview+ + Telefonía + 60 MegasResidencial</v>
      </c>
      <c r="D250" s="192">
        <f t="shared" si="149"/>
        <v>102</v>
      </c>
      <c r="E250" s="100" t="str">
        <v>TV Conecta Xview+ + Telefonía + 60 Megas</v>
      </c>
      <c r="F250" s="100" t="str">
        <f t="shared" si="142"/>
        <v>Residencial</v>
      </c>
      <c r="G250" s="100" t="str">
        <f t="shared" si="142"/>
        <v>STAR + Internet fijo + Telefonía fija</v>
      </c>
      <c r="H250" s="178" t="s">
        <v>175</v>
      </c>
      <c r="I250" s="108"/>
      <c r="J250" s="202">
        <f t="shared" ref="J250" si="216">IFERROR(J$10*J122,"")</f>
        <v>224852.1603345933</v>
      </c>
      <c r="K250" s="202">
        <f t="shared" ref="K250" si="217">IFERROR(K$10*K122,"")</f>
        <v>217059.76065039079</v>
      </c>
      <c r="L250" s="202"/>
      <c r="M250" s="202"/>
      <c r="N250" s="202"/>
      <c r="O250" s="202"/>
      <c r="R250" s="101"/>
    </row>
    <row r="251" spans="3:18" s="177" customFormat="1" x14ac:dyDescent="0.2">
      <c r="C251" s="229" t="str">
        <f t="shared" si="141"/>
        <v>TV Conecta Xview+ + Telefonía + 60 Megas SimetricoResidencial</v>
      </c>
      <c r="D251" s="192">
        <f t="shared" si="149"/>
        <v>103</v>
      </c>
      <c r="E251" s="100" t="str">
        <v>TV Conecta Xview+ + Telefonía + 60 Megas Simetrico</v>
      </c>
      <c r="F251" s="100" t="str">
        <f t="shared" si="142"/>
        <v>Residencial</v>
      </c>
      <c r="G251" s="100" t="str">
        <f t="shared" si="142"/>
        <v>STAR + Internet fijo + Telefonía fija</v>
      </c>
      <c r="H251" s="178" t="s">
        <v>175</v>
      </c>
      <c r="I251" s="108"/>
      <c r="J251" s="202">
        <f t="shared" ref="J251" si="218">IFERROR(J$10*J123,"")</f>
        <v>44.781940806976571</v>
      </c>
      <c r="K251" s="202">
        <f t="shared" ref="K251" si="219">IFERROR(K$10*K123,"")</f>
        <v>43.229993158873079</v>
      </c>
      <c r="L251" s="202"/>
      <c r="M251" s="202"/>
      <c r="N251" s="202"/>
      <c r="O251" s="202"/>
      <c r="R251" s="101"/>
    </row>
    <row r="252" spans="3:18" s="177" customFormat="1" x14ac:dyDescent="0.2">
      <c r="C252" s="229" t="str">
        <f t="shared" si="141"/>
        <v>TV Conecta Xview+ Negocio + Telefonía Negocio + 100 Megas NegocioNegocio</v>
      </c>
      <c r="D252" s="192">
        <f t="shared" si="149"/>
        <v>104</v>
      </c>
      <c r="E252" s="100" t="str">
        <v>TV Conecta Xview+ Negocio + Telefonía Negocio + 100 Megas Negocio</v>
      </c>
      <c r="F252" s="100" t="str">
        <f t="shared" ref="F252" si="220">F124</f>
        <v>Negocio</v>
      </c>
      <c r="G252" s="100" t="str">
        <f t="shared" si="142"/>
        <v>STAR + Internet fijo + Telefonía fija</v>
      </c>
      <c r="H252" s="178" t="s">
        <v>175</v>
      </c>
      <c r="I252" s="108"/>
      <c r="J252" s="202">
        <f t="shared" ref="J252" si="221">IFERROR(J$10*J124,"")</f>
        <v>5797.2257917395118</v>
      </c>
      <c r="K252" s="202">
        <f t="shared" ref="K252" si="222">IFERROR(K$10*K124,"")</f>
        <v>5596.3191143850245</v>
      </c>
      <c r="L252" s="202"/>
      <c r="M252" s="202"/>
      <c r="N252" s="202"/>
      <c r="O252" s="202"/>
      <c r="R252" s="101"/>
    </row>
    <row r="253" spans="3:18" s="177" customFormat="1" x14ac:dyDescent="0.2">
      <c r="C253" s="229" t="str">
        <f t="shared" si="141"/>
        <v>TV Conecta Xview+ Negocio + Telefonía Negocio + 100 Megas Simetrico NegocioNegocio</v>
      </c>
      <c r="D253" s="192">
        <f t="shared" si="149"/>
        <v>105</v>
      </c>
      <c r="E253" s="100" t="str">
        <v>TV Conecta Xview+ Negocio + Telefonía Negocio + 100 Megas Simetrico Negocio</v>
      </c>
      <c r="F253" s="100" t="str">
        <f t="shared" ref="F253" si="223">F125</f>
        <v>Negocio</v>
      </c>
      <c r="G253" s="100" t="str">
        <f t="shared" si="142"/>
        <v>STAR + Internet fijo + Telefonía fija</v>
      </c>
      <c r="H253" s="178" t="s">
        <v>175</v>
      </c>
      <c r="I253" s="108"/>
      <c r="J253" s="202">
        <f t="shared" ref="J253" si="224">IFERROR(J$10*J125,"")</f>
        <v>2.0355427639534804</v>
      </c>
      <c r="K253" s="202">
        <f t="shared" ref="K253" si="225">IFERROR(K$10*K125,"")</f>
        <v>1.9649996890396855</v>
      </c>
      <c r="L253" s="202"/>
      <c r="M253" s="202"/>
      <c r="N253" s="202"/>
      <c r="O253" s="202"/>
      <c r="R253" s="101"/>
    </row>
    <row r="254" spans="3:18" s="177" customFormat="1" x14ac:dyDescent="0.2">
      <c r="C254" s="229" t="str">
        <f t="shared" si="141"/>
        <v>TV Conecta Xview+ Negocio + Telefonía Negocio + 1000 Megas NegocioNegocio</v>
      </c>
      <c r="D254" s="192">
        <f t="shared" si="149"/>
        <v>106</v>
      </c>
      <c r="E254" s="100" t="str">
        <v>TV Conecta Xview+ Negocio + Telefonía Negocio + 1000 Megas Negocio</v>
      </c>
      <c r="F254" s="100" t="str">
        <f t="shared" ref="F254" si="226">F126</f>
        <v>Negocio</v>
      </c>
      <c r="G254" s="100" t="str">
        <f t="shared" si="142"/>
        <v>STAR + Internet fijo + Telefonía fija</v>
      </c>
      <c r="H254" s="178" t="s">
        <v>175</v>
      </c>
      <c r="I254" s="108"/>
      <c r="J254" s="202">
        <f t="shared" ref="J254" si="227">IFERROR(J$10*J126,"")</f>
        <v>59.030740154650928</v>
      </c>
      <c r="K254" s="202">
        <f t="shared" ref="K254" si="228">IFERROR(K$10*K126,"")</f>
        <v>56.984990982150876</v>
      </c>
      <c r="L254" s="202"/>
      <c r="M254" s="202"/>
      <c r="N254" s="202"/>
      <c r="O254" s="202"/>
      <c r="R254" s="101"/>
    </row>
    <row r="255" spans="3:18" s="177" customFormat="1" x14ac:dyDescent="0.2">
      <c r="C255" s="229" t="str">
        <f t="shared" si="141"/>
        <v>TV Conecta Xview+ Negocio + Telefonía Negocio + 250 Megas NegocioNegocio</v>
      </c>
      <c r="D255" s="192">
        <f t="shared" si="149"/>
        <v>107</v>
      </c>
      <c r="E255" s="100" t="str">
        <v>TV Conecta Xview+ Negocio + Telefonía Negocio + 250 Megas Negocio</v>
      </c>
      <c r="F255" s="100" t="str">
        <f t="shared" ref="F255" si="229">F127</f>
        <v>Negocio</v>
      </c>
      <c r="G255" s="100" t="str">
        <f t="shared" si="142"/>
        <v>STAR + Internet fijo + Telefonía fija</v>
      </c>
      <c r="H255" s="178" t="s">
        <v>175</v>
      </c>
      <c r="I255" s="108"/>
      <c r="J255" s="202">
        <f t="shared" ref="J255" si="230">IFERROR(J$10*J127,"")</f>
        <v>3438.0317283174281</v>
      </c>
      <c r="K255" s="202">
        <f t="shared" ref="K255" si="231">IFERROR(K$10*K127,"")</f>
        <v>3318.8844747880285</v>
      </c>
      <c r="L255" s="202"/>
      <c r="M255" s="202"/>
      <c r="N255" s="202"/>
      <c r="O255" s="202"/>
      <c r="R255" s="101"/>
    </row>
    <row r="256" spans="3:18" s="177" customFormat="1" x14ac:dyDescent="0.2">
      <c r="C256" s="229" t="str">
        <f t="shared" si="141"/>
        <v>TV Conecta Xview+ Negocio + Telefonía Negocio + 250 Megas Simetrico NegocioNegocio</v>
      </c>
      <c r="D256" s="192">
        <f t="shared" si="149"/>
        <v>108</v>
      </c>
      <c r="E256" s="100" t="str">
        <v>TV Conecta Xview+ Negocio + Telefonía Negocio + 250 Megas Simetrico Negocio</v>
      </c>
      <c r="F256" s="100" t="str">
        <f t="shared" ref="F256" si="232">F128</f>
        <v>Negocio</v>
      </c>
      <c r="G256" s="100" t="str">
        <f t="shared" si="142"/>
        <v>STAR + Internet fijo + Telefonía fija</v>
      </c>
      <c r="H256" s="178" t="s">
        <v>175</v>
      </c>
      <c r="I256" s="108"/>
      <c r="J256" s="202">
        <f t="shared" ref="J256" si="233">IFERROR(J$10*J128,"")</f>
        <v>12.213256583720883</v>
      </c>
      <c r="K256" s="202">
        <f t="shared" ref="K256" si="234">IFERROR(K$10*K128,"")</f>
        <v>11.789998134238113</v>
      </c>
      <c r="L256" s="202"/>
      <c r="M256" s="202"/>
      <c r="N256" s="202"/>
      <c r="O256" s="202"/>
      <c r="R256" s="101"/>
    </row>
    <row r="257" spans="3:18" s="177" customFormat="1" x14ac:dyDescent="0.2">
      <c r="C257" s="229" t="str">
        <f t="shared" si="141"/>
        <v>TV Conecta Xview+ Negocio + Telefonía Negocio + 500 Megas NegocioNegocio</v>
      </c>
      <c r="D257" s="192">
        <f t="shared" si="149"/>
        <v>109</v>
      </c>
      <c r="E257" s="100" t="str">
        <v>TV Conecta Xview+ Negocio + Telefonía Negocio + 500 Megas Negocio</v>
      </c>
      <c r="F257" s="100" t="str">
        <f t="shared" ref="F257:G257" si="235">F129</f>
        <v>Negocio</v>
      </c>
      <c r="G257" s="100" t="str">
        <f t="shared" si="235"/>
        <v>STAR + Internet fijo + Telefonía fija</v>
      </c>
      <c r="H257" s="178" t="s">
        <v>175</v>
      </c>
      <c r="I257" s="108"/>
      <c r="J257" s="202">
        <f t="shared" ref="J257" si="236">IFERROR(J$10*J129,"")</f>
        <v>148.59462176860404</v>
      </c>
      <c r="K257" s="202">
        <f t="shared" ref="K257" si="237">IFERROR(K$10*K129,"")</f>
        <v>143.44497729989703</v>
      </c>
      <c r="L257" s="202"/>
      <c r="M257" s="202"/>
      <c r="N257" s="202"/>
      <c r="O257" s="202"/>
      <c r="R257" s="101"/>
    </row>
    <row r="258" spans="3:18" s="177" customFormat="1" x14ac:dyDescent="0.2">
      <c r="C258" s="229" t="str">
        <f t="shared" si="141"/>
        <v>TV Conecta Xview+ Negocio + Telefonía Negocio + 500 Megas Simetrico NegocioNegocio</v>
      </c>
      <c r="D258" s="192">
        <f t="shared" si="149"/>
        <v>110</v>
      </c>
      <c r="E258" s="100" t="str">
        <v>TV Conecta Xview+ Negocio + Telefonía Negocio + 500 Megas Simetrico Negocio</v>
      </c>
      <c r="F258" s="100" t="str">
        <f t="shared" ref="F258:G258" si="238">F130</f>
        <v>Negocio</v>
      </c>
      <c r="G258" s="100" t="str">
        <f t="shared" si="238"/>
        <v>STAR + Internet fijo + Telefonía fija</v>
      </c>
      <c r="H258" s="178" t="s">
        <v>175</v>
      </c>
      <c r="I258" s="108"/>
      <c r="J258" s="202">
        <f t="shared" ref="J258" si="239">IFERROR(J$10*J130,"")</f>
        <v>20.355427639534803</v>
      </c>
      <c r="K258" s="202">
        <f t="shared" ref="K258" si="240">IFERROR(K$10*K130,"")</f>
        <v>19.649996890396856</v>
      </c>
      <c r="L258" s="202"/>
      <c r="M258" s="202"/>
      <c r="N258" s="202"/>
      <c r="O258" s="202"/>
      <c r="R258" s="101"/>
    </row>
    <row r="259" spans="3:18" s="177" customFormat="1" x14ac:dyDescent="0.2">
      <c r="C259" s="229" t="str">
        <f t="shared" si="141"/>
        <v>TV Conecta Xview+ Negocio + Telefonía Negocio + 60 Megas NegocioNegocio</v>
      </c>
      <c r="D259" s="192">
        <f t="shared" si="149"/>
        <v>111</v>
      </c>
      <c r="E259" s="100" t="str">
        <v>TV Conecta Xview+ Negocio + Telefonía Negocio + 60 Megas Negocio</v>
      </c>
      <c r="F259" s="100" t="str">
        <f t="shared" ref="F259:G259" si="241">F131</f>
        <v>Negocio</v>
      </c>
      <c r="G259" s="100" t="str">
        <f t="shared" si="241"/>
        <v>STAR + Internet fijo + Telefonía fija</v>
      </c>
      <c r="H259" s="178" t="s">
        <v>175</v>
      </c>
      <c r="I259" s="108"/>
      <c r="J259" s="202">
        <f t="shared" ref="J259" si="242">IFERROR(J$10*J131,"")</f>
        <v>8577.7772072999669</v>
      </c>
      <c r="K259" s="202">
        <f t="shared" ref="K259" si="243">IFERROR(K$10*K131,"")</f>
        <v>8280.5086896132343</v>
      </c>
      <c r="L259" s="202"/>
      <c r="M259" s="202"/>
      <c r="N259" s="202"/>
      <c r="O259" s="202"/>
      <c r="R259" s="101"/>
    </row>
    <row r="260" spans="3:18" s="177" customFormat="1" x14ac:dyDescent="0.2">
      <c r="C260" s="229" t="str">
        <f t="shared" si="141"/>
        <v>TV Conecta Xview+ Negocio + Telefonía Negocio + 60 Megas Simetrico NegocioNegocio</v>
      </c>
      <c r="D260" s="192">
        <f t="shared" si="149"/>
        <v>112</v>
      </c>
      <c r="E260" s="100" t="str">
        <v>TV Conecta Xview+ Negocio + Telefonía Negocio + 60 Megas Simetrico Negocio</v>
      </c>
      <c r="F260" s="100" t="str">
        <f t="shared" ref="F260:G260" si="244">F132</f>
        <v>Negocio</v>
      </c>
      <c r="G260" s="100" t="str">
        <f t="shared" si="244"/>
        <v>STAR + Internet fijo + Telefonía fija</v>
      </c>
      <c r="H260" s="178" t="s">
        <v>175</v>
      </c>
      <c r="I260" s="108"/>
      <c r="J260" s="202">
        <f t="shared" ref="J260" si="245">IFERROR(J$10*J132,"")</f>
        <v>2.0355427639534804</v>
      </c>
      <c r="K260" s="202">
        <f t="shared" ref="K260" si="246">IFERROR(K$10*K132,"")</f>
        <v>1.9649996890396855</v>
      </c>
      <c r="L260" s="202"/>
      <c r="M260" s="202"/>
      <c r="N260" s="202"/>
      <c r="O260" s="202"/>
      <c r="R260" s="101"/>
    </row>
    <row r="261" spans="3:18" s="177" customFormat="1" ht="12.75" thickBot="1" x14ac:dyDescent="0.25">
      <c r="C261" s="229" t="str">
        <f t="shared" si="141"/>
        <v>Full Connected HomeResidencial</v>
      </c>
      <c r="D261" s="192">
        <f t="shared" si="149"/>
        <v>113</v>
      </c>
      <c r="E261" s="100" t="str">
        <v>Full Connected Home</v>
      </c>
      <c r="F261" s="100" t="str">
        <f t="shared" ref="F261:G261" si="247">F133</f>
        <v>Residencial</v>
      </c>
      <c r="G261" s="100" t="str">
        <f t="shared" si="247"/>
        <v>STAR + Internet fijo + Telefonía fija</v>
      </c>
      <c r="H261" s="178" t="s">
        <v>175</v>
      </c>
      <c r="I261" s="108"/>
      <c r="J261" s="202">
        <f t="shared" ref="J261" si="248">IFERROR(J$10*J133,"")</f>
        <v>5699.5197390697449</v>
      </c>
      <c r="K261" s="202">
        <f t="shared" ref="K261" si="249">IFERROR(K$10*K133,"")</f>
        <v>5501.9991293111198</v>
      </c>
      <c r="L261" s="202"/>
      <c r="M261" s="202"/>
      <c r="N261" s="202"/>
      <c r="O261" s="202"/>
      <c r="R261" s="101"/>
    </row>
    <row r="262" spans="3:18" s="177" customFormat="1" hidden="1" outlineLevel="1" x14ac:dyDescent="0.2">
      <c r="D262" s="192">
        <f t="shared" si="149"/>
        <v>114</v>
      </c>
      <c r="E262" s="100"/>
      <c r="F262" s="100"/>
      <c r="G262" s="100"/>
      <c r="H262" s="178"/>
      <c r="I262" s="108"/>
      <c r="J262" s="108"/>
      <c r="K262" s="108"/>
      <c r="L262" s="108"/>
      <c r="M262" s="108"/>
      <c r="N262" s="108"/>
      <c r="O262" s="202"/>
      <c r="R262" s="101"/>
    </row>
    <row r="263" spans="3:18" s="177" customFormat="1" hidden="1" outlineLevel="1" x14ac:dyDescent="0.2">
      <c r="D263" s="192">
        <f t="shared" si="149"/>
        <v>115</v>
      </c>
      <c r="E263" s="100"/>
      <c r="F263" s="100"/>
      <c r="G263" s="100"/>
      <c r="H263" s="178"/>
      <c r="I263" s="108"/>
      <c r="J263" s="108"/>
      <c r="K263" s="108"/>
      <c r="L263" s="108"/>
      <c r="M263" s="108"/>
      <c r="N263" s="108"/>
      <c r="O263" s="202"/>
      <c r="R263" s="101"/>
    </row>
    <row r="264" spans="3:18" s="177" customFormat="1" hidden="1" outlineLevel="1" x14ac:dyDescent="0.2">
      <c r="D264" s="192">
        <f t="shared" si="149"/>
        <v>116</v>
      </c>
      <c r="E264" s="100"/>
      <c r="F264" s="100"/>
      <c r="G264" s="100"/>
      <c r="H264" s="178"/>
      <c r="I264" s="108"/>
      <c r="J264" s="108"/>
      <c r="K264" s="108"/>
      <c r="L264" s="108"/>
      <c r="M264" s="108"/>
      <c r="N264" s="108"/>
      <c r="O264" s="202"/>
      <c r="R264" s="101"/>
    </row>
    <row r="265" spans="3:18" s="177" customFormat="1" hidden="1" outlineLevel="1" x14ac:dyDescent="0.2">
      <c r="D265" s="192">
        <f t="shared" si="149"/>
        <v>117</v>
      </c>
      <c r="E265" s="100"/>
      <c r="F265" s="100"/>
      <c r="G265" s="100"/>
      <c r="H265" s="178"/>
      <c r="I265" s="108"/>
      <c r="J265" s="108"/>
      <c r="K265" s="108"/>
      <c r="L265" s="108"/>
      <c r="M265" s="108"/>
      <c r="N265" s="108"/>
      <c r="O265" s="202"/>
      <c r="R265" s="101"/>
    </row>
    <row r="266" spans="3:18" s="177" customFormat="1" hidden="1" outlineLevel="1" x14ac:dyDescent="0.2">
      <c r="D266" s="192">
        <f t="shared" si="149"/>
        <v>118</v>
      </c>
      <c r="E266" s="100"/>
      <c r="F266" s="100"/>
      <c r="G266" s="100"/>
      <c r="H266" s="178"/>
      <c r="I266" s="108"/>
      <c r="J266" s="108"/>
      <c r="K266" s="108"/>
      <c r="L266" s="108"/>
      <c r="M266" s="108"/>
      <c r="N266" s="108"/>
      <c r="O266" s="202"/>
      <c r="R266" s="101"/>
    </row>
    <row r="267" spans="3:18" s="177" customFormat="1" hidden="1" outlineLevel="1" x14ac:dyDescent="0.2">
      <c r="D267" s="192">
        <f t="shared" si="149"/>
        <v>119</v>
      </c>
      <c r="E267" s="100"/>
      <c r="F267" s="100"/>
      <c r="G267" s="100"/>
      <c r="H267" s="178"/>
      <c r="I267" s="108"/>
      <c r="J267" s="108"/>
      <c r="K267" s="108"/>
      <c r="L267" s="108"/>
      <c r="M267" s="108"/>
      <c r="N267" s="108"/>
      <c r="O267" s="202"/>
      <c r="R267" s="101"/>
    </row>
    <row r="268" spans="3:18" s="177" customFormat="1" hidden="1" outlineLevel="1" x14ac:dyDescent="0.2">
      <c r="D268" s="192">
        <f t="shared" si="149"/>
        <v>120</v>
      </c>
      <c r="E268" s="100"/>
      <c r="F268" s="100"/>
      <c r="G268" s="100"/>
      <c r="H268" s="178"/>
      <c r="I268" s="108"/>
      <c r="J268" s="108"/>
      <c r="K268" s="108"/>
      <c r="L268" s="108"/>
      <c r="M268" s="108"/>
      <c r="N268" s="108"/>
      <c r="O268" s="202"/>
      <c r="R268" s="101"/>
    </row>
    <row r="269" spans="3:18" s="177" customFormat="1" hidden="1" outlineLevel="1" x14ac:dyDescent="0.2">
      <c r="D269" s="192">
        <f t="shared" si="149"/>
        <v>121</v>
      </c>
      <c r="E269" s="100"/>
      <c r="F269" s="100"/>
      <c r="G269" s="100"/>
      <c r="H269" s="178"/>
      <c r="I269" s="108"/>
      <c r="J269" s="108"/>
      <c r="K269" s="108"/>
      <c r="L269" s="108"/>
      <c r="M269" s="108"/>
      <c r="N269" s="108"/>
      <c r="O269" s="202"/>
      <c r="R269" s="101"/>
    </row>
    <row r="270" spans="3:18" s="177" customFormat="1" hidden="1" outlineLevel="1" x14ac:dyDescent="0.2">
      <c r="D270" s="192">
        <f t="shared" si="149"/>
        <v>122</v>
      </c>
      <c r="E270" s="100"/>
      <c r="F270" s="100"/>
      <c r="G270" s="100"/>
      <c r="H270" s="178"/>
      <c r="I270" s="108"/>
      <c r="J270" s="108"/>
      <c r="K270" s="108"/>
      <c r="L270" s="108"/>
      <c r="M270" s="108"/>
      <c r="N270" s="108"/>
      <c r="O270" s="202"/>
      <c r="R270" s="101"/>
    </row>
    <row r="271" spans="3:18" s="177" customFormat="1" hidden="1" outlineLevel="1" x14ac:dyDescent="0.2">
      <c r="D271" s="192">
        <f t="shared" si="149"/>
        <v>123</v>
      </c>
      <c r="E271" s="100"/>
      <c r="F271" s="100"/>
      <c r="G271" s="100"/>
      <c r="H271" s="178"/>
      <c r="I271" s="108"/>
      <c r="J271" s="108"/>
      <c r="K271" s="108"/>
      <c r="L271" s="108"/>
      <c r="M271" s="108"/>
      <c r="N271" s="108"/>
      <c r="O271" s="202"/>
      <c r="R271" s="101"/>
    </row>
    <row r="272" spans="3:18" s="177" customFormat="1" ht="12.75" hidden="1" outlineLevel="1" thickBot="1" x14ac:dyDescent="0.25">
      <c r="D272" s="192">
        <f t="shared" si="149"/>
        <v>124</v>
      </c>
      <c r="E272" s="100"/>
      <c r="F272" s="100"/>
      <c r="G272" s="100"/>
      <c r="H272" s="178"/>
      <c r="I272" s="108"/>
      <c r="J272" s="108"/>
      <c r="K272" s="108"/>
      <c r="L272" s="108"/>
      <c r="M272" s="108"/>
      <c r="N272" s="108"/>
      <c r="O272" s="202"/>
      <c r="R272" s="101"/>
    </row>
    <row r="273" spans="1:53" s="177" customFormat="1" hidden="1" outlineLevel="1" x14ac:dyDescent="0.2">
      <c r="D273" s="192">
        <f t="shared" si="149"/>
        <v>125</v>
      </c>
      <c r="E273" s="100"/>
      <c r="F273" s="100"/>
      <c r="G273" s="100"/>
      <c r="H273" s="178"/>
      <c r="I273" s="108"/>
      <c r="J273" s="108"/>
      <c r="K273" s="108"/>
      <c r="L273" s="108"/>
      <c r="M273" s="108"/>
      <c r="N273" s="108"/>
      <c r="O273" s="202"/>
      <c r="P273" s="221"/>
      <c r="R273" s="101"/>
    </row>
    <row r="274" spans="1:53" s="177" customFormat="1" ht="12.75" hidden="1" outlineLevel="1" thickBot="1" x14ac:dyDescent="0.25">
      <c r="D274" s="192">
        <f t="shared" si="149"/>
        <v>126</v>
      </c>
      <c r="E274" s="100"/>
      <c r="F274" s="100"/>
      <c r="G274" s="100"/>
      <c r="H274" s="178"/>
      <c r="I274" s="108"/>
      <c r="J274" s="108"/>
      <c r="K274" s="108"/>
      <c r="L274" s="108"/>
      <c r="M274" s="108"/>
      <c r="N274" s="108"/>
      <c r="O274" s="202"/>
      <c r="R274" s="101"/>
    </row>
    <row r="275" spans="1:53" s="44" customFormat="1" collapsed="1" x14ac:dyDescent="0.2">
      <c r="E275" s="106"/>
      <c r="F275" s="41"/>
      <c r="G275" s="41"/>
      <c r="H275" s="41"/>
      <c r="I275" s="41"/>
      <c r="J275" s="41"/>
      <c r="K275" s="41"/>
      <c r="L275" s="184"/>
      <c r="M275" s="184"/>
      <c r="N275" s="184"/>
      <c r="O275" s="184"/>
      <c r="P275" s="221" t="s">
        <v>503</v>
      </c>
      <c r="Q275" s="41"/>
      <c r="R275" s="41"/>
    </row>
    <row r="276" spans="1:53" s="44" customFormat="1" x14ac:dyDescent="0.2">
      <c r="C276" s="101"/>
      <c r="D276" s="101"/>
    </row>
    <row r="277" spans="1:53" s="44" customFormat="1" x14ac:dyDescent="0.2">
      <c r="B277" s="99">
        <v>1.3</v>
      </c>
      <c r="C277" s="99" t="s">
        <v>434</v>
      </c>
      <c r="D277" s="99"/>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row>
    <row r="278" spans="1:53" s="44" customFormat="1" x14ac:dyDescent="0.2">
      <c r="C278" s="101"/>
      <c r="D278" s="101"/>
    </row>
    <row r="279" spans="1:53" s="44" customFormat="1" x14ac:dyDescent="0.2">
      <c r="C279" s="101" t="s">
        <v>435</v>
      </c>
      <c r="D279" s="101"/>
    </row>
    <row r="280" spans="1:53" s="44" customFormat="1" x14ac:dyDescent="0.2">
      <c r="C280" s="102" t="s">
        <v>177</v>
      </c>
      <c r="D280" s="102"/>
      <c r="H280" s="77" t="s">
        <v>175</v>
      </c>
      <c r="I280" s="108"/>
      <c r="J280" s="107">
        <f t="shared" ref="J280:L280" si="250">SUMIFS(J149:J272,$F$149:$F$272,"Residencial")</f>
        <v>563149.18998984201</v>
      </c>
      <c r="K280" s="107">
        <f t="shared" si="250"/>
        <v>543632.8839703413</v>
      </c>
      <c r="L280" s="107">
        <f t="shared" si="250"/>
        <v>0</v>
      </c>
      <c r="M280" s="107">
        <f>SUMIFS(M149:M272,$F$149:$F$272,"Residencial")</f>
        <v>0</v>
      </c>
      <c r="N280" s="107">
        <f>SUMIFS(N149:N272,$F$149:$F$272,"Residencial")</f>
        <v>0</v>
      </c>
      <c r="P280" s="45" t="s">
        <v>504</v>
      </c>
      <c r="Q280" s="177"/>
    </row>
    <row r="281" spans="1:53" s="44" customFormat="1" x14ac:dyDescent="0.2">
      <c r="C281" s="102"/>
      <c r="D281" s="102"/>
      <c r="H281" s="77"/>
      <c r="L281" s="177"/>
    </row>
    <row r="282" spans="1:53" s="44" customFormat="1" x14ac:dyDescent="0.2">
      <c r="C282" s="102" t="s">
        <v>433</v>
      </c>
      <c r="D282" s="102"/>
      <c r="H282" s="77" t="s">
        <v>175</v>
      </c>
      <c r="I282" s="108"/>
      <c r="J282" s="107">
        <f>J280-SUMIFS(J$149:J$272,$F$149:$F$272,"Residencial",$G$149:$G$272,"Solo STAR")</f>
        <v>561982.82398609666</v>
      </c>
      <c r="K282" s="107">
        <f>K280-SUMIFS(K$149:K$272,$F$149:$F$272,"Residencial",$G$149:$G$272,"Solo STAR")</f>
        <v>542506.93914852152</v>
      </c>
      <c r="L282" s="107">
        <f>L280-SUMIFS(L$149:L$272,$F$149:$F$272,"Residencial",$G$149:$G$272,"Solo STAR")</f>
        <v>0</v>
      </c>
      <c r="M282" s="107">
        <f>M280-SUMIFS(M$149:M$272,$F$149:$F$272,"Residencial",$G$149:$G$272,"Internet fijo")</f>
        <v>0</v>
      </c>
      <c r="N282" s="107">
        <f>N280-SUMIFS(N$149:N$272,$F$149:$F$272,"Residencial",$G$149:$G$272,"Internet fijo")</f>
        <v>0</v>
      </c>
      <c r="P282" s="45" t="s">
        <v>505</v>
      </c>
      <c r="Q282" s="2"/>
    </row>
    <row r="283" spans="1:53" s="44" customFormat="1" x14ac:dyDescent="0.2">
      <c r="C283" s="102"/>
      <c r="D283" s="102"/>
      <c r="H283" s="77"/>
      <c r="L283" s="177"/>
    </row>
    <row r="284" spans="1:53" s="44" customFormat="1" x14ac:dyDescent="0.2">
      <c r="C284" s="102" t="s">
        <v>436</v>
      </c>
      <c r="D284" s="102"/>
      <c r="H284" s="77" t="s">
        <v>175</v>
      </c>
      <c r="I284" s="108"/>
      <c r="J284" s="107">
        <f>SUMIFS(J149:J272,$G$149:$G$272,"Solo STAR")</f>
        <v>1257.9654281232508</v>
      </c>
      <c r="K284" s="107">
        <f>SUMIFS(K149:K272,$G$149:$G$272,"Solo STAR")</f>
        <v>1214.3698078265256</v>
      </c>
      <c r="L284" s="107">
        <f>SUMIFS(L149:L272,$G$149:$G$272,"Solo STAR")</f>
        <v>0</v>
      </c>
      <c r="M284" s="107">
        <f>SUMIFS(M149:M272,$G$149:$G$272,"Internet fijo")</f>
        <v>0</v>
      </c>
      <c r="N284" s="107">
        <f>SUMIFS(N149:N272,$G$149:$G$272,"Internet fijo")</f>
        <v>0</v>
      </c>
      <c r="P284" s="45" t="s">
        <v>506</v>
      </c>
      <c r="Q284" s="2"/>
    </row>
    <row r="285" spans="1:53" s="44" customFormat="1" x14ac:dyDescent="0.2">
      <c r="C285" s="102"/>
      <c r="D285" s="102"/>
      <c r="L285" s="177"/>
    </row>
    <row r="286" spans="1:53" s="44" customFormat="1" x14ac:dyDescent="0.2">
      <c r="C286" s="102" t="s">
        <v>425</v>
      </c>
      <c r="D286" s="102"/>
      <c r="H286" s="77" t="s">
        <v>175</v>
      </c>
      <c r="I286" s="108"/>
      <c r="J286" s="107">
        <f>SUMIFS(J149:J272,$F$149:$F$272,"Negocio")</f>
        <v>25989.810010158038</v>
      </c>
      <c r="K286" s="107">
        <f>SUMIFS(K149:K272,$F$149:$F$272,"Negocio")</f>
        <v>25089.1160296587</v>
      </c>
      <c r="L286" s="107">
        <f>SUMIFS(L149:L272,$F$149:$F$272,"Negocio")</f>
        <v>0</v>
      </c>
      <c r="M286" s="107">
        <f>SUMIFS(M149:M272,$F$149:$F$272,"No Residencial")</f>
        <v>0</v>
      </c>
      <c r="N286" s="107">
        <f>SUMIFS(N149:N272,$F$149:$F$272,"No Residencial")</f>
        <v>0</v>
      </c>
      <c r="P286" s="45" t="s">
        <v>507</v>
      </c>
      <c r="Q286" s="177"/>
    </row>
    <row r="287" spans="1:53" s="44" customFormat="1" x14ac:dyDescent="0.2">
      <c r="C287" s="101"/>
      <c r="D287" s="101"/>
    </row>
    <row r="288" spans="1:53" s="44" customFormat="1" x14ac:dyDescent="0.2">
      <c r="A288" s="99" t="s">
        <v>181</v>
      </c>
      <c r="B288" s="99" t="s">
        <v>180</v>
      </c>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row>
    <row r="289" spans="14:14" s="44" customFormat="1" x14ac:dyDescent="0.2"/>
    <row r="290" spans="14:14" s="44" customFormat="1" x14ac:dyDescent="0.2"/>
    <row r="291" spans="14:14" s="44" customFormat="1" x14ac:dyDescent="0.2"/>
    <row r="292" spans="14:14" s="44" customFormat="1" x14ac:dyDescent="0.2">
      <c r="N292" s="45"/>
    </row>
    <row r="293" spans="14:14" s="44" customFormat="1" x14ac:dyDescent="0.2"/>
    <row r="294" spans="14:14" s="44" customFormat="1" x14ac:dyDescent="0.2"/>
    <row r="295" spans="14:14" s="44" customFormat="1" x14ac:dyDescent="0.2"/>
    <row r="296" spans="14:14" s="44" customFormat="1" x14ac:dyDescent="0.2"/>
    <row r="297" spans="14:14" s="44" customFormat="1" x14ac:dyDescent="0.2"/>
    <row r="298" spans="14:14" s="44" customFormat="1" x14ac:dyDescent="0.2"/>
    <row r="299" spans="14:14" s="44" customFormat="1" x14ac:dyDescent="0.2"/>
    <row r="300" spans="14:14" s="44" customFormat="1" x14ac:dyDescent="0.2">
      <c r="N300" s="45"/>
    </row>
  </sheetData>
  <mergeCells count="1">
    <mergeCell ref="W11:AC11"/>
  </mergeCells>
  <pageMargins left="0.7" right="0.7" top="0.75" bottom="0.75" header="0.3" footer="0.3"/>
  <pageSetup orientation="portrait" r:id="rId1"/>
  <ignoredErrors>
    <ignoredError sqref="I281 I285 I283 D22:D94 D150:D219 M280:N286 K149:K261 K280:L286 J149:J261 J283 J285 J281 J280 J282 J286 J28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AY288"/>
  <sheetViews>
    <sheetView showGridLines="0" zoomScaleNormal="100" workbookViewId="0">
      <selection sqref="A1:XFD1048576"/>
    </sheetView>
  </sheetViews>
  <sheetFormatPr baseColWidth="10" defaultRowHeight="12" outlineLevelRow="1" x14ac:dyDescent="0.2"/>
  <cols>
    <col min="1" max="1" width="10.5703125" customWidth="1"/>
    <col min="2" max="2" width="4.7109375" customWidth="1"/>
    <col min="3" max="3" width="4.28515625" customWidth="1"/>
    <col min="4" max="4" width="50.7109375" customWidth="1"/>
    <col min="5" max="5" width="16.28515625" customWidth="1"/>
    <col min="6" max="6" width="28.140625" bestFit="1" customWidth="1"/>
    <col min="7" max="7" width="24.5703125" customWidth="1"/>
    <col min="8" max="8" width="18.28515625" customWidth="1"/>
    <col min="9" max="9" width="20.7109375" customWidth="1"/>
    <col min="10" max="10" width="21.28515625" customWidth="1"/>
    <col min="11" max="11" width="20.28515625" customWidth="1"/>
    <col min="12" max="12" width="18.28515625" customWidth="1"/>
    <col min="13" max="13" width="18.7109375" customWidth="1"/>
    <col min="14" max="14" width="14.42578125" customWidth="1"/>
    <col min="15" max="15" width="19" customWidth="1"/>
    <col min="16" max="16" width="11.42578125" customWidth="1"/>
    <col min="17" max="17" width="16.5703125" customWidth="1"/>
    <col min="18" max="18" width="14.5703125" customWidth="1"/>
    <col min="19" max="20" width="11.42578125" customWidth="1"/>
    <col min="21" max="21" width="23.28515625" customWidth="1"/>
    <col min="22" max="22" width="12.7109375" style="177" customWidth="1"/>
    <col min="23" max="23" width="20.28515625" customWidth="1"/>
    <col min="24" max="24" width="20.5703125" style="177" customWidth="1"/>
  </cols>
  <sheetData>
    <row r="1" spans="1:51" s="93" customFormat="1" ht="33.75" customHeight="1" thickBot="1" x14ac:dyDescent="0.25">
      <c r="C1" s="94" t="s">
        <v>247</v>
      </c>
      <c r="D1" s="94"/>
      <c r="E1" s="94"/>
      <c r="F1" s="94"/>
    </row>
    <row r="2" spans="1:51" x14ac:dyDescent="0.2">
      <c r="D2" s="41"/>
      <c r="E2" s="41"/>
      <c r="F2" s="41"/>
      <c r="G2" s="41"/>
      <c r="H2" s="41"/>
      <c r="I2" s="41"/>
      <c r="J2" s="41"/>
      <c r="K2" s="41"/>
      <c r="L2" s="41"/>
      <c r="M2" s="41"/>
    </row>
    <row r="3" spans="1:51" s="44" customFormat="1" x14ac:dyDescent="0.2">
      <c r="A3" s="99">
        <v>1</v>
      </c>
      <c r="B3" s="99" t="s">
        <v>489</v>
      </c>
      <c r="C3" s="40"/>
      <c r="D3" s="40"/>
      <c r="E3" s="40"/>
      <c r="F3" s="40"/>
      <c r="G3" s="40"/>
      <c r="H3" s="40"/>
      <c r="I3" s="40"/>
      <c r="J3" s="40"/>
      <c r="K3" s="40"/>
      <c r="L3" s="40"/>
      <c r="M3" s="40"/>
      <c r="N3" s="40"/>
      <c r="O3" s="40"/>
      <c r="P3" s="40"/>
      <c r="Q3" s="40"/>
      <c r="R3" s="40"/>
      <c r="S3" s="40"/>
      <c r="T3" s="40"/>
      <c r="U3" s="40"/>
      <c r="V3" s="180"/>
      <c r="W3" s="40"/>
      <c r="X3" s="18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row>
    <row r="4" spans="1:51" s="44" customFormat="1" x14ac:dyDescent="0.2">
      <c r="V4" s="177"/>
      <c r="X4" s="177"/>
    </row>
    <row r="5" spans="1:51" s="44" customFormat="1" x14ac:dyDescent="0.2">
      <c r="C5" s="190" t="s">
        <v>303</v>
      </c>
      <c r="H5" s="177"/>
      <c r="I5" s="177"/>
      <c r="J5" s="177"/>
      <c r="K5" s="177"/>
      <c r="V5" s="177"/>
      <c r="X5" s="177"/>
    </row>
    <row r="6" spans="1:51" s="44" customFormat="1" x14ac:dyDescent="0.2">
      <c r="I6" s="177"/>
      <c r="J6" s="177"/>
      <c r="V6" s="177"/>
      <c r="X6" s="177"/>
    </row>
    <row r="7" spans="1:51" s="44" customFormat="1" ht="24" x14ac:dyDescent="0.2">
      <c r="C7" s="68" t="s">
        <v>161</v>
      </c>
      <c r="D7" s="68" t="str">
        <f>Mercado!E19</f>
        <v>Nombre de plan/paquete</v>
      </c>
      <c r="E7" s="68" t="str">
        <f>Mercado!F19</f>
        <v>Modalidad</v>
      </c>
      <c r="F7" s="68" t="str">
        <f>Mercado!G19</f>
        <v>Tipo de Servicio</v>
      </c>
      <c r="G7" s="68" t="s">
        <v>423</v>
      </c>
      <c r="H7" s="68" t="s">
        <v>424</v>
      </c>
      <c r="I7" s="68" t="s">
        <v>448</v>
      </c>
      <c r="J7" s="68" t="s">
        <v>449</v>
      </c>
      <c r="K7" s="182" t="s">
        <v>445</v>
      </c>
      <c r="L7" s="1"/>
      <c r="M7" s="1" t="s">
        <v>168</v>
      </c>
      <c r="V7" s="177"/>
      <c r="X7" s="177"/>
    </row>
    <row r="8" spans="1:51" s="44" customFormat="1" x14ac:dyDescent="0.2">
      <c r="B8" s="274" t="s">
        <v>463</v>
      </c>
      <c r="C8" s="96">
        <v>1</v>
      </c>
      <c r="D8" s="100" t="str">
        <f t="array" ref="D8:D120">vector.plans.names</f>
        <v>TV Básico Plus</v>
      </c>
      <c r="E8" s="192" t="str">
        <f>IFERROR(VLOOKUP($D8,Base!$B$8:$L$120,2,FALSE),"")</f>
        <v>Residencial</v>
      </c>
      <c r="F8" s="192" t="str">
        <f>IFERROR(VLOOKUP($D8,Base!$B$8:$L$120,3,FALSE),"")</f>
        <v>Solo STAR</v>
      </c>
      <c r="G8" s="297">
        <f>ROUNDUP(IFERROR(VLOOKUP($D8,Base!$B$8:$L$120,9,FALSE),""),0)</f>
        <v>153</v>
      </c>
      <c r="H8" s="297">
        <f>ROUNDUP(IFERROR(VLOOKUP($D8,Base!$B$8:$L$120,10,FALSE),""),0)</f>
        <v>0</v>
      </c>
      <c r="I8" s="297">
        <f>G8+H8</f>
        <v>153</v>
      </c>
      <c r="J8" s="251">
        <f>IFERROR(VLOOKUP($D8,Base!$B$8:$L$120,5,FALSE),"")</f>
        <v>1.0676304133008091E-3</v>
      </c>
      <c r="K8" s="252">
        <f>VLOOKUP(D8,Mercado!E149:$L$261,7,FALSE)</f>
        <v>607.18490391326281</v>
      </c>
      <c r="M8" s="155"/>
      <c r="V8" s="177"/>
      <c r="X8" s="177"/>
    </row>
    <row r="9" spans="1:51" s="44" customFormat="1" x14ac:dyDescent="0.2">
      <c r="B9" s="274" t="s">
        <v>463</v>
      </c>
      <c r="C9" s="95">
        <f>1+C8</f>
        <v>2</v>
      </c>
      <c r="D9" s="100" t="str">
        <v>TV Básico Plus Negocio</v>
      </c>
      <c r="E9" s="192" t="str">
        <f>IFERROR(VLOOKUP($D9,Base!$B$8:$L$120,2,FALSE),"")</f>
        <v>Negocio</v>
      </c>
      <c r="F9" s="192" t="str">
        <f>IFERROR(VLOOKUP($D9,Base!$B$8:$L$120,3,FALSE),"")</f>
        <v>Solo STAR</v>
      </c>
      <c r="G9" s="297">
        <f>ROUNDUP(IFERROR(VLOOKUP($D9,Base!$B$8:$L$120,9,FALSE),""),0)</f>
        <v>153</v>
      </c>
      <c r="H9" s="297">
        <f>ROUNDUP(IFERROR(VLOOKUP($D9,Base!$B$8:$L$120,10,FALSE),""),0)</f>
        <v>0</v>
      </c>
      <c r="I9" s="297">
        <f t="shared" ref="I9:I72" si="0">G9+H9</f>
        <v>153</v>
      </c>
      <c r="J9" s="251">
        <f>IFERROR(VLOOKUP($D9,Base!$B$8:$L$120,5,FALSE),"")</f>
        <v>5.5281833698423775E-5</v>
      </c>
      <c r="K9" s="252">
        <f>VLOOKUP(D9,Mercado!E150:$L$261,7,FALSE)</f>
        <v>31.439995024634968</v>
      </c>
      <c r="M9" s="155"/>
      <c r="V9" s="177"/>
      <c r="X9" s="177"/>
    </row>
    <row r="10" spans="1:51" s="44" customFormat="1" x14ac:dyDescent="0.2">
      <c r="B10" s="274" t="s">
        <v>463</v>
      </c>
      <c r="C10" s="95">
        <f t="shared" ref="C10:C73" si="1">1+C9</f>
        <v>3</v>
      </c>
      <c r="D10" s="100" t="str">
        <v>TV Básico Plus + 100 Megas</v>
      </c>
      <c r="E10" s="192" t="str">
        <f>IFERROR(VLOOKUP($D10,Base!$B$8:$L$120,2,FALSE),"")</f>
        <v>Residencial</v>
      </c>
      <c r="F10" s="192" t="str">
        <f>IFERROR(VLOOKUP($D10,Base!$B$8:$L$120,3,FALSE),"")</f>
        <v>STAR + Internet fijo</v>
      </c>
      <c r="G10" s="297">
        <f>ROUNDUP(IFERROR(VLOOKUP($D10,Base!$B$8:$L$120,9,FALSE),""),0)</f>
        <v>153</v>
      </c>
      <c r="H10" s="297">
        <f>ROUNDUP(IFERROR(VLOOKUP($D10,Base!$B$8:$L$120,10,FALSE),""),0)</f>
        <v>0</v>
      </c>
      <c r="I10" s="297">
        <f t="shared" si="0"/>
        <v>153</v>
      </c>
      <c r="J10" s="251">
        <f>IFERROR(VLOOKUP($D10,Base!$B$8:$L$120,5,FALSE),"")</f>
        <v>6.2192062910726746E-4</v>
      </c>
      <c r="K10" s="252">
        <f>VLOOKUP(D10,Mercado!E151:$L$261,7,FALSE)</f>
        <v>353.69994402714337</v>
      </c>
      <c r="M10" s="155"/>
      <c r="V10" s="177"/>
      <c r="X10" s="177"/>
    </row>
    <row r="11" spans="1:51" s="44" customFormat="1" x14ac:dyDescent="0.2">
      <c r="B11" s="274" t="s">
        <v>463</v>
      </c>
      <c r="C11" s="95">
        <f t="shared" si="1"/>
        <v>4</v>
      </c>
      <c r="D11" s="100" t="str">
        <v>TV Básico Plus + 100 Megas Simetrico</v>
      </c>
      <c r="E11" s="192" t="str">
        <f>IFERROR(VLOOKUP($D11,Base!$B$8:$L$120,2,FALSE),"")</f>
        <v>Residencial</v>
      </c>
      <c r="F11" s="192" t="str">
        <f>IFERROR(VLOOKUP($D11,Base!$B$8:$L$120,3,FALSE),"")</f>
        <v>STAR + Internet fijo</v>
      </c>
      <c r="G11" s="297">
        <f>ROUNDUP(IFERROR(VLOOKUP($D11,Base!$B$8:$L$120,9,FALSE),""),0)</f>
        <v>153</v>
      </c>
      <c r="H11" s="297">
        <f>ROUNDUP(IFERROR(VLOOKUP($D11,Base!$B$8:$L$120,10,FALSE),""),0)</f>
        <v>0</v>
      </c>
      <c r="I11" s="297">
        <f t="shared" si="0"/>
        <v>153</v>
      </c>
      <c r="J11" s="251">
        <f>IFERROR(VLOOKUP($D11,Base!$B$8:$L$120,5,FALSE),"")</f>
        <v>6.9102292123029718E-6</v>
      </c>
      <c r="K11" s="252">
        <f>VLOOKUP(D11,Mercado!E152:$L$261,7,FALSE)</f>
        <v>3.9299993780793709</v>
      </c>
      <c r="M11" s="155"/>
      <c r="V11" s="177"/>
      <c r="X11" s="177"/>
    </row>
    <row r="12" spans="1:51" s="44" customFormat="1" x14ac:dyDescent="0.2">
      <c r="B12" s="274" t="s">
        <v>463</v>
      </c>
      <c r="C12" s="95">
        <f t="shared" si="1"/>
        <v>5</v>
      </c>
      <c r="D12" s="100" t="str">
        <v>TV Básico Plus + 1000 Megas</v>
      </c>
      <c r="E12" s="192" t="str">
        <f>IFERROR(VLOOKUP($D12,Base!$B$8:$L$120,2,FALSE),"")</f>
        <v>Residencial</v>
      </c>
      <c r="F12" s="192" t="str">
        <f>IFERROR(VLOOKUP($D12,Base!$B$8:$L$120,3,FALSE),"")</f>
        <v>STAR + Internet fijo</v>
      </c>
      <c r="G12" s="297">
        <f>ROUNDUP(IFERROR(VLOOKUP($D12,Base!$B$8:$L$120,9,FALSE),""),0)</f>
        <v>153</v>
      </c>
      <c r="H12" s="297">
        <f>ROUNDUP(IFERROR(VLOOKUP($D12,Base!$B$8:$L$120,10,FALSE),""),0)</f>
        <v>0</v>
      </c>
      <c r="I12" s="297">
        <f t="shared" si="0"/>
        <v>153</v>
      </c>
      <c r="J12" s="251">
        <f>IFERROR(VLOOKUP($D12,Base!$B$8:$L$120,5,FALSE),"")</f>
        <v>1.2092901121530201E-4</v>
      </c>
      <c r="K12" s="252">
        <f>VLOOKUP(D12,Mercado!E153:$L$261,7,FALSE)</f>
        <v>68.774989116388994</v>
      </c>
      <c r="M12" s="155"/>
      <c r="V12" s="177"/>
      <c r="X12" s="177"/>
    </row>
    <row r="13" spans="1:51" s="44" customFormat="1" x14ac:dyDescent="0.2">
      <c r="B13" s="274" t="s">
        <v>463</v>
      </c>
      <c r="C13" s="95">
        <f t="shared" si="1"/>
        <v>6</v>
      </c>
      <c r="D13" s="100" t="str">
        <v>TV Básico Plus + 250 Megas</v>
      </c>
      <c r="E13" s="192" t="str">
        <f>IFERROR(VLOOKUP($D13,Base!$B$8:$L$120,2,FALSE),"")</f>
        <v>Residencial</v>
      </c>
      <c r="F13" s="192" t="str">
        <f>IFERROR(VLOOKUP($D13,Base!$B$8:$L$120,3,FALSE),"")</f>
        <v>STAR + Internet fijo</v>
      </c>
      <c r="G13" s="297">
        <f>ROUNDUP(IFERROR(VLOOKUP($D13,Base!$B$8:$L$120,9,FALSE),""),0)</f>
        <v>153</v>
      </c>
      <c r="H13" s="297">
        <f>ROUNDUP(IFERROR(VLOOKUP($D13,Base!$B$8:$L$120,10,FALSE),""),0)</f>
        <v>0</v>
      </c>
      <c r="I13" s="297">
        <f t="shared" si="0"/>
        <v>153</v>
      </c>
      <c r="J13" s="251">
        <f>IFERROR(VLOOKUP($D13,Base!$B$8:$L$120,5,FALSE),"")</f>
        <v>6.6580058460539134E-3</v>
      </c>
      <c r="K13" s="252">
        <f>VLOOKUP(D13,Mercado!E154:$L$261,7,FALSE)</f>
        <v>3786.5544007794738</v>
      </c>
      <c r="M13" s="155"/>
      <c r="V13" s="177"/>
      <c r="X13" s="177"/>
    </row>
    <row r="14" spans="1:51" s="44" customFormat="1" x14ac:dyDescent="0.2">
      <c r="B14" s="274" t="s">
        <v>463</v>
      </c>
      <c r="C14" s="95">
        <f t="shared" si="1"/>
        <v>7</v>
      </c>
      <c r="D14" s="100" t="str">
        <v>TV Básico Plus + 250 Megas Simetrico</v>
      </c>
      <c r="E14" s="192" t="str">
        <f>IFERROR(VLOOKUP($D14,Base!$B$8:$L$120,2,FALSE),"")</f>
        <v>Residencial</v>
      </c>
      <c r="F14" s="192" t="str">
        <f>IFERROR(VLOOKUP($D14,Base!$B$8:$L$120,3,FALSE),"")</f>
        <v>STAR + Internet fijo</v>
      </c>
      <c r="G14" s="297">
        <f>ROUNDUP(IFERROR(VLOOKUP($D14,Base!$B$8:$L$120,9,FALSE),""),0)</f>
        <v>153</v>
      </c>
      <c r="H14" s="297">
        <f>ROUNDUP(IFERROR(VLOOKUP($D14,Base!$B$8:$L$120,10,FALSE),""),0)</f>
        <v>0</v>
      </c>
      <c r="I14" s="297">
        <f t="shared" si="0"/>
        <v>153</v>
      </c>
      <c r="J14" s="251">
        <f>IFERROR(VLOOKUP($D14,Base!$B$8:$L$120,5,FALSE),"")</f>
        <v>0</v>
      </c>
      <c r="K14" s="252">
        <f>VLOOKUP(D14,Mercado!E155:$L$261,7,FALSE)</f>
        <v>0</v>
      </c>
      <c r="M14" s="155"/>
      <c r="V14" s="177"/>
      <c r="X14" s="177"/>
    </row>
    <row r="15" spans="1:51" s="44" customFormat="1" x14ac:dyDescent="0.2">
      <c r="B15" s="274" t="s">
        <v>463</v>
      </c>
      <c r="C15" s="95">
        <f t="shared" si="1"/>
        <v>8</v>
      </c>
      <c r="D15" s="100" t="str">
        <v>TV Básico Plus + 500 Megas</v>
      </c>
      <c r="E15" s="192" t="str">
        <f>IFERROR(VLOOKUP($D15,Base!$B$8:$L$120,2,FALSE),"")</f>
        <v>Residencial</v>
      </c>
      <c r="F15" s="192" t="str">
        <f>IFERROR(VLOOKUP($D15,Base!$B$8:$L$120,3,FALSE),"")</f>
        <v>STAR + Internet fijo</v>
      </c>
      <c r="G15" s="297">
        <f>ROUNDUP(IFERROR(VLOOKUP($D15,Base!$B$8:$L$120,9,FALSE),""),0)</f>
        <v>153</v>
      </c>
      <c r="H15" s="297">
        <f>ROUNDUP(IFERROR(VLOOKUP($D15,Base!$B$8:$L$120,10,FALSE),""),0)</f>
        <v>0</v>
      </c>
      <c r="I15" s="297">
        <f t="shared" si="0"/>
        <v>153</v>
      </c>
      <c r="J15" s="251">
        <f>IFERROR(VLOOKUP($D15,Base!$B$8:$L$120,5,FALSE),"")</f>
        <v>4.5538410509076586E-3</v>
      </c>
      <c r="K15" s="252">
        <f>VLOOKUP(D15,Mercado!E156:$L$261,7,FALSE)</f>
        <v>2589.8695901543056</v>
      </c>
      <c r="M15" s="155"/>
      <c r="V15" s="177"/>
      <c r="X15" s="177"/>
    </row>
    <row r="16" spans="1:51" s="44" customFormat="1" x14ac:dyDescent="0.2">
      <c r="B16" s="274" t="s">
        <v>463</v>
      </c>
      <c r="C16" s="95">
        <f t="shared" si="1"/>
        <v>9</v>
      </c>
      <c r="D16" s="100" t="str">
        <v>TV Básico Plus + 500 Megas Simetrico</v>
      </c>
      <c r="E16" s="192" t="str">
        <f>IFERROR(VLOOKUP($D16,Base!$B$8:$L$120,2,FALSE),"")</f>
        <v>Residencial</v>
      </c>
      <c r="F16" s="192" t="str">
        <f>IFERROR(VLOOKUP($D16,Base!$B$8:$L$120,3,FALSE),"")</f>
        <v>STAR + Internet fijo</v>
      </c>
      <c r="G16" s="297">
        <f>ROUNDUP(IFERROR(VLOOKUP($D16,Base!$B$8:$L$120,9,FALSE),""),0)</f>
        <v>153</v>
      </c>
      <c r="H16" s="297">
        <f>ROUNDUP(IFERROR(VLOOKUP($D16,Base!$B$8:$L$120,10,FALSE),""),0)</f>
        <v>0</v>
      </c>
      <c r="I16" s="297">
        <f t="shared" si="0"/>
        <v>153</v>
      </c>
      <c r="J16" s="251">
        <f>IFERROR(VLOOKUP($D16,Base!$B$8:$L$120,5,FALSE),"")</f>
        <v>0</v>
      </c>
      <c r="K16" s="252">
        <f>VLOOKUP(D16,Mercado!E157:$L$261,7,FALSE)</f>
        <v>0</v>
      </c>
      <c r="M16" s="155"/>
      <c r="V16" s="177"/>
      <c r="X16" s="177"/>
    </row>
    <row r="17" spans="2:24" s="44" customFormat="1" x14ac:dyDescent="0.2">
      <c r="B17" s="274" t="s">
        <v>463</v>
      </c>
      <c r="C17" s="95">
        <f t="shared" si="1"/>
        <v>10</v>
      </c>
      <c r="D17" s="100" t="str">
        <v>TV Básico Plus + 60 Megas</v>
      </c>
      <c r="E17" s="192" t="str">
        <f>IFERROR(VLOOKUP($D17,Base!$B$8:$L$120,2,FALSE),"")</f>
        <v>Residencial</v>
      </c>
      <c r="F17" s="192" t="str">
        <f>IFERROR(VLOOKUP($D17,Base!$B$8:$L$120,3,FALSE),"")</f>
        <v>STAR + Internet fijo</v>
      </c>
      <c r="G17" s="297">
        <f>ROUNDUP(IFERROR(VLOOKUP($D17,Base!$B$8:$L$120,9,FALSE),""),0)</f>
        <v>153</v>
      </c>
      <c r="H17" s="297">
        <f>ROUNDUP(IFERROR(VLOOKUP($D17,Base!$B$8:$L$120,10,FALSE),""),0)</f>
        <v>0</v>
      </c>
      <c r="I17" s="297">
        <f t="shared" si="0"/>
        <v>153</v>
      </c>
      <c r="J17" s="251">
        <f>IFERROR(VLOOKUP($D17,Base!$B$8:$L$120,5,FALSE),"")</f>
        <v>1.3785907278544429E-2</v>
      </c>
      <c r="K17" s="252">
        <f>VLOOKUP(D17,Mercado!E158:$L$261,7,FALSE)</f>
        <v>7840.348759268345</v>
      </c>
      <c r="M17" s="155"/>
      <c r="V17" s="177"/>
      <c r="X17" s="177"/>
    </row>
    <row r="18" spans="2:24" s="44" customFormat="1" x14ac:dyDescent="0.2">
      <c r="B18" s="274" t="s">
        <v>463</v>
      </c>
      <c r="C18" s="95">
        <f t="shared" si="1"/>
        <v>11</v>
      </c>
      <c r="D18" s="100" t="str">
        <v>TV Básico Plus + 60 Megas Simetrico</v>
      </c>
      <c r="E18" s="192" t="str">
        <f>IFERROR(VLOOKUP($D18,Base!$B$8:$L$120,2,FALSE),"")</f>
        <v>Residencial</v>
      </c>
      <c r="F18" s="192" t="str">
        <f>IFERROR(VLOOKUP($D18,Base!$B$8:$L$120,3,FALSE),"")</f>
        <v>STAR + Internet fijo</v>
      </c>
      <c r="G18" s="297">
        <f>ROUNDUP(IFERROR(VLOOKUP($D18,Base!$B$8:$L$120,9,FALSE),""),0)</f>
        <v>153</v>
      </c>
      <c r="H18" s="297">
        <f>ROUNDUP(IFERROR(VLOOKUP($D18,Base!$B$8:$L$120,10,FALSE),""),0)</f>
        <v>0</v>
      </c>
      <c r="I18" s="297">
        <f t="shared" si="0"/>
        <v>153</v>
      </c>
      <c r="J18" s="251">
        <f>IFERROR(VLOOKUP($D18,Base!$B$8:$L$120,5,FALSE),"")</f>
        <v>0</v>
      </c>
      <c r="K18" s="252">
        <f>VLOOKUP(D18,Mercado!E159:$L$261,7,FALSE)</f>
        <v>0</v>
      </c>
      <c r="M18" s="155"/>
      <c r="V18" s="177"/>
      <c r="X18" s="177"/>
    </row>
    <row r="19" spans="2:24" s="44" customFormat="1" x14ac:dyDescent="0.2">
      <c r="B19" s="274" t="s">
        <v>463</v>
      </c>
      <c r="C19" s="95">
        <f t="shared" si="1"/>
        <v>12</v>
      </c>
      <c r="D19" s="100" t="str">
        <v>TV Básico Plus + HD + Telefonía + 100 Megas</v>
      </c>
      <c r="E19" s="192" t="str">
        <f>IFERROR(VLOOKUP($D19,Base!$B$8:$L$120,2,FALSE),"")</f>
        <v>Residencial</v>
      </c>
      <c r="F19" s="192" t="str">
        <f>IFERROR(VLOOKUP($D19,Base!$B$8:$L$120,3,FALSE),"")</f>
        <v>STAR + Internet fijo + Telefonía fija</v>
      </c>
      <c r="G19" s="297">
        <f>ROUNDUP(IFERROR(VLOOKUP($D19,Base!$B$8:$L$120,9,FALSE),""),0)</f>
        <v>121</v>
      </c>
      <c r="H19" s="297">
        <f>ROUNDUP(IFERROR(VLOOKUP($D19,Base!$B$8:$L$120,10,FALSE),""),0)</f>
        <v>97</v>
      </c>
      <c r="I19" s="297">
        <f t="shared" si="0"/>
        <v>218</v>
      </c>
      <c r="J19" s="251">
        <f>IFERROR(VLOOKUP($D19,Base!$B$8:$L$120,5,FALSE),"")</f>
        <v>0</v>
      </c>
      <c r="K19" s="252">
        <f>VLOOKUP(D19,Mercado!E160:$L$261,7,FALSE)</f>
        <v>0</v>
      </c>
      <c r="M19" s="155"/>
      <c r="V19" s="177"/>
      <c r="X19" s="177"/>
    </row>
    <row r="20" spans="2:24" s="44" customFormat="1" x14ac:dyDescent="0.2">
      <c r="B20" s="274" t="s">
        <v>463</v>
      </c>
      <c r="C20" s="95">
        <f t="shared" si="1"/>
        <v>13</v>
      </c>
      <c r="D20" s="100" t="str">
        <v>TV Básico Plus + HD + Telefonía + 100 Megas Simetrico</v>
      </c>
      <c r="E20" s="192" t="str">
        <f>IFERROR(VLOOKUP($D20,Base!$B$8:$L$120,2,FALSE),"")</f>
        <v>Residencial</v>
      </c>
      <c r="F20" s="192" t="str">
        <f>IFERROR(VLOOKUP($D20,Base!$B$8:$L$120,3,FALSE),"")</f>
        <v>STAR + Internet fijo + Telefonía fija</v>
      </c>
      <c r="G20" s="297">
        <f>ROUNDUP(IFERROR(VLOOKUP($D20,Base!$B$8:$L$120,9,FALSE),""),0)</f>
        <v>121</v>
      </c>
      <c r="H20" s="297">
        <f>ROUNDUP(IFERROR(VLOOKUP($D20,Base!$B$8:$L$120,10,FALSE),""),0)</f>
        <v>97</v>
      </c>
      <c r="I20" s="297">
        <f t="shared" si="0"/>
        <v>218</v>
      </c>
      <c r="J20" s="251">
        <f>IFERROR(VLOOKUP($D20,Base!$B$8:$L$120,5,FALSE),"")</f>
        <v>0</v>
      </c>
      <c r="K20" s="252">
        <f>VLOOKUP(D20,Mercado!E161:$L$261,7,FALSE)</f>
        <v>0</v>
      </c>
      <c r="M20" s="155"/>
      <c r="V20" s="177"/>
      <c r="X20" s="177"/>
    </row>
    <row r="21" spans="2:24" s="44" customFormat="1" x14ac:dyDescent="0.2">
      <c r="B21" s="274" t="s">
        <v>463</v>
      </c>
      <c r="C21" s="95">
        <f t="shared" si="1"/>
        <v>14</v>
      </c>
      <c r="D21" s="100" t="str">
        <v>TV Básico Plus + HD + Telefonía + 1000 Megas</v>
      </c>
      <c r="E21" s="192" t="str">
        <f>IFERROR(VLOOKUP($D21,Base!$B$8:$L$120,2,FALSE),"")</f>
        <v>Residencial</v>
      </c>
      <c r="F21" s="192" t="str">
        <f>IFERROR(VLOOKUP($D21,Base!$B$8:$L$120,3,FALSE),"")</f>
        <v>STAR + Internet fijo + Telefonía fija</v>
      </c>
      <c r="G21" s="297">
        <f>ROUNDUP(IFERROR(VLOOKUP($D21,Base!$B$8:$L$120,9,FALSE),""),0)</f>
        <v>121</v>
      </c>
      <c r="H21" s="297">
        <f>ROUNDUP(IFERROR(VLOOKUP($D21,Base!$B$8:$L$120,10,FALSE),""),0)</f>
        <v>97</v>
      </c>
      <c r="I21" s="297">
        <f t="shared" si="0"/>
        <v>218</v>
      </c>
      <c r="J21" s="251">
        <f>IFERROR(VLOOKUP($D21,Base!$B$8:$L$120,5,FALSE),"")</f>
        <v>0</v>
      </c>
      <c r="K21" s="252">
        <f>VLOOKUP(D21,Mercado!E162:$L$261,7,FALSE)</f>
        <v>0</v>
      </c>
      <c r="M21" s="155"/>
      <c r="V21" s="177"/>
      <c r="X21" s="177"/>
    </row>
    <row r="22" spans="2:24" s="44" customFormat="1" x14ac:dyDescent="0.2">
      <c r="B22" s="274" t="s">
        <v>463</v>
      </c>
      <c r="C22" s="95">
        <f t="shared" si="1"/>
        <v>15</v>
      </c>
      <c r="D22" s="100" t="str">
        <v>TV Básico Plus + HD + Telefonía + 250 Megas</v>
      </c>
      <c r="E22" s="192" t="str">
        <f>IFERROR(VLOOKUP($D22,Base!$B$8:$L$120,2,FALSE),"")</f>
        <v>Residencial</v>
      </c>
      <c r="F22" s="192" t="str">
        <f>IFERROR(VLOOKUP($D22,Base!$B$8:$L$120,3,FALSE),"")</f>
        <v>STAR + Internet fijo + Telefonía fija</v>
      </c>
      <c r="G22" s="297">
        <f>ROUNDUP(IFERROR(VLOOKUP($D22,Base!$B$8:$L$120,9,FALSE),""),0)</f>
        <v>121</v>
      </c>
      <c r="H22" s="297">
        <f>ROUNDUP(IFERROR(VLOOKUP($D22,Base!$B$8:$L$120,10,FALSE),""),0)</f>
        <v>97</v>
      </c>
      <c r="I22" s="297">
        <f t="shared" si="0"/>
        <v>218</v>
      </c>
      <c r="J22" s="251">
        <f>IFERROR(VLOOKUP($D22,Base!$B$8:$L$120,5,FALSE),"")</f>
        <v>0</v>
      </c>
      <c r="K22" s="252">
        <f>VLOOKUP(D22,Mercado!E163:$L$261,7,FALSE)</f>
        <v>0</v>
      </c>
      <c r="M22" s="155"/>
      <c r="V22" s="177"/>
      <c r="X22" s="177"/>
    </row>
    <row r="23" spans="2:24" s="44" customFormat="1" x14ac:dyDescent="0.2">
      <c r="B23" s="274" t="s">
        <v>463</v>
      </c>
      <c r="C23" s="95">
        <f t="shared" si="1"/>
        <v>16</v>
      </c>
      <c r="D23" s="100" t="str">
        <v>TV Básico Plus + HD + Telefonía + 250 Megas Simetrico</v>
      </c>
      <c r="E23" s="192" t="str">
        <f>IFERROR(VLOOKUP($D23,Base!$B$8:$L$120,2,FALSE),"")</f>
        <v>Residencial</v>
      </c>
      <c r="F23" s="192" t="str">
        <f>IFERROR(VLOOKUP($D23,Base!$B$8:$L$120,3,FALSE),"")</f>
        <v>STAR + Internet fijo + Telefonía fija</v>
      </c>
      <c r="G23" s="297">
        <f>ROUNDUP(IFERROR(VLOOKUP($D23,Base!$B$8:$L$120,9,FALSE),""),0)</f>
        <v>121</v>
      </c>
      <c r="H23" s="297">
        <f>ROUNDUP(IFERROR(VLOOKUP($D23,Base!$B$8:$L$120,10,FALSE),""),0)</f>
        <v>97</v>
      </c>
      <c r="I23" s="297">
        <f t="shared" si="0"/>
        <v>218</v>
      </c>
      <c r="J23" s="251">
        <f>IFERROR(VLOOKUP($D23,Base!$B$8:$L$120,5,FALSE),"")</f>
        <v>0</v>
      </c>
      <c r="K23" s="252">
        <f>VLOOKUP(D23,Mercado!E164:$L$261,7,FALSE)</f>
        <v>0</v>
      </c>
      <c r="M23" s="155"/>
      <c r="V23" s="177"/>
      <c r="X23" s="177"/>
    </row>
    <row r="24" spans="2:24" s="44" customFormat="1" x14ac:dyDescent="0.2">
      <c r="B24" s="274" t="s">
        <v>463</v>
      </c>
      <c r="C24" s="95">
        <f t="shared" si="1"/>
        <v>17</v>
      </c>
      <c r="D24" s="100" t="str">
        <v>TV Básico Plus + HD + Telefonía + 500 Megas</v>
      </c>
      <c r="E24" s="192" t="str">
        <f>IFERROR(VLOOKUP($D24,Base!$B$8:$L$120,2,FALSE),"")</f>
        <v>Residencial</v>
      </c>
      <c r="F24" s="192" t="str">
        <f>IFERROR(VLOOKUP($D24,Base!$B$8:$L$120,3,FALSE),"")</f>
        <v>STAR + Internet fijo + Telefonía fija</v>
      </c>
      <c r="G24" s="297">
        <f>ROUNDUP(IFERROR(VLOOKUP($D24,Base!$B$8:$L$120,9,FALSE),""),0)</f>
        <v>121</v>
      </c>
      <c r="H24" s="297">
        <f>ROUNDUP(IFERROR(VLOOKUP($D24,Base!$B$8:$L$120,10,FALSE),""),0)</f>
        <v>97</v>
      </c>
      <c r="I24" s="297">
        <f t="shared" si="0"/>
        <v>218</v>
      </c>
      <c r="J24" s="251">
        <f>IFERROR(VLOOKUP($D24,Base!$B$8:$L$120,5,FALSE),"")</f>
        <v>0</v>
      </c>
      <c r="K24" s="252">
        <f>VLOOKUP(D24,Mercado!E165:$L$261,7,FALSE)</f>
        <v>0</v>
      </c>
      <c r="M24" s="155"/>
      <c r="V24" s="177"/>
      <c r="X24" s="177"/>
    </row>
    <row r="25" spans="2:24" s="44" customFormat="1" x14ac:dyDescent="0.2">
      <c r="B25" s="274" t="s">
        <v>463</v>
      </c>
      <c r="C25" s="95">
        <f t="shared" si="1"/>
        <v>18</v>
      </c>
      <c r="D25" s="100" t="str">
        <v>TV Básico Plus + HD + Telefonía + 500 Megas Simetrico</v>
      </c>
      <c r="E25" s="192" t="str">
        <f>IFERROR(VLOOKUP($D25,Base!$B$8:$L$120,2,FALSE),"")</f>
        <v>Residencial</v>
      </c>
      <c r="F25" s="192" t="str">
        <f>IFERROR(VLOOKUP($D25,Base!$B$8:$L$120,3,FALSE),"")</f>
        <v>STAR + Internet fijo + Telefonía fija</v>
      </c>
      <c r="G25" s="297">
        <f>ROUNDUP(IFERROR(VLOOKUP($D25,Base!$B$8:$L$120,9,FALSE),""),0)</f>
        <v>121</v>
      </c>
      <c r="H25" s="297">
        <f>ROUNDUP(IFERROR(VLOOKUP($D25,Base!$B$8:$L$120,10,FALSE),""),0)</f>
        <v>97</v>
      </c>
      <c r="I25" s="297">
        <f t="shared" si="0"/>
        <v>218</v>
      </c>
      <c r="J25" s="251">
        <f>IFERROR(VLOOKUP($D25,Base!$B$8:$L$120,5,FALSE),"")</f>
        <v>0</v>
      </c>
      <c r="K25" s="252">
        <f>VLOOKUP(D25,Mercado!E166:$L$261,7,FALSE)</f>
        <v>0</v>
      </c>
      <c r="M25" s="155"/>
      <c r="V25" s="177"/>
      <c r="X25" s="177"/>
    </row>
    <row r="26" spans="2:24" s="44" customFormat="1" x14ac:dyDescent="0.2">
      <c r="B26" s="274" t="s">
        <v>463</v>
      </c>
      <c r="C26" s="95">
        <f t="shared" si="1"/>
        <v>19</v>
      </c>
      <c r="D26" s="100" t="str">
        <v>TV Básico Plus + HD + Telefonía + 60 Megas</v>
      </c>
      <c r="E26" s="192" t="str">
        <f>IFERROR(VLOOKUP($D26,Base!$B$8:$L$120,2,FALSE),"")</f>
        <v>Residencial</v>
      </c>
      <c r="F26" s="192" t="str">
        <f>IFERROR(VLOOKUP($D26,Base!$B$8:$L$120,3,FALSE),"")</f>
        <v>STAR + Internet fijo + Telefonía fija</v>
      </c>
      <c r="G26" s="297">
        <f>ROUNDUP(IFERROR(VLOOKUP($D26,Base!$B$8:$L$120,9,FALSE),""),0)</f>
        <v>121</v>
      </c>
      <c r="H26" s="297">
        <f>ROUNDUP(IFERROR(VLOOKUP($D26,Base!$B$8:$L$120,10,FALSE),""),0)</f>
        <v>97</v>
      </c>
      <c r="I26" s="297">
        <f t="shared" si="0"/>
        <v>218</v>
      </c>
      <c r="J26" s="251">
        <f>IFERROR(VLOOKUP($D26,Base!$B$8:$L$120,5,FALSE),"")</f>
        <v>0</v>
      </c>
      <c r="K26" s="252">
        <f>VLOOKUP(D26,Mercado!E167:$L$261,7,FALSE)</f>
        <v>0</v>
      </c>
      <c r="M26" s="155"/>
      <c r="V26" s="177"/>
      <c r="X26" s="177"/>
    </row>
    <row r="27" spans="2:24" s="44" customFormat="1" x14ac:dyDescent="0.2">
      <c r="B27" s="274" t="s">
        <v>463</v>
      </c>
      <c r="C27" s="95">
        <f t="shared" si="1"/>
        <v>20</v>
      </c>
      <c r="D27" s="100" t="str">
        <v>TV Básico Plus + HD + Telefonía + 60 Megas Simetrico</v>
      </c>
      <c r="E27" s="192" t="str">
        <f>IFERROR(VLOOKUP($D27,Base!$B$8:$L$120,2,FALSE),"")</f>
        <v>Residencial</v>
      </c>
      <c r="F27" s="192" t="str">
        <f>IFERROR(VLOOKUP($D27,Base!$B$8:$L$120,3,FALSE),"")</f>
        <v>STAR + Internet fijo + Telefonía fija</v>
      </c>
      <c r="G27" s="297">
        <f>ROUNDUP(IFERROR(VLOOKUP($D27,Base!$B$8:$L$120,9,FALSE),""),0)</f>
        <v>121</v>
      </c>
      <c r="H27" s="297">
        <f>ROUNDUP(IFERROR(VLOOKUP($D27,Base!$B$8:$L$120,10,FALSE),""),0)</f>
        <v>97</v>
      </c>
      <c r="I27" s="297">
        <f t="shared" si="0"/>
        <v>218</v>
      </c>
      <c r="J27" s="251">
        <f>IFERROR(VLOOKUP($D27,Base!$B$8:$L$120,5,FALSE),"")</f>
        <v>0</v>
      </c>
      <c r="K27" s="252">
        <f>VLOOKUP(D27,Mercado!E168:$L$261,7,FALSE)</f>
        <v>0</v>
      </c>
      <c r="M27" s="155"/>
      <c r="V27" s="177"/>
      <c r="X27" s="177"/>
    </row>
    <row r="28" spans="2:24" s="44" customFormat="1" x14ac:dyDescent="0.2">
      <c r="B28" s="274" t="s">
        <v>463</v>
      </c>
      <c r="C28" s="95">
        <f t="shared" si="1"/>
        <v>21</v>
      </c>
      <c r="D28" s="100" t="str">
        <v>TV Básico Plus + HD Negocio + Telefonía Negocio + 100 Megas Negocio</v>
      </c>
      <c r="E28" s="192" t="str">
        <f>IFERROR(VLOOKUP($D28,Base!$B$8:$L$120,2,FALSE),"")</f>
        <v>Negocio</v>
      </c>
      <c r="F28" s="192" t="str">
        <f>IFERROR(VLOOKUP($D28,Base!$B$8:$L$120,3,FALSE),"")</f>
        <v>STAR + Internet fijo + Telefonía fija</v>
      </c>
      <c r="G28" s="297">
        <f>ROUNDUP(IFERROR(VLOOKUP($D28,Base!$B$8:$L$120,9,FALSE),""),0)</f>
        <v>121</v>
      </c>
      <c r="H28" s="297">
        <f>ROUNDUP(IFERROR(VLOOKUP($D28,Base!$B$8:$L$120,10,FALSE),""),0)</f>
        <v>97</v>
      </c>
      <c r="I28" s="297">
        <f t="shared" si="0"/>
        <v>218</v>
      </c>
      <c r="J28" s="251">
        <f>IFERROR(VLOOKUP($D28,Base!$B$8:$L$120,5,FALSE),"")</f>
        <v>0</v>
      </c>
      <c r="K28" s="252">
        <f>VLOOKUP(D28,Mercado!E169:$L$261,7,FALSE)</f>
        <v>0</v>
      </c>
      <c r="M28" s="155"/>
      <c r="V28" s="177"/>
      <c r="X28" s="177"/>
    </row>
    <row r="29" spans="2:24" s="44" customFormat="1" x14ac:dyDescent="0.2">
      <c r="B29" s="274" t="s">
        <v>463</v>
      </c>
      <c r="C29" s="95">
        <f t="shared" si="1"/>
        <v>22</v>
      </c>
      <c r="D29" s="100" t="str">
        <v>TV Básico Plus + HD Negocio + Telefonía Negocio + 100 Megas Simetrico Negocio</v>
      </c>
      <c r="E29" s="192" t="str">
        <f>IFERROR(VLOOKUP($D29,Base!$B$8:$L$120,2,FALSE),"")</f>
        <v>Negocio</v>
      </c>
      <c r="F29" s="192" t="str">
        <f>IFERROR(VLOOKUP($D29,Base!$B$8:$L$120,3,FALSE),"")</f>
        <v>STAR + Internet fijo + Telefonía fija</v>
      </c>
      <c r="G29" s="297">
        <f>ROUNDUP(IFERROR(VLOOKUP($D29,Base!$B$8:$L$120,9,FALSE),""),0)</f>
        <v>121</v>
      </c>
      <c r="H29" s="297">
        <f>ROUNDUP(IFERROR(VLOOKUP($D29,Base!$B$8:$L$120,10,FALSE),""),0)</f>
        <v>97</v>
      </c>
      <c r="I29" s="297">
        <f t="shared" si="0"/>
        <v>218</v>
      </c>
      <c r="J29" s="251">
        <f>IFERROR(VLOOKUP($D29,Base!$B$8:$L$120,5,FALSE),"")</f>
        <v>0</v>
      </c>
      <c r="K29" s="252">
        <f>VLOOKUP(D29,Mercado!E170:$L$261,7,FALSE)</f>
        <v>0</v>
      </c>
      <c r="M29" s="155"/>
      <c r="V29" s="177"/>
      <c r="X29" s="177"/>
    </row>
    <row r="30" spans="2:24" s="44" customFormat="1" x14ac:dyDescent="0.2">
      <c r="B30" s="274" t="s">
        <v>463</v>
      </c>
      <c r="C30" s="95">
        <f t="shared" si="1"/>
        <v>23</v>
      </c>
      <c r="D30" s="100" t="str">
        <v>TV Básico Plus + HD Negocio + Telefonía Negocio + 1000 Megas Negocio</v>
      </c>
      <c r="E30" s="192" t="str">
        <f>IFERROR(VLOOKUP($D30,Base!$B$8:$L$120,2,FALSE),"")</f>
        <v>Negocio</v>
      </c>
      <c r="F30" s="192" t="str">
        <f>IFERROR(VLOOKUP($D30,Base!$B$8:$L$120,3,FALSE),"")</f>
        <v>STAR + Internet fijo + Telefonía fija</v>
      </c>
      <c r="G30" s="297">
        <f>ROUNDUP(IFERROR(VLOOKUP($D30,Base!$B$8:$L$120,9,FALSE),""),0)</f>
        <v>121</v>
      </c>
      <c r="H30" s="297">
        <f>ROUNDUP(IFERROR(VLOOKUP($D30,Base!$B$8:$L$120,10,FALSE),""),0)</f>
        <v>97</v>
      </c>
      <c r="I30" s="297">
        <f t="shared" si="0"/>
        <v>218</v>
      </c>
      <c r="J30" s="251">
        <f>IFERROR(VLOOKUP($D30,Base!$B$8:$L$120,5,FALSE),"")</f>
        <v>0</v>
      </c>
      <c r="K30" s="252">
        <f>VLOOKUP(D30,Mercado!E171:$L$261,7,FALSE)</f>
        <v>0</v>
      </c>
      <c r="M30" s="155"/>
      <c r="V30" s="177"/>
      <c r="X30" s="177"/>
    </row>
    <row r="31" spans="2:24" s="44" customFormat="1" x14ac:dyDescent="0.2">
      <c r="B31" s="274" t="s">
        <v>463</v>
      </c>
      <c r="C31" s="95">
        <f t="shared" si="1"/>
        <v>24</v>
      </c>
      <c r="D31" s="100" t="str">
        <v>TV Básico Plus + HD Negocio + Telefonía Negocio + 250 Megas Negocio</v>
      </c>
      <c r="E31" s="192" t="str">
        <f>IFERROR(VLOOKUP($D31,Base!$B$8:$L$120,2,FALSE),"")</f>
        <v>Negocio</v>
      </c>
      <c r="F31" s="192" t="str">
        <f>IFERROR(VLOOKUP($D31,Base!$B$8:$L$120,3,FALSE),"")</f>
        <v>STAR + Internet fijo + Telefonía fija</v>
      </c>
      <c r="G31" s="297">
        <f>ROUNDUP(IFERROR(VLOOKUP($D31,Base!$B$8:$L$120,9,FALSE),""),0)</f>
        <v>121</v>
      </c>
      <c r="H31" s="297">
        <f>ROUNDUP(IFERROR(VLOOKUP($D31,Base!$B$8:$L$120,10,FALSE),""),0)</f>
        <v>97</v>
      </c>
      <c r="I31" s="297">
        <f t="shared" si="0"/>
        <v>218</v>
      </c>
      <c r="J31" s="251">
        <f>IFERROR(VLOOKUP($D31,Base!$B$8:$L$120,5,FALSE),"")</f>
        <v>0</v>
      </c>
      <c r="K31" s="252">
        <f>VLOOKUP(D31,Mercado!E172:$L$261,7,FALSE)</f>
        <v>0</v>
      </c>
      <c r="M31" s="155"/>
      <c r="V31" s="177"/>
      <c r="X31" s="177"/>
    </row>
    <row r="32" spans="2:24" s="44" customFormat="1" x14ac:dyDescent="0.2">
      <c r="B32" s="274" t="s">
        <v>463</v>
      </c>
      <c r="C32" s="95">
        <f t="shared" si="1"/>
        <v>25</v>
      </c>
      <c r="D32" s="100" t="str">
        <v>TV Básico Plus + HD Negocio + Telefonía Negocio + 250 Megas Simetrico Negocio</v>
      </c>
      <c r="E32" s="192" t="str">
        <f>IFERROR(VLOOKUP($D32,Base!$B$8:$L$120,2,FALSE),"")</f>
        <v>Negocio</v>
      </c>
      <c r="F32" s="192" t="str">
        <f>IFERROR(VLOOKUP($D32,Base!$B$8:$L$120,3,FALSE),"")</f>
        <v>STAR + Internet fijo + Telefonía fija</v>
      </c>
      <c r="G32" s="297">
        <f>ROUNDUP(IFERROR(VLOOKUP($D32,Base!$B$8:$L$120,9,FALSE),""),0)</f>
        <v>121</v>
      </c>
      <c r="H32" s="297">
        <f>ROUNDUP(IFERROR(VLOOKUP($D32,Base!$B$8:$L$120,10,FALSE),""),0)</f>
        <v>97</v>
      </c>
      <c r="I32" s="297">
        <f t="shared" si="0"/>
        <v>218</v>
      </c>
      <c r="J32" s="251">
        <f>IFERROR(VLOOKUP($D32,Base!$B$8:$L$120,5,FALSE),"")</f>
        <v>0</v>
      </c>
      <c r="K32" s="252">
        <f>VLOOKUP(D32,Mercado!E173:$L$261,7,FALSE)</f>
        <v>0</v>
      </c>
      <c r="M32" s="155"/>
      <c r="V32" s="177"/>
      <c r="X32" s="177"/>
    </row>
    <row r="33" spans="2:24" s="44" customFormat="1" x14ac:dyDescent="0.2">
      <c r="B33" s="274" t="s">
        <v>463</v>
      </c>
      <c r="C33" s="95">
        <f t="shared" si="1"/>
        <v>26</v>
      </c>
      <c r="D33" s="100" t="str">
        <v>TV Básico Plus + HD Negocio + Telefonía Negocio + 500 Megas Negocio</v>
      </c>
      <c r="E33" s="192" t="str">
        <f>IFERROR(VLOOKUP($D33,Base!$B$8:$L$120,2,FALSE),"")</f>
        <v>Negocio</v>
      </c>
      <c r="F33" s="192" t="str">
        <f>IFERROR(VLOOKUP($D33,Base!$B$8:$L$120,3,FALSE),"")</f>
        <v>STAR + Internet fijo + Telefonía fija</v>
      </c>
      <c r="G33" s="297">
        <f>ROUNDUP(IFERROR(VLOOKUP($D33,Base!$B$8:$L$120,9,FALSE),""),0)</f>
        <v>121</v>
      </c>
      <c r="H33" s="297">
        <f>ROUNDUP(IFERROR(VLOOKUP($D33,Base!$B$8:$L$120,10,FALSE),""),0)</f>
        <v>97</v>
      </c>
      <c r="I33" s="297">
        <f t="shared" si="0"/>
        <v>218</v>
      </c>
      <c r="J33" s="251">
        <f>IFERROR(VLOOKUP($D33,Base!$B$8:$L$120,5,FALSE),"")</f>
        <v>0</v>
      </c>
      <c r="K33" s="252">
        <f>VLOOKUP(D33,Mercado!E174:$L$261,7,FALSE)</f>
        <v>0</v>
      </c>
      <c r="M33" s="155"/>
      <c r="V33" s="177"/>
      <c r="X33" s="177"/>
    </row>
    <row r="34" spans="2:24" s="44" customFormat="1" x14ac:dyDescent="0.2">
      <c r="B34" s="274" t="s">
        <v>463</v>
      </c>
      <c r="C34" s="95">
        <f t="shared" si="1"/>
        <v>27</v>
      </c>
      <c r="D34" s="100" t="str">
        <v>TV Básico Plus + HD Negocio + Telefonía Negocio + 500 Megas Simetrico Negocio</v>
      </c>
      <c r="E34" s="192" t="str">
        <f>IFERROR(VLOOKUP($D34,Base!$B$8:$L$120,2,FALSE),"")</f>
        <v>Negocio</v>
      </c>
      <c r="F34" s="192" t="str">
        <f>IFERROR(VLOOKUP($D34,Base!$B$8:$L$120,3,FALSE),"")</f>
        <v>STAR + Internet fijo + Telefonía fija</v>
      </c>
      <c r="G34" s="297">
        <f>ROUNDUP(IFERROR(VLOOKUP($D34,Base!$B$8:$L$120,9,FALSE),""),0)</f>
        <v>121</v>
      </c>
      <c r="H34" s="297">
        <f>ROUNDUP(IFERROR(VLOOKUP($D34,Base!$B$8:$L$120,10,FALSE),""),0)</f>
        <v>97</v>
      </c>
      <c r="I34" s="297">
        <f t="shared" si="0"/>
        <v>218</v>
      </c>
      <c r="J34" s="251">
        <f>IFERROR(VLOOKUP($D34,Base!$B$8:$L$120,5,FALSE),"")</f>
        <v>0</v>
      </c>
      <c r="K34" s="252">
        <f>VLOOKUP(D34,Mercado!E175:$L$261,7,FALSE)</f>
        <v>0</v>
      </c>
      <c r="M34" s="155"/>
      <c r="V34" s="177"/>
      <c r="X34" s="177"/>
    </row>
    <row r="35" spans="2:24" s="44" customFormat="1" x14ac:dyDescent="0.2">
      <c r="B35" s="274" t="s">
        <v>463</v>
      </c>
      <c r="C35" s="95">
        <f t="shared" si="1"/>
        <v>28</v>
      </c>
      <c r="D35" s="100" t="str">
        <v>TV Básico Plus + HD Negocio + Telefonía Negocio + 60 Megas Negocio</v>
      </c>
      <c r="E35" s="192" t="str">
        <f>IFERROR(VLOOKUP($D35,Base!$B$8:$L$120,2,FALSE),"")</f>
        <v>Negocio</v>
      </c>
      <c r="F35" s="192" t="str">
        <f>IFERROR(VLOOKUP($D35,Base!$B$8:$L$120,3,FALSE),"")</f>
        <v>STAR + Internet fijo + Telefonía fija</v>
      </c>
      <c r="G35" s="297">
        <f>ROUNDUP(IFERROR(VLOOKUP($D35,Base!$B$8:$L$120,9,FALSE),""),0)</f>
        <v>121</v>
      </c>
      <c r="H35" s="297">
        <f>ROUNDUP(IFERROR(VLOOKUP($D35,Base!$B$8:$L$120,10,FALSE),""),0)</f>
        <v>97</v>
      </c>
      <c r="I35" s="297">
        <f t="shared" si="0"/>
        <v>218</v>
      </c>
      <c r="J35" s="251">
        <f>IFERROR(VLOOKUP($D35,Base!$B$8:$L$120,5,FALSE),"")</f>
        <v>0</v>
      </c>
      <c r="K35" s="252">
        <f>VLOOKUP(D35,Mercado!E176:$L$261,7,FALSE)</f>
        <v>0</v>
      </c>
      <c r="M35" s="155"/>
      <c r="V35" s="177"/>
      <c r="X35" s="177"/>
    </row>
    <row r="36" spans="2:24" s="44" customFormat="1" x14ac:dyDescent="0.2">
      <c r="B36" s="274" t="s">
        <v>463</v>
      </c>
      <c r="C36" s="95">
        <f t="shared" si="1"/>
        <v>29</v>
      </c>
      <c r="D36" s="100" t="str">
        <v>TV Básico Plus + HD Negocio + Telefonía Negocio + 60 Megas Simetrico Negocio</v>
      </c>
      <c r="E36" s="192" t="str">
        <f>IFERROR(VLOOKUP($D36,Base!$B$8:$L$120,2,FALSE),"")</f>
        <v>Negocio</v>
      </c>
      <c r="F36" s="192" t="str">
        <f>IFERROR(VLOOKUP($D36,Base!$B$8:$L$120,3,FALSE),"")</f>
        <v>STAR + Internet fijo + Telefonía fija</v>
      </c>
      <c r="G36" s="297">
        <f>ROUNDUP(IFERROR(VLOOKUP($D36,Base!$B$8:$L$120,9,FALSE),""),0)</f>
        <v>121</v>
      </c>
      <c r="H36" s="297">
        <f>ROUNDUP(IFERROR(VLOOKUP($D36,Base!$B$8:$L$120,10,FALSE),""),0)</f>
        <v>97</v>
      </c>
      <c r="I36" s="297">
        <f t="shared" si="0"/>
        <v>218</v>
      </c>
      <c r="J36" s="251">
        <f>IFERROR(VLOOKUP($D36,Base!$B$8:$L$120,5,FALSE),"")</f>
        <v>0</v>
      </c>
      <c r="K36" s="252">
        <f>VLOOKUP(D36,Mercado!E177:$L$261,7,FALSE)</f>
        <v>0</v>
      </c>
      <c r="M36" s="155"/>
      <c r="V36" s="177"/>
      <c r="X36" s="177"/>
    </row>
    <row r="37" spans="2:24" s="44" customFormat="1" x14ac:dyDescent="0.2">
      <c r="B37" s="274" t="s">
        <v>463</v>
      </c>
      <c r="C37" s="95">
        <f t="shared" si="1"/>
        <v>30</v>
      </c>
      <c r="D37" s="100" t="str">
        <v>TV Básico Plus Negocio + 100 Megas Negocio</v>
      </c>
      <c r="E37" s="192" t="str">
        <f>IFERROR(VLOOKUP($D37,Base!$B$8:$L$120,2,FALSE),"")</f>
        <v>Negocio</v>
      </c>
      <c r="F37" s="192" t="str">
        <f>IFERROR(VLOOKUP($D37,Base!$B$8:$L$120,3,FALSE),"")</f>
        <v>STAR + Internet fijo</v>
      </c>
      <c r="G37" s="297">
        <f>ROUNDUP(IFERROR(VLOOKUP($D37,Base!$B$8:$L$120,9,FALSE),""),0)</f>
        <v>153</v>
      </c>
      <c r="H37" s="297">
        <f>ROUNDUP(IFERROR(VLOOKUP($D37,Base!$B$8:$L$120,10,FALSE),""),0)</f>
        <v>0</v>
      </c>
      <c r="I37" s="297">
        <f t="shared" si="0"/>
        <v>153</v>
      </c>
      <c r="J37" s="251">
        <f>IFERROR(VLOOKUP($D37,Base!$B$8:$L$120,5,FALSE),"")</f>
        <v>5.5281833698423775E-5</v>
      </c>
      <c r="K37" s="252">
        <f>VLOOKUP(D37,Mercado!E178:$L$261,7,FALSE)</f>
        <v>31.439995024634968</v>
      </c>
      <c r="M37" s="155"/>
      <c r="V37" s="177"/>
      <c r="X37" s="177"/>
    </row>
    <row r="38" spans="2:24" s="44" customFormat="1" x14ac:dyDescent="0.2">
      <c r="B38" s="274" t="s">
        <v>463</v>
      </c>
      <c r="C38" s="95">
        <f t="shared" si="1"/>
        <v>31</v>
      </c>
      <c r="D38" s="100" t="str">
        <v>TV Básico Plus Negocio + 100 Megas Simetrico Negocio</v>
      </c>
      <c r="E38" s="192" t="str">
        <f>IFERROR(VLOOKUP($D38,Base!$B$8:$L$120,2,FALSE),"")</f>
        <v>Negocio</v>
      </c>
      <c r="F38" s="192" t="str">
        <f>IFERROR(VLOOKUP($D38,Base!$B$8:$L$120,3,FALSE),"")</f>
        <v>STAR + Internet fijo</v>
      </c>
      <c r="G38" s="297">
        <f>ROUNDUP(IFERROR(VLOOKUP($D38,Base!$B$8:$L$120,9,FALSE),""),0)</f>
        <v>153</v>
      </c>
      <c r="H38" s="297">
        <f>ROUNDUP(IFERROR(VLOOKUP($D38,Base!$B$8:$L$120,10,FALSE),""),0)</f>
        <v>0</v>
      </c>
      <c r="I38" s="297">
        <f t="shared" si="0"/>
        <v>153</v>
      </c>
      <c r="J38" s="251">
        <f>IFERROR(VLOOKUP($D38,Base!$B$8:$L$120,5,FALSE),"")</f>
        <v>0</v>
      </c>
      <c r="K38" s="252">
        <f>VLOOKUP(D38,Mercado!E179:$L$261,7,FALSE)</f>
        <v>0</v>
      </c>
      <c r="M38" s="155"/>
      <c r="V38" s="177"/>
      <c r="X38" s="177"/>
    </row>
    <row r="39" spans="2:24" s="44" customFormat="1" x14ac:dyDescent="0.2">
      <c r="B39" s="274" t="s">
        <v>463</v>
      </c>
      <c r="C39" s="95">
        <f t="shared" si="1"/>
        <v>32</v>
      </c>
      <c r="D39" s="100" t="str">
        <v>TV Básico Plus Negocio + 1000 Megas Negocio</v>
      </c>
      <c r="E39" s="192" t="str">
        <f>IFERROR(VLOOKUP($D39,Base!$B$8:$L$120,2,FALSE),"")</f>
        <v>Negocio</v>
      </c>
      <c r="F39" s="192" t="str">
        <f>IFERROR(VLOOKUP($D39,Base!$B$8:$L$120,3,FALSE),"")</f>
        <v>STAR + Internet fijo</v>
      </c>
      <c r="G39" s="297">
        <f>ROUNDUP(IFERROR(VLOOKUP($D39,Base!$B$8:$L$120,9,FALSE),""),0)</f>
        <v>153</v>
      </c>
      <c r="H39" s="297">
        <f>ROUNDUP(IFERROR(VLOOKUP($D39,Base!$B$8:$L$120,10,FALSE),""),0)</f>
        <v>0</v>
      </c>
      <c r="I39" s="297">
        <f t="shared" si="0"/>
        <v>153</v>
      </c>
      <c r="J39" s="251">
        <f>IFERROR(VLOOKUP($D39,Base!$B$8:$L$120,5,FALSE),"")</f>
        <v>3.8006260667666348E-5</v>
      </c>
      <c r="K39" s="252">
        <f>VLOOKUP(D39,Mercado!E180:$L$261,7,FALSE)</f>
        <v>21.614996579436539</v>
      </c>
      <c r="M39" s="155"/>
      <c r="V39" s="177"/>
      <c r="X39" s="177"/>
    </row>
    <row r="40" spans="2:24" s="44" customFormat="1" x14ac:dyDescent="0.2">
      <c r="B40" s="274" t="s">
        <v>463</v>
      </c>
      <c r="C40" s="95">
        <f t="shared" si="1"/>
        <v>33</v>
      </c>
      <c r="D40" s="100" t="str">
        <v>TV Básico Plus Negocio + 250 Megas Negocio</v>
      </c>
      <c r="E40" s="192" t="str">
        <f>IFERROR(VLOOKUP($D40,Base!$B$8:$L$120,2,FALSE),"")</f>
        <v>Negocio</v>
      </c>
      <c r="F40" s="192" t="str">
        <f>IFERROR(VLOOKUP($D40,Base!$B$8:$L$120,3,FALSE),"")</f>
        <v>STAR + Internet fijo</v>
      </c>
      <c r="G40" s="297">
        <f>ROUNDUP(IFERROR(VLOOKUP($D40,Base!$B$8:$L$120,9,FALSE),""),0)</f>
        <v>153</v>
      </c>
      <c r="H40" s="297">
        <f>ROUNDUP(IFERROR(VLOOKUP($D40,Base!$B$8:$L$120,10,FALSE),""),0)</f>
        <v>0</v>
      </c>
      <c r="I40" s="297">
        <f t="shared" si="0"/>
        <v>153</v>
      </c>
      <c r="J40" s="251">
        <f>IFERROR(VLOOKUP($D40,Base!$B$8:$L$120,5,FALSE),"")</f>
        <v>2.3494779321830105E-4</v>
      </c>
      <c r="K40" s="252">
        <f>VLOOKUP(D40,Mercado!E181:$L$261,7,FALSE)</f>
        <v>133.61997885469862</v>
      </c>
      <c r="M40" s="155"/>
      <c r="V40" s="177"/>
      <c r="X40" s="177"/>
    </row>
    <row r="41" spans="2:24" s="44" customFormat="1" x14ac:dyDescent="0.2">
      <c r="B41" s="274" t="s">
        <v>463</v>
      </c>
      <c r="C41" s="95">
        <f t="shared" si="1"/>
        <v>34</v>
      </c>
      <c r="D41" s="100" t="str">
        <v>TV Básico Plus Negocio + 250 Megas Simetrico Negocio</v>
      </c>
      <c r="E41" s="192" t="str">
        <f>IFERROR(VLOOKUP($D41,Base!$B$8:$L$120,2,FALSE),"")</f>
        <v>Negocio</v>
      </c>
      <c r="F41" s="192" t="str">
        <f>IFERROR(VLOOKUP($D41,Base!$B$8:$L$120,3,FALSE),"")</f>
        <v>STAR + Internet fijo</v>
      </c>
      <c r="G41" s="297">
        <f>ROUNDUP(IFERROR(VLOOKUP($D41,Base!$B$8:$L$120,9,FALSE),""),0)</f>
        <v>153</v>
      </c>
      <c r="H41" s="297">
        <f>ROUNDUP(IFERROR(VLOOKUP($D41,Base!$B$8:$L$120,10,FALSE),""),0)</f>
        <v>0</v>
      </c>
      <c r="I41" s="297">
        <f t="shared" si="0"/>
        <v>153</v>
      </c>
      <c r="J41" s="251">
        <f>IFERROR(VLOOKUP($D41,Base!$B$8:$L$120,5,FALSE),"")</f>
        <v>0</v>
      </c>
      <c r="K41" s="252">
        <f>VLOOKUP(D41,Mercado!E182:$L$261,7,FALSE)</f>
        <v>0</v>
      </c>
      <c r="M41" s="155"/>
      <c r="V41" s="177"/>
      <c r="X41" s="177"/>
    </row>
    <row r="42" spans="2:24" s="44" customFormat="1" x14ac:dyDescent="0.2">
      <c r="B42" s="274" t="s">
        <v>463</v>
      </c>
      <c r="C42" s="95">
        <f t="shared" si="1"/>
        <v>35</v>
      </c>
      <c r="D42" s="100" t="str">
        <v>TV Básico Plus Negocio + 500 Megas Negocio</v>
      </c>
      <c r="E42" s="192" t="str">
        <f>IFERROR(VLOOKUP($D42,Base!$B$8:$L$120,2,FALSE),"")</f>
        <v>Negocio</v>
      </c>
      <c r="F42" s="192" t="str">
        <f>IFERROR(VLOOKUP($D42,Base!$B$8:$L$120,3,FALSE),"")</f>
        <v>STAR + Internet fijo</v>
      </c>
      <c r="G42" s="297">
        <f>ROUNDUP(IFERROR(VLOOKUP($D42,Base!$B$8:$L$120,9,FALSE),""),0)</f>
        <v>153</v>
      </c>
      <c r="H42" s="297">
        <f>ROUNDUP(IFERROR(VLOOKUP($D42,Base!$B$8:$L$120,10,FALSE),""),0)</f>
        <v>0</v>
      </c>
      <c r="I42" s="297">
        <f t="shared" si="0"/>
        <v>153</v>
      </c>
      <c r="J42" s="251">
        <f>IFERROR(VLOOKUP($D42,Base!$B$8:$L$120,5,FALSE),"")</f>
        <v>4.8371604486120808E-5</v>
      </c>
      <c r="K42" s="252">
        <f>VLOOKUP(D42,Mercado!E183:$L$261,7,FALSE)</f>
        <v>27.509995646555598</v>
      </c>
      <c r="M42" s="155"/>
      <c r="V42" s="177"/>
      <c r="X42" s="177"/>
    </row>
    <row r="43" spans="2:24" s="44" customFormat="1" x14ac:dyDescent="0.2">
      <c r="B43" s="274" t="s">
        <v>463</v>
      </c>
      <c r="C43" s="95">
        <f t="shared" si="1"/>
        <v>36</v>
      </c>
      <c r="D43" s="100" t="str">
        <v>TV Básico Plus Negocio + 500 Megas Simetrico Negocio</v>
      </c>
      <c r="E43" s="192" t="str">
        <f>IFERROR(VLOOKUP($D43,Base!$B$8:$L$120,2,FALSE),"")</f>
        <v>Negocio</v>
      </c>
      <c r="F43" s="192" t="str">
        <f>IFERROR(VLOOKUP($D43,Base!$B$8:$L$120,3,FALSE),"")</f>
        <v>STAR + Internet fijo</v>
      </c>
      <c r="G43" s="297">
        <f>ROUNDUP(IFERROR(VLOOKUP($D43,Base!$B$8:$L$120,9,FALSE),""),0)</f>
        <v>153</v>
      </c>
      <c r="H43" s="297">
        <f>ROUNDUP(IFERROR(VLOOKUP($D43,Base!$B$8:$L$120,10,FALSE),""),0)</f>
        <v>0</v>
      </c>
      <c r="I43" s="297">
        <f t="shared" si="0"/>
        <v>153</v>
      </c>
      <c r="J43" s="251">
        <f>IFERROR(VLOOKUP($D43,Base!$B$8:$L$120,5,FALSE),"")</f>
        <v>0</v>
      </c>
      <c r="K43" s="252">
        <f>VLOOKUP(D43,Mercado!E184:$L$261,7,FALSE)</f>
        <v>0</v>
      </c>
      <c r="M43" s="155"/>
      <c r="V43" s="177"/>
      <c r="X43" s="177"/>
    </row>
    <row r="44" spans="2:24" s="44" customFormat="1" x14ac:dyDescent="0.2">
      <c r="B44" s="274" t="s">
        <v>463</v>
      </c>
      <c r="C44" s="95">
        <f t="shared" si="1"/>
        <v>37</v>
      </c>
      <c r="D44" s="100" t="str">
        <v>TV Básico Plus Negocio + 60 Megas Negocio</v>
      </c>
      <c r="E44" s="192" t="str">
        <f>IFERROR(VLOOKUP($D44,Base!$B$8:$L$120,2,FALSE),"")</f>
        <v>Negocio</v>
      </c>
      <c r="F44" s="192" t="str">
        <f>IFERROR(VLOOKUP($D44,Base!$B$8:$L$120,3,FALSE),"")</f>
        <v>STAR + Internet fijo</v>
      </c>
      <c r="G44" s="297">
        <f>ROUNDUP(IFERROR(VLOOKUP($D44,Base!$B$8:$L$120,9,FALSE),""),0)</f>
        <v>153</v>
      </c>
      <c r="H44" s="297">
        <f>ROUNDUP(IFERROR(VLOOKUP($D44,Base!$B$8:$L$120,10,FALSE),""),0)</f>
        <v>0</v>
      </c>
      <c r="I44" s="297">
        <f t="shared" si="0"/>
        <v>153</v>
      </c>
      <c r="J44" s="251">
        <f>IFERROR(VLOOKUP($D44,Base!$B$8:$L$120,5,FALSE),"")</f>
        <v>8.7759910996247745E-4</v>
      </c>
      <c r="K44" s="252">
        <f>VLOOKUP(D44,Mercado!E185:$L$261,7,FALSE)</f>
        <v>499.10992101608008</v>
      </c>
      <c r="M44" s="155"/>
      <c r="V44" s="177"/>
      <c r="X44" s="177"/>
    </row>
    <row r="45" spans="2:24" s="44" customFormat="1" x14ac:dyDescent="0.2">
      <c r="B45" s="274" t="s">
        <v>463</v>
      </c>
      <c r="C45" s="95">
        <f t="shared" si="1"/>
        <v>38</v>
      </c>
      <c r="D45" s="100" t="str">
        <v>TV Básico Plus Negocio + 60 Megas Simetrico Negocio</v>
      </c>
      <c r="E45" s="192" t="str">
        <f>IFERROR(VLOOKUP($D45,Base!$B$8:$L$120,2,FALSE),"")</f>
        <v>Negocio</v>
      </c>
      <c r="F45" s="192" t="str">
        <f>IFERROR(VLOOKUP($D45,Base!$B$8:$L$120,3,FALSE),"")</f>
        <v>STAR + Internet fijo</v>
      </c>
      <c r="G45" s="297">
        <f>ROUNDUP(IFERROR(VLOOKUP($D45,Base!$B$8:$L$120,9,FALSE),""),0)</f>
        <v>153</v>
      </c>
      <c r="H45" s="297">
        <f>ROUNDUP(IFERROR(VLOOKUP($D45,Base!$B$8:$L$120,10,FALSE),""),0)</f>
        <v>0</v>
      </c>
      <c r="I45" s="297">
        <f t="shared" si="0"/>
        <v>153</v>
      </c>
      <c r="J45" s="251">
        <f>IFERROR(VLOOKUP($D45,Base!$B$8:$L$120,5,FALSE),"")</f>
        <v>0</v>
      </c>
      <c r="K45" s="252">
        <f>VLOOKUP(D45,Mercado!E186:$L$261,7,FALSE)</f>
        <v>0</v>
      </c>
      <c r="M45" s="155"/>
      <c r="V45" s="177"/>
      <c r="X45" s="177"/>
    </row>
    <row r="46" spans="2:24" s="44" customFormat="1" x14ac:dyDescent="0.2">
      <c r="B46" s="274" t="s">
        <v>463</v>
      </c>
      <c r="C46" s="95">
        <f t="shared" si="1"/>
        <v>39</v>
      </c>
      <c r="D46" s="100" t="str">
        <v>TV Básico Plus Xview+ + Telefonía + 100 Megas</v>
      </c>
      <c r="E46" s="192" t="str">
        <f>IFERROR(VLOOKUP($D46,Base!$B$8:$L$120,2,FALSE),"")</f>
        <v>Residencial</v>
      </c>
      <c r="F46" s="192" t="str">
        <f>IFERROR(VLOOKUP($D46,Base!$B$8:$L$120,3,FALSE),"")</f>
        <v>STAR + Internet fijo + Telefonía fija</v>
      </c>
      <c r="G46" s="297">
        <f>ROUNDUP(IFERROR(VLOOKUP($D46,Base!$B$8:$L$120,9,FALSE),""),0)</f>
        <v>122</v>
      </c>
      <c r="H46" s="297">
        <f>ROUNDUP(IFERROR(VLOOKUP($D46,Base!$B$8:$L$120,10,FALSE),""),0)</f>
        <v>97</v>
      </c>
      <c r="I46" s="297">
        <f t="shared" si="0"/>
        <v>219</v>
      </c>
      <c r="J46" s="251">
        <f>IFERROR(VLOOKUP($D46,Base!$B$8:$L$120,5,FALSE),"")</f>
        <v>3.0062952188124079E-2</v>
      </c>
      <c r="K46" s="252">
        <f>VLOOKUP(D46,Mercado!E187:$L$261,7,FALSE)</f>
        <v>17097.462294334302</v>
      </c>
      <c r="M46" s="155"/>
      <c r="V46" s="177"/>
      <c r="X46" s="177"/>
    </row>
    <row r="47" spans="2:24" s="44" customFormat="1" x14ac:dyDescent="0.2">
      <c r="B47" s="274" t="s">
        <v>463</v>
      </c>
      <c r="C47" s="95">
        <f t="shared" si="1"/>
        <v>40</v>
      </c>
      <c r="D47" s="100" t="str">
        <v>TV Básico Plus Xview+ + Telefonía + 100 Megas Simetrico</v>
      </c>
      <c r="E47" s="192" t="str">
        <f>IFERROR(VLOOKUP($D47,Base!$B$8:$L$120,2,FALSE),"")</f>
        <v>Residencial</v>
      </c>
      <c r="F47" s="192" t="str">
        <f>IFERROR(VLOOKUP($D47,Base!$B$8:$L$120,3,FALSE),"")</f>
        <v>STAR + Internet fijo + Telefonía fija</v>
      </c>
      <c r="G47" s="297">
        <f>ROUNDUP(IFERROR(VLOOKUP($D47,Base!$B$8:$L$120,9,FALSE),""),0)</f>
        <v>121</v>
      </c>
      <c r="H47" s="297">
        <f>ROUNDUP(IFERROR(VLOOKUP($D47,Base!$B$8:$L$120,10,FALSE),""),0)</f>
        <v>97</v>
      </c>
      <c r="I47" s="297">
        <f t="shared" si="0"/>
        <v>218</v>
      </c>
      <c r="J47" s="251">
        <f>IFERROR(VLOOKUP($D47,Base!$B$8:$L$120,5,FALSE),"")</f>
        <v>3.8006260667666348E-5</v>
      </c>
      <c r="K47" s="252">
        <f>VLOOKUP(D47,Mercado!E188:$L$261,7,FALSE)</f>
        <v>21.614996579436539</v>
      </c>
      <c r="M47" s="155"/>
      <c r="V47" s="177"/>
      <c r="X47" s="177"/>
    </row>
    <row r="48" spans="2:24" s="44" customFormat="1" x14ac:dyDescent="0.2">
      <c r="B48" s="274" t="s">
        <v>463</v>
      </c>
      <c r="C48" s="95">
        <f t="shared" si="1"/>
        <v>41</v>
      </c>
      <c r="D48" s="100" t="str">
        <v>TV Básico Plus Xview+ + Telefonía + 1000 Megas</v>
      </c>
      <c r="E48" s="192" t="str">
        <f>IFERROR(VLOOKUP($D48,Base!$B$8:$L$120,2,FALSE),"")</f>
        <v>Residencial</v>
      </c>
      <c r="F48" s="192" t="str">
        <f>IFERROR(VLOOKUP($D48,Base!$B$8:$L$120,3,FALSE),"")</f>
        <v>STAR + Internet fijo + Telefonía fija</v>
      </c>
      <c r="G48" s="297">
        <f>ROUNDUP(IFERROR(VLOOKUP($D48,Base!$B$8:$L$120,9,FALSE),""),0)</f>
        <v>121</v>
      </c>
      <c r="H48" s="297">
        <f>ROUNDUP(IFERROR(VLOOKUP($D48,Base!$B$8:$L$120,10,FALSE),""),0)</f>
        <v>97</v>
      </c>
      <c r="I48" s="297">
        <f t="shared" si="0"/>
        <v>218</v>
      </c>
      <c r="J48" s="251">
        <f>IFERROR(VLOOKUP($D48,Base!$B$8:$L$120,5,FALSE),"")</f>
        <v>1.1014905364410937E-2</v>
      </c>
      <c r="K48" s="252">
        <f>VLOOKUP(D48,Mercado!E189:$L$261,7,FALSE)</f>
        <v>6264.4190086585168</v>
      </c>
      <c r="M48" s="155"/>
      <c r="V48" s="177"/>
      <c r="X48" s="177"/>
    </row>
    <row r="49" spans="2:24" s="44" customFormat="1" x14ac:dyDescent="0.2">
      <c r="B49" s="274" t="s">
        <v>463</v>
      </c>
      <c r="C49" s="95">
        <f t="shared" si="1"/>
        <v>42</v>
      </c>
      <c r="D49" s="100" t="str">
        <v>TV Básico Plus Xview+ + Telefonía + 250 Megas</v>
      </c>
      <c r="E49" s="192" t="str">
        <f>IFERROR(VLOOKUP($D49,Base!$B$8:$L$120,2,FALSE),"")</f>
        <v>Residencial</v>
      </c>
      <c r="F49" s="192" t="str">
        <f>IFERROR(VLOOKUP($D49,Base!$B$8:$L$120,3,FALSE),"")</f>
        <v>STAR + Internet fijo + Telefonía fija</v>
      </c>
      <c r="G49" s="297">
        <f>ROUNDUP(IFERROR(VLOOKUP($D49,Base!$B$8:$L$120,9,FALSE),""),0)</f>
        <v>121</v>
      </c>
      <c r="H49" s="297">
        <f>ROUNDUP(IFERROR(VLOOKUP($D49,Base!$B$8:$L$120,10,FALSE),""),0)</f>
        <v>97</v>
      </c>
      <c r="I49" s="297">
        <f t="shared" si="0"/>
        <v>218</v>
      </c>
      <c r="J49" s="251">
        <f>IFERROR(VLOOKUP($D49,Base!$B$8:$L$120,5,FALSE),"")</f>
        <v>8.2300829918528398E-2</v>
      </c>
      <c r="K49" s="252">
        <f>VLOOKUP(D49,Mercado!E190:$L$261,7,FALSE)</f>
        <v>46806.292592925311</v>
      </c>
      <c r="M49" s="155"/>
      <c r="V49" s="177"/>
      <c r="X49" s="177"/>
    </row>
    <row r="50" spans="2:24" s="44" customFormat="1" x14ac:dyDescent="0.2">
      <c r="B50" s="274" t="s">
        <v>463</v>
      </c>
      <c r="C50" s="95">
        <f t="shared" si="1"/>
        <v>43</v>
      </c>
      <c r="D50" s="100" t="str">
        <v>TV Básico Plus Xview+ + Telefonía + 250 Megas Simetrico</v>
      </c>
      <c r="E50" s="192" t="str">
        <f>IFERROR(VLOOKUP($D50,Base!$B$8:$L$120,2,FALSE),"")</f>
        <v>Residencial</v>
      </c>
      <c r="F50" s="192" t="str">
        <f>IFERROR(VLOOKUP($D50,Base!$B$8:$L$120,3,FALSE),"")</f>
        <v>STAR + Internet fijo + Telefonía fija</v>
      </c>
      <c r="G50" s="297">
        <f>ROUNDUP(IFERROR(VLOOKUP($D50,Base!$B$8:$L$120,9,FALSE),""),0)</f>
        <v>121</v>
      </c>
      <c r="H50" s="297">
        <f>ROUNDUP(IFERROR(VLOOKUP($D50,Base!$B$8:$L$120,10,FALSE),""),0)</f>
        <v>97</v>
      </c>
      <c r="I50" s="297">
        <f t="shared" si="0"/>
        <v>218</v>
      </c>
      <c r="J50" s="251">
        <f>IFERROR(VLOOKUP($D50,Base!$B$8:$L$120,5,FALSE),"")</f>
        <v>6.9102292123029718E-6</v>
      </c>
      <c r="K50" s="252">
        <f>VLOOKUP(D50,Mercado!E191:$L$261,7,FALSE)</f>
        <v>3.9299993780793709</v>
      </c>
      <c r="M50" s="155"/>
      <c r="V50" s="177"/>
      <c r="X50" s="177"/>
    </row>
    <row r="51" spans="2:24" s="44" customFormat="1" x14ac:dyDescent="0.2">
      <c r="B51" s="274" t="s">
        <v>463</v>
      </c>
      <c r="C51" s="95">
        <f t="shared" si="1"/>
        <v>44</v>
      </c>
      <c r="D51" s="100" t="str">
        <v>TV Básico Plus Xview+ + Telefonía + 500 Megas</v>
      </c>
      <c r="E51" s="192" t="str">
        <f>IFERROR(VLOOKUP($D51,Base!$B$8:$L$120,2,FALSE),"")</f>
        <v>Residencial</v>
      </c>
      <c r="F51" s="192" t="str">
        <f>IFERROR(VLOOKUP($D51,Base!$B$8:$L$120,3,FALSE),"")</f>
        <v>STAR + Internet fijo + Telefonía fija</v>
      </c>
      <c r="G51" s="297">
        <f>ROUNDUP(IFERROR(VLOOKUP($D51,Base!$B$8:$L$120,9,FALSE),""),0)</f>
        <v>121</v>
      </c>
      <c r="H51" s="297">
        <f>ROUNDUP(IFERROR(VLOOKUP($D51,Base!$B$8:$L$120,10,FALSE),""),0)</f>
        <v>97</v>
      </c>
      <c r="I51" s="297">
        <f t="shared" si="0"/>
        <v>218</v>
      </c>
      <c r="J51" s="251">
        <f>IFERROR(VLOOKUP($D51,Base!$B$8:$L$120,5,FALSE),"")</f>
        <v>1.0337702901605246E-2</v>
      </c>
      <c r="K51" s="252">
        <f>VLOOKUP(D51,Mercado!E192:$L$261,7,FALSE)</f>
        <v>5879.2790696067386</v>
      </c>
      <c r="M51" s="155"/>
      <c r="V51" s="177"/>
      <c r="X51" s="177"/>
    </row>
    <row r="52" spans="2:24" s="44" customFormat="1" x14ac:dyDescent="0.2">
      <c r="B52" s="274" t="s">
        <v>463</v>
      </c>
      <c r="C52" s="95">
        <f t="shared" si="1"/>
        <v>45</v>
      </c>
      <c r="D52" s="100" t="str">
        <v>TV Básico Plus Xview+ + Telefonía + 500 Megas Simetrico</v>
      </c>
      <c r="E52" s="192" t="str">
        <f>IFERROR(VLOOKUP($D52,Base!$B$8:$L$120,2,FALSE),"")</f>
        <v>Residencial</v>
      </c>
      <c r="F52" s="192" t="str">
        <f>IFERROR(VLOOKUP($D52,Base!$B$8:$L$120,3,FALSE),"")</f>
        <v>STAR + Internet fijo + Telefonía fija</v>
      </c>
      <c r="G52" s="297">
        <f>ROUNDUP(IFERROR(VLOOKUP($D52,Base!$B$8:$L$120,9,FALSE),""),0)</f>
        <v>121</v>
      </c>
      <c r="H52" s="297">
        <f>ROUNDUP(IFERROR(VLOOKUP($D52,Base!$B$8:$L$120,10,FALSE),""),0)</f>
        <v>97</v>
      </c>
      <c r="I52" s="297">
        <f t="shared" si="0"/>
        <v>218</v>
      </c>
      <c r="J52" s="251">
        <f>IFERROR(VLOOKUP($D52,Base!$B$8:$L$120,5,FALSE),"")</f>
        <v>2.4185802243060404E-5</v>
      </c>
      <c r="K52" s="252">
        <f>VLOOKUP(D52,Mercado!E193:$L$261,7,FALSE)</f>
        <v>13.754997823277799</v>
      </c>
      <c r="M52" s="155"/>
      <c r="V52" s="177"/>
      <c r="X52" s="177"/>
    </row>
    <row r="53" spans="2:24" s="44" customFormat="1" x14ac:dyDescent="0.2">
      <c r="B53" s="274" t="s">
        <v>463</v>
      </c>
      <c r="C53" s="95">
        <f t="shared" si="1"/>
        <v>46</v>
      </c>
      <c r="D53" s="100" t="str">
        <v>TV Básico Plus Xview+ + Telefonía + 60 Megas</v>
      </c>
      <c r="E53" s="192" t="str">
        <f>IFERROR(VLOOKUP($D53,Base!$B$8:$L$120,2,FALSE),"")</f>
        <v>Residencial</v>
      </c>
      <c r="F53" s="192" t="str">
        <f>IFERROR(VLOOKUP($D53,Base!$B$8:$L$120,3,FALSE),"")</f>
        <v>STAR + Internet fijo + Telefonía fija</v>
      </c>
      <c r="G53" s="297">
        <f>ROUNDUP(IFERROR(VLOOKUP($D53,Base!$B$8:$L$120,9,FALSE),""),0)</f>
        <v>121</v>
      </c>
      <c r="H53" s="297">
        <f>ROUNDUP(IFERROR(VLOOKUP($D53,Base!$B$8:$L$120,10,FALSE),""),0)</f>
        <v>97</v>
      </c>
      <c r="I53" s="297">
        <f t="shared" si="0"/>
        <v>218</v>
      </c>
      <c r="J53" s="251">
        <f>IFERROR(VLOOKUP($D53,Base!$B$8:$L$120,5,FALSE),"")</f>
        <v>7.4322970292924617E-2</v>
      </c>
      <c r="K53" s="252">
        <f>VLOOKUP(D53,Mercado!E194:$L$261,7,FALSE)</f>
        <v>42269.108310932672</v>
      </c>
      <c r="M53" s="155"/>
      <c r="V53" s="177"/>
      <c r="X53" s="177"/>
    </row>
    <row r="54" spans="2:24" s="44" customFormat="1" x14ac:dyDescent="0.2">
      <c r="B54" s="274" t="s">
        <v>463</v>
      </c>
      <c r="C54" s="95">
        <f t="shared" si="1"/>
        <v>47</v>
      </c>
      <c r="D54" s="100" t="str">
        <v>TV Básico Plus Xview+ + Telefonía + 60 Megas Simetrico</v>
      </c>
      <c r="E54" s="192" t="str">
        <f>IFERROR(VLOOKUP($D54,Base!$B$8:$L$120,2,FALSE),"")</f>
        <v>Residencial</v>
      </c>
      <c r="F54" s="192" t="str">
        <f>IFERROR(VLOOKUP($D54,Base!$B$8:$L$120,3,FALSE),"")</f>
        <v>STAR + Internet fijo + Telefonía fija</v>
      </c>
      <c r="G54" s="297">
        <f>ROUNDUP(IFERROR(VLOOKUP($D54,Base!$B$8:$L$120,9,FALSE),""),0)</f>
        <v>121</v>
      </c>
      <c r="H54" s="297">
        <f>ROUNDUP(IFERROR(VLOOKUP($D54,Base!$B$8:$L$120,10,FALSE),""),0)</f>
        <v>97</v>
      </c>
      <c r="I54" s="297">
        <f t="shared" si="0"/>
        <v>218</v>
      </c>
      <c r="J54" s="251">
        <f>IFERROR(VLOOKUP($D54,Base!$B$8:$L$120,5,FALSE),"")</f>
        <v>3.4551146061514861E-5</v>
      </c>
      <c r="K54" s="252">
        <f>VLOOKUP(D54,Mercado!E195:$L$261,7,FALSE)</f>
        <v>19.649996890396856</v>
      </c>
      <c r="M54" s="155"/>
      <c r="V54" s="177"/>
      <c r="X54" s="177"/>
    </row>
    <row r="55" spans="2:24" s="44" customFormat="1" x14ac:dyDescent="0.2">
      <c r="B55" s="274" t="s">
        <v>463</v>
      </c>
      <c r="C55" s="95">
        <f t="shared" si="1"/>
        <v>48</v>
      </c>
      <c r="D55" s="100" t="str">
        <v>TV Básico Plus Xview+ Negocio + Telefonía Negocio + 100 Megas Negocio</v>
      </c>
      <c r="E55" s="192" t="str">
        <f>IFERROR(VLOOKUP($D55,Base!$B$8:$L$120,2,FALSE),"")</f>
        <v>Negocio</v>
      </c>
      <c r="F55" s="192" t="str">
        <f>IFERROR(VLOOKUP($D55,Base!$B$8:$L$120,3,FALSE),"")</f>
        <v>STAR + Internet fijo + Telefonía fija</v>
      </c>
      <c r="G55" s="297">
        <f>ROUNDUP(IFERROR(VLOOKUP($D55,Base!$B$8:$L$120,9,FALSE),""),0)</f>
        <v>121</v>
      </c>
      <c r="H55" s="297">
        <f>ROUNDUP(IFERROR(VLOOKUP($D55,Base!$B$8:$L$120,10,FALSE),""),0)</f>
        <v>97</v>
      </c>
      <c r="I55" s="297">
        <f t="shared" si="0"/>
        <v>218</v>
      </c>
      <c r="J55" s="251">
        <f>IFERROR(VLOOKUP($D55,Base!$B$8:$L$120,5,FALSE),"")</f>
        <v>1.1643736222730508E-3</v>
      </c>
      <c r="K55" s="252">
        <f>VLOOKUP(D55,Mercado!E196:$L$261,7,FALSE)</f>
        <v>662.20489520637398</v>
      </c>
      <c r="M55" s="155"/>
      <c r="V55" s="177"/>
      <c r="X55" s="177"/>
    </row>
    <row r="56" spans="2:24" s="44" customFormat="1" x14ac:dyDescent="0.2">
      <c r="B56" s="274" t="s">
        <v>463</v>
      </c>
      <c r="C56" s="95">
        <f t="shared" si="1"/>
        <v>49</v>
      </c>
      <c r="D56" s="100" t="str">
        <v>TV Básico Plus Xview+ Negocio + Telefonía Negocio + 100 Megas Simetrico Negocio</v>
      </c>
      <c r="E56" s="192" t="str">
        <f>IFERROR(VLOOKUP($D56,Base!$B$8:$L$120,2,FALSE),"")</f>
        <v>Negocio</v>
      </c>
      <c r="F56" s="192" t="str">
        <f>IFERROR(VLOOKUP($D56,Base!$B$8:$L$120,3,FALSE),"")</f>
        <v>STAR + Internet fijo + Telefonía fija</v>
      </c>
      <c r="G56" s="297">
        <f>ROUNDUP(IFERROR(VLOOKUP($D56,Base!$B$8:$L$120,9,FALSE),""),0)</f>
        <v>121</v>
      </c>
      <c r="H56" s="297">
        <f>ROUNDUP(IFERROR(VLOOKUP($D56,Base!$B$8:$L$120,10,FALSE),""),0)</f>
        <v>97</v>
      </c>
      <c r="I56" s="297">
        <f t="shared" si="0"/>
        <v>218</v>
      </c>
      <c r="J56" s="251">
        <f>IFERROR(VLOOKUP($D56,Base!$B$8:$L$120,5,FALSE),"")</f>
        <v>3.4551146061514859E-6</v>
      </c>
      <c r="K56" s="252">
        <f>VLOOKUP(D56,Mercado!E197:$L$261,7,FALSE)</f>
        <v>1.9649996890396855</v>
      </c>
      <c r="M56" s="155"/>
      <c r="V56" s="177"/>
      <c r="X56" s="177"/>
    </row>
    <row r="57" spans="2:24" s="44" customFormat="1" x14ac:dyDescent="0.2">
      <c r="B57" s="274" t="s">
        <v>463</v>
      </c>
      <c r="C57" s="95">
        <f t="shared" si="1"/>
        <v>50</v>
      </c>
      <c r="D57" s="100" t="str">
        <v>TV Básico Plus Xview+ Negocio + Telefonía Negocio + 1000 Megas Negocio</v>
      </c>
      <c r="E57" s="192" t="str">
        <f>IFERROR(VLOOKUP($D57,Base!$B$8:$L$120,2,FALSE),"")</f>
        <v>Negocio</v>
      </c>
      <c r="F57" s="192" t="str">
        <f>IFERROR(VLOOKUP($D57,Base!$B$8:$L$120,3,FALSE),"")</f>
        <v>STAR + Internet fijo + Telefonía fija</v>
      </c>
      <c r="G57" s="297">
        <f>ROUNDUP(IFERROR(VLOOKUP($D57,Base!$B$8:$L$120,9,FALSE),""),0)</f>
        <v>121</v>
      </c>
      <c r="H57" s="297">
        <f>ROUNDUP(IFERROR(VLOOKUP($D57,Base!$B$8:$L$120,10,FALSE),""),0)</f>
        <v>97</v>
      </c>
      <c r="I57" s="297">
        <f t="shared" si="0"/>
        <v>218</v>
      </c>
      <c r="J57" s="251">
        <f>IFERROR(VLOOKUP($D57,Base!$B$8:$L$120,5,FALSE),"")</f>
        <v>1.3820458424605944E-4</v>
      </c>
      <c r="K57" s="252">
        <f>VLOOKUP(D57,Mercado!E198:$L$261,7,FALSE)</f>
        <v>78.599987561587426</v>
      </c>
      <c r="M57" s="155"/>
      <c r="V57" s="177"/>
      <c r="X57" s="177"/>
    </row>
    <row r="58" spans="2:24" s="177" customFormat="1" x14ac:dyDescent="0.2">
      <c r="B58" s="274" t="s">
        <v>463</v>
      </c>
      <c r="C58" s="95">
        <f t="shared" si="1"/>
        <v>51</v>
      </c>
      <c r="D58" s="100" t="str">
        <v>TV Básico Plus Xview+ Negocio + Telefonía Negocio + 250 Megas Negocio</v>
      </c>
      <c r="E58" s="192" t="str">
        <f>IFERROR(VLOOKUP($D58,Base!$B$8:$L$120,2,FALSE),"")</f>
        <v>Negocio</v>
      </c>
      <c r="F58" s="192" t="str">
        <f>IFERROR(VLOOKUP($D58,Base!$B$8:$L$120,3,FALSE),"")</f>
        <v>STAR + Internet fijo + Telefonía fija</v>
      </c>
      <c r="G58" s="297">
        <f>ROUNDUP(IFERROR(VLOOKUP($D58,Base!$B$8:$L$120,9,FALSE),""),0)</f>
        <v>121</v>
      </c>
      <c r="H58" s="297">
        <f>ROUNDUP(IFERROR(VLOOKUP($D58,Base!$B$8:$L$120,10,FALSE),""),0)</f>
        <v>97</v>
      </c>
      <c r="I58" s="297">
        <f t="shared" si="0"/>
        <v>218</v>
      </c>
      <c r="J58" s="251">
        <f>IFERROR(VLOOKUP($D58,Base!$B$8:$L$120,5,FALSE),"")</f>
        <v>1.5513464581620173E-3</v>
      </c>
      <c r="K58" s="252">
        <f>VLOOKUP(D58,Mercado!E199:$L$261,7,FALSE)</f>
        <v>882.28486037881885</v>
      </c>
      <c r="M58" s="155"/>
    </row>
    <row r="59" spans="2:24" s="177" customFormat="1" x14ac:dyDescent="0.2">
      <c r="B59" s="274" t="s">
        <v>463</v>
      </c>
      <c r="C59" s="95">
        <f t="shared" si="1"/>
        <v>52</v>
      </c>
      <c r="D59" s="100" t="str">
        <v>TV Básico Plus Xview+ Negocio + Telefonía Negocio + 250 Megas Simetrico Negocio</v>
      </c>
      <c r="E59" s="192" t="str">
        <f>IFERROR(VLOOKUP($D59,Base!$B$8:$L$120,2,FALSE),"")</f>
        <v>Negocio</v>
      </c>
      <c r="F59" s="192" t="str">
        <f>IFERROR(VLOOKUP($D59,Base!$B$8:$L$120,3,FALSE),"")</f>
        <v>STAR + Internet fijo + Telefonía fija</v>
      </c>
      <c r="G59" s="297">
        <f>ROUNDUP(IFERROR(VLOOKUP($D59,Base!$B$8:$L$120,9,FALSE),""),0)</f>
        <v>121</v>
      </c>
      <c r="H59" s="297">
        <f>ROUNDUP(IFERROR(VLOOKUP($D59,Base!$B$8:$L$120,10,FALSE),""),0)</f>
        <v>97</v>
      </c>
      <c r="I59" s="297">
        <f t="shared" si="0"/>
        <v>218</v>
      </c>
      <c r="J59" s="251">
        <f>IFERROR(VLOOKUP($D59,Base!$B$8:$L$120,5,FALSE),"")</f>
        <v>1.0365343818454459E-5</v>
      </c>
      <c r="K59" s="252">
        <f>VLOOKUP(D59,Mercado!E200:$L$261,7,FALSE)</f>
        <v>5.8949990671190564</v>
      </c>
      <c r="M59" s="155"/>
    </row>
    <row r="60" spans="2:24" s="177" customFormat="1" x14ac:dyDescent="0.2">
      <c r="B60" s="274" t="s">
        <v>463</v>
      </c>
      <c r="C60" s="95">
        <f t="shared" si="1"/>
        <v>53</v>
      </c>
      <c r="D60" s="100" t="str">
        <v>TV Básico Plus Xview+ Negocio + Telefonía Negocio + 500 Megas Negocio</v>
      </c>
      <c r="E60" s="192" t="str">
        <f>IFERROR(VLOOKUP($D60,Base!$B$8:$L$120,2,FALSE),"")</f>
        <v>Negocio</v>
      </c>
      <c r="F60" s="192" t="str">
        <f>IFERROR(VLOOKUP($D60,Base!$B$8:$L$120,3,FALSE),"")</f>
        <v>STAR + Internet fijo + Telefonía fija</v>
      </c>
      <c r="G60" s="297">
        <f>ROUNDUP(IFERROR(VLOOKUP($D60,Base!$B$8:$L$120,9,FALSE),""),0)</f>
        <v>121</v>
      </c>
      <c r="H60" s="297">
        <f>ROUNDUP(IFERROR(VLOOKUP($D60,Base!$B$8:$L$120,10,FALSE),""),0)</f>
        <v>97</v>
      </c>
      <c r="I60" s="297">
        <f t="shared" si="0"/>
        <v>218</v>
      </c>
      <c r="J60" s="251">
        <f>IFERROR(VLOOKUP($D60,Base!$B$8:$L$120,5,FALSE),"")</f>
        <v>6.8411269201799419E-4</v>
      </c>
      <c r="K60" s="252">
        <f>VLOOKUP(D60,Mercado!E201:$L$261,7,FALSE)</f>
        <v>389.0699384298577</v>
      </c>
      <c r="M60" s="155"/>
    </row>
    <row r="61" spans="2:24" s="177" customFormat="1" x14ac:dyDescent="0.2">
      <c r="B61" s="274" t="s">
        <v>463</v>
      </c>
      <c r="C61" s="95">
        <f t="shared" si="1"/>
        <v>54</v>
      </c>
      <c r="D61" s="100" t="str">
        <v>TV Básico Plus Xview+ Negocio + Telefonía Negocio + 500 Megas Simetrico Negocio</v>
      </c>
      <c r="E61" s="192" t="str">
        <f>IFERROR(VLOOKUP($D61,Base!$B$8:$L$120,2,FALSE),"")</f>
        <v>Negocio</v>
      </c>
      <c r="F61" s="192" t="str">
        <f>IFERROR(VLOOKUP($D61,Base!$B$8:$L$120,3,FALSE),"")</f>
        <v>STAR + Internet fijo + Telefonía fija</v>
      </c>
      <c r="G61" s="297">
        <f>ROUNDUP(IFERROR(VLOOKUP($D61,Base!$B$8:$L$120,9,FALSE),""),0)</f>
        <v>121</v>
      </c>
      <c r="H61" s="297">
        <f>ROUNDUP(IFERROR(VLOOKUP($D61,Base!$B$8:$L$120,10,FALSE),""),0)</f>
        <v>97</v>
      </c>
      <c r="I61" s="297">
        <f t="shared" si="0"/>
        <v>218</v>
      </c>
      <c r="J61" s="251">
        <f>IFERROR(VLOOKUP($D61,Base!$B$8:$L$120,5,FALSE),"")</f>
        <v>1.727557303075743E-5</v>
      </c>
      <c r="K61" s="252">
        <f>VLOOKUP(D61,Mercado!E202:$L$261,7,FALSE)</f>
        <v>9.8249984451984282</v>
      </c>
      <c r="M61" s="155"/>
    </row>
    <row r="62" spans="2:24" s="177" customFormat="1" x14ac:dyDescent="0.2">
      <c r="B62" s="274" t="s">
        <v>463</v>
      </c>
      <c r="C62" s="95">
        <f t="shared" si="1"/>
        <v>55</v>
      </c>
      <c r="D62" s="100" t="str">
        <v>TV Básico Plus Xview+ Negocio + Telefonía Negocio + 60 Megas Negocio</v>
      </c>
      <c r="E62" s="192" t="str">
        <f>IFERROR(VLOOKUP($D62,Base!$B$8:$L$120,2,FALSE),"")</f>
        <v>Negocio</v>
      </c>
      <c r="F62" s="192" t="str">
        <f>IFERROR(VLOOKUP($D62,Base!$B$8:$L$120,3,FALSE),"")</f>
        <v>STAR + Internet fijo + Telefonía fija</v>
      </c>
      <c r="G62" s="297">
        <f>ROUNDUP(IFERROR(VLOOKUP($D62,Base!$B$8:$L$120,9,FALSE),""),0)</f>
        <v>121</v>
      </c>
      <c r="H62" s="297">
        <f>ROUNDUP(IFERROR(VLOOKUP($D62,Base!$B$8:$L$120,10,FALSE),""),0)</f>
        <v>97</v>
      </c>
      <c r="I62" s="297">
        <f t="shared" si="0"/>
        <v>218</v>
      </c>
      <c r="J62" s="251">
        <f>IFERROR(VLOOKUP($D62,Base!$B$8:$L$120,5,FALSE),"")</f>
        <v>1.1712838514853538E-3</v>
      </c>
      <c r="K62" s="252">
        <f>VLOOKUP(D62,Mercado!E203:$L$261,7,FALSE)</f>
        <v>666.13489458445338</v>
      </c>
      <c r="M62" s="155"/>
    </row>
    <row r="63" spans="2:24" s="177" customFormat="1" x14ac:dyDescent="0.2">
      <c r="B63" s="274" t="s">
        <v>463</v>
      </c>
      <c r="C63" s="95">
        <f>1+C62</f>
        <v>56</v>
      </c>
      <c r="D63" s="100" t="str">
        <v>TV Básico Plus Xview+ Negocio + Telefonía Negocio + 60 Megas Simetrico Negocio</v>
      </c>
      <c r="E63" s="192" t="str">
        <f>IFERROR(VLOOKUP($D63,Base!$B$8:$L$120,2,FALSE),"")</f>
        <v>Negocio</v>
      </c>
      <c r="F63" s="192" t="str">
        <f>IFERROR(VLOOKUP($D63,Base!$B$8:$L$120,3,FALSE),"")</f>
        <v>STAR + Internet fijo + Telefonía fija</v>
      </c>
      <c r="G63" s="297">
        <f>ROUNDUP(IFERROR(VLOOKUP($D63,Base!$B$8:$L$120,9,FALSE),""),0)</f>
        <v>121</v>
      </c>
      <c r="H63" s="297">
        <f>ROUNDUP(IFERROR(VLOOKUP($D63,Base!$B$8:$L$120,10,FALSE),""),0)</f>
        <v>97</v>
      </c>
      <c r="I63" s="297">
        <f t="shared" si="0"/>
        <v>218</v>
      </c>
      <c r="J63" s="251">
        <f>IFERROR(VLOOKUP($D63,Base!$B$8:$L$120,5,FALSE),"")</f>
        <v>3.4551146061514859E-6</v>
      </c>
      <c r="K63" s="252">
        <f>VLOOKUP(D63,Mercado!E204:$L$261,7,FALSE)</f>
        <v>1.9649996890396855</v>
      </c>
      <c r="M63" s="155"/>
    </row>
    <row r="64" spans="2:24" s="177" customFormat="1" x14ac:dyDescent="0.2">
      <c r="B64" s="274" t="s">
        <v>362</v>
      </c>
      <c r="C64" s="95">
        <f t="shared" si="1"/>
        <v>57</v>
      </c>
      <c r="D64" s="100" t="str">
        <v>TV Conecta</v>
      </c>
      <c r="E64" s="192" t="str">
        <f>IFERROR(VLOOKUP($D64,Base!$B$8:$L$120,2,FALSE),"")</f>
        <v>Residencial</v>
      </c>
      <c r="F64" s="192" t="str">
        <f>IFERROR(VLOOKUP($D64,Base!$B$8:$L$120,3,FALSE),"")</f>
        <v>Solo STAR</v>
      </c>
      <c r="G64" s="297">
        <f>ROUNDUP(IFERROR(VLOOKUP($D64,Base!$B$8:$L$120,9,FALSE),""),0)</f>
        <v>94</v>
      </c>
      <c r="H64" s="297">
        <f>ROUNDUP(IFERROR(VLOOKUP($D64,Base!$B$8:$L$120,10,FALSE),""),0)</f>
        <v>0</v>
      </c>
      <c r="I64" s="297">
        <f t="shared" si="0"/>
        <v>94</v>
      </c>
      <c r="J64" s="251">
        <f>IFERROR(VLOOKUP($D64,Base!$B$8:$L$120,5,FALSE),"")</f>
        <v>9.1215025602399229E-4</v>
      </c>
      <c r="K64" s="252">
        <f>VLOOKUP(D64,Mercado!E205:$L$261,7,FALSE)</f>
        <v>518.75991790647697</v>
      </c>
      <c r="M64" s="155"/>
    </row>
    <row r="65" spans="2:13" s="177" customFormat="1" x14ac:dyDescent="0.2">
      <c r="B65" s="274" t="s">
        <v>362</v>
      </c>
      <c r="C65" s="95">
        <f t="shared" si="1"/>
        <v>58</v>
      </c>
      <c r="D65" s="100" t="str">
        <v>TV Conecta Negocio</v>
      </c>
      <c r="E65" s="192" t="str">
        <f>IFERROR(VLOOKUP($D65,Base!$B$8:$L$120,2,FALSE),"")</f>
        <v>Negocio</v>
      </c>
      <c r="F65" s="192" t="str">
        <f>IFERROR(VLOOKUP($D65,Base!$B$8:$L$120,3,FALSE),"")</f>
        <v>Solo STAR</v>
      </c>
      <c r="G65" s="297">
        <f>ROUNDUP(IFERROR(VLOOKUP($D65,Base!$B$8:$L$120,9,FALSE),""),0)</f>
        <v>94</v>
      </c>
      <c r="H65" s="297">
        <f>ROUNDUP(IFERROR(VLOOKUP($D65,Base!$B$8:$L$120,10,FALSE),""),0)</f>
        <v>0</v>
      </c>
      <c r="I65" s="297">
        <f t="shared" si="0"/>
        <v>94</v>
      </c>
      <c r="J65" s="251">
        <f>IFERROR(VLOOKUP($D65,Base!$B$8:$L$120,5,FALSE),"")</f>
        <v>1.0019832357839309E-4</v>
      </c>
      <c r="K65" s="252">
        <f>VLOOKUP(D65,Mercado!E206:$L$261,7,FALSE)</f>
        <v>56.984990982150876</v>
      </c>
      <c r="M65" s="155"/>
    </row>
    <row r="66" spans="2:13" s="177" customFormat="1" x14ac:dyDescent="0.2">
      <c r="B66" s="274" t="s">
        <v>362</v>
      </c>
      <c r="C66" s="95">
        <f t="shared" si="1"/>
        <v>59</v>
      </c>
      <c r="D66" s="100" t="str">
        <v>TV Conecta + 100 Megas</v>
      </c>
      <c r="E66" s="192" t="str">
        <f>IFERROR(VLOOKUP($D66,Base!$B$8:$L$120,2,FALSE),"")</f>
        <v>Residencial</v>
      </c>
      <c r="F66" s="192" t="str">
        <f>IFERROR(VLOOKUP($D66,Base!$B$8:$L$120,3,FALSE),"")</f>
        <v>STAR + Internet fijo</v>
      </c>
      <c r="G66" s="297">
        <f>ROUNDUP(IFERROR(VLOOKUP($D66,Base!$B$8:$L$120,9,FALSE),""),0)</f>
        <v>94</v>
      </c>
      <c r="H66" s="297">
        <f>ROUNDUP(IFERROR(VLOOKUP($D66,Base!$B$8:$L$120,10,FALSE),""),0)</f>
        <v>0</v>
      </c>
      <c r="I66" s="297">
        <f t="shared" si="0"/>
        <v>94</v>
      </c>
      <c r="J66" s="251">
        <f>IFERROR(VLOOKUP($D66,Base!$B$8:$L$120,5,FALSE),"")</f>
        <v>3.6969726285820899E-4</v>
      </c>
      <c r="K66" s="252">
        <f>VLOOKUP(D66,Mercado!E207:$L$261,7,FALSE)</f>
        <v>210.25496672724634</v>
      </c>
      <c r="M66" s="155"/>
    </row>
    <row r="67" spans="2:13" s="177" customFormat="1" x14ac:dyDescent="0.2">
      <c r="B67" s="274" t="s">
        <v>362</v>
      </c>
      <c r="C67" s="95">
        <f t="shared" si="1"/>
        <v>60</v>
      </c>
      <c r="D67" s="100" t="str">
        <v>TV Conecta + 100 Megas Simetrico</v>
      </c>
      <c r="E67" s="192" t="str">
        <f>IFERROR(VLOOKUP($D67,Base!$B$8:$L$120,2,FALSE),"")</f>
        <v>Residencial</v>
      </c>
      <c r="F67" s="192" t="str">
        <f>IFERROR(VLOOKUP($D67,Base!$B$8:$L$120,3,FALSE),"")</f>
        <v>STAR + Internet fijo</v>
      </c>
      <c r="G67" s="297">
        <f>ROUNDUP(IFERROR(VLOOKUP($D67,Base!$B$8:$L$120,9,FALSE),""),0)</f>
        <v>94</v>
      </c>
      <c r="H67" s="297">
        <f>ROUNDUP(IFERROR(VLOOKUP($D67,Base!$B$8:$L$120,10,FALSE),""),0)</f>
        <v>0</v>
      </c>
      <c r="I67" s="297">
        <f t="shared" si="0"/>
        <v>94</v>
      </c>
      <c r="J67" s="251">
        <f>IFERROR(VLOOKUP($D67,Base!$B$8:$L$120,5,FALSE),"")</f>
        <v>0</v>
      </c>
      <c r="K67" s="252">
        <f>VLOOKUP(D67,Mercado!E208:$L$261,7,FALSE)</f>
        <v>0</v>
      </c>
      <c r="M67" s="155"/>
    </row>
    <row r="68" spans="2:13" s="177" customFormat="1" x14ac:dyDescent="0.2">
      <c r="B68" s="274" t="s">
        <v>362</v>
      </c>
      <c r="C68" s="95">
        <f t="shared" si="1"/>
        <v>61</v>
      </c>
      <c r="D68" s="100" t="str">
        <v>TV Conecta + 1000 Megas</v>
      </c>
      <c r="E68" s="192" t="str">
        <f>IFERROR(VLOOKUP($D68,Base!$B$8:$L$120,2,FALSE),"")</f>
        <v>Residencial</v>
      </c>
      <c r="F68" s="192" t="str">
        <f>IFERROR(VLOOKUP($D68,Base!$B$8:$L$120,3,FALSE),"")</f>
        <v>STAR + Internet fijo</v>
      </c>
      <c r="G68" s="297">
        <f>ROUNDUP(IFERROR(VLOOKUP($D68,Base!$B$8:$L$120,9,FALSE),""),0)</f>
        <v>94</v>
      </c>
      <c r="H68" s="297">
        <f>ROUNDUP(IFERROR(VLOOKUP($D68,Base!$B$8:$L$120,10,FALSE),""),0)</f>
        <v>0</v>
      </c>
      <c r="I68" s="297">
        <f t="shared" si="0"/>
        <v>94</v>
      </c>
      <c r="J68" s="251">
        <f>IFERROR(VLOOKUP($D68,Base!$B$8:$L$120,5,FALSE),"")</f>
        <v>0</v>
      </c>
      <c r="K68" s="252">
        <f>VLOOKUP(D68,Mercado!E209:$L$261,7,FALSE)</f>
        <v>0</v>
      </c>
      <c r="M68" s="155"/>
    </row>
    <row r="69" spans="2:13" s="177" customFormat="1" x14ac:dyDescent="0.2">
      <c r="B69" s="274" t="s">
        <v>362</v>
      </c>
      <c r="C69" s="95">
        <f t="shared" si="1"/>
        <v>62</v>
      </c>
      <c r="D69" s="100" t="str">
        <v>TV Conecta + 250 Megas</v>
      </c>
      <c r="E69" s="192" t="str">
        <f>IFERROR(VLOOKUP($D69,Base!$B$8:$L$120,2,FALSE),"")</f>
        <v>Residencial</v>
      </c>
      <c r="F69" s="192" t="str">
        <f>IFERROR(VLOOKUP($D69,Base!$B$8:$L$120,3,FALSE),"")</f>
        <v>STAR + Internet fijo</v>
      </c>
      <c r="G69" s="297">
        <f>ROUNDUP(IFERROR(VLOOKUP($D69,Base!$B$8:$L$120,9,FALSE),""),0)</f>
        <v>94</v>
      </c>
      <c r="H69" s="297">
        <f>ROUNDUP(IFERROR(VLOOKUP($D69,Base!$B$8:$L$120,10,FALSE),""),0)</f>
        <v>0</v>
      </c>
      <c r="I69" s="297">
        <f t="shared" si="0"/>
        <v>94</v>
      </c>
      <c r="J69" s="251">
        <f>IFERROR(VLOOKUP($D69,Base!$B$8:$L$120,5,FALSE),"")</f>
        <v>8.9245610276892876E-3</v>
      </c>
      <c r="K69" s="252">
        <f>VLOOKUP(D69,Mercado!E210:$L$261,7,FALSE)</f>
        <v>5075.5941967895069</v>
      </c>
      <c r="M69" s="155"/>
    </row>
    <row r="70" spans="2:13" s="177" customFormat="1" x14ac:dyDescent="0.2">
      <c r="B70" s="274" t="s">
        <v>362</v>
      </c>
      <c r="C70" s="95">
        <f t="shared" si="1"/>
        <v>63</v>
      </c>
      <c r="D70" s="100" t="str">
        <v>TV Conecta + 250 Megas Simetrico</v>
      </c>
      <c r="E70" s="192" t="str">
        <f>IFERROR(VLOOKUP($D70,Base!$B$8:$L$120,2,FALSE),"")</f>
        <v>Residencial</v>
      </c>
      <c r="F70" s="192" t="str">
        <f>IFERROR(VLOOKUP($D70,Base!$B$8:$L$120,3,FALSE),"")</f>
        <v>STAR + Internet fijo</v>
      </c>
      <c r="G70" s="297">
        <f>ROUNDUP(IFERROR(VLOOKUP($D70,Base!$B$8:$L$120,9,FALSE),""),0)</f>
        <v>94</v>
      </c>
      <c r="H70" s="297">
        <f>ROUNDUP(IFERROR(VLOOKUP($D70,Base!$B$8:$L$120,10,FALSE),""),0)</f>
        <v>0</v>
      </c>
      <c r="I70" s="297">
        <f t="shared" si="0"/>
        <v>94</v>
      </c>
      <c r="J70" s="251">
        <f>IFERROR(VLOOKUP($D70,Base!$B$8:$L$120,5,FALSE),"")</f>
        <v>0</v>
      </c>
      <c r="K70" s="252">
        <f>VLOOKUP(D70,Mercado!E211:$L$261,7,FALSE)</f>
        <v>0</v>
      </c>
      <c r="M70" s="155"/>
    </row>
    <row r="71" spans="2:13" s="177" customFormat="1" x14ac:dyDescent="0.2">
      <c r="B71" s="274" t="s">
        <v>362</v>
      </c>
      <c r="C71" s="95">
        <f t="shared" si="1"/>
        <v>64</v>
      </c>
      <c r="D71" s="100" t="str">
        <v>TV Conecta + 500 Megas</v>
      </c>
      <c r="E71" s="192" t="str">
        <f>IFERROR(VLOOKUP($D71,Base!$B$8:$L$120,2,FALSE),"")</f>
        <v>Residencial</v>
      </c>
      <c r="F71" s="192" t="str">
        <f>IFERROR(VLOOKUP($D71,Base!$B$8:$L$120,3,FALSE),"")</f>
        <v>STAR + Internet fijo</v>
      </c>
      <c r="G71" s="297">
        <f>ROUNDUP(IFERROR(VLOOKUP($D71,Base!$B$8:$L$120,9,FALSE),""),0)</f>
        <v>94</v>
      </c>
      <c r="H71" s="297">
        <f>ROUNDUP(IFERROR(VLOOKUP($D71,Base!$B$8:$L$120,10,FALSE),""),0)</f>
        <v>0</v>
      </c>
      <c r="I71" s="297">
        <f t="shared" si="0"/>
        <v>94</v>
      </c>
      <c r="J71" s="251">
        <f>IFERROR(VLOOKUP($D71,Base!$B$8:$L$120,5,FALSE),"")</f>
        <v>2.1076199097524065E-4</v>
      </c>
      <c r="K71" s="252">
        <f>VLOOKUP(D71,Mercado!E212:$L$261,7,FALSE)</f>
        <v>119.86498103142081</v>
      </c>
      <c r="M71" s="155"/>
    </row>
    <row r="72" spans="2:13" s="177" customFormat="1" x14ac:dyDescent="0.2">
      <c r="B72" s="274" t="s">
        <v>362</v>
      </c>
      <c r="C72" s="95">
        <f t="shared" si="1"/>
        <v>65</v>
      </c>
      <c r="D72" s="100" t="str">
        <v>TV Conecta + 500 Megas Simetrico</v>
      </c>
      <c r="E72" s="192" t="str">
        <f>IFERROR(VLOOKUP($D72,Base!$B$8:$L$120,2,FALSE),"")</f>
        <v>Residencial</v>
      </c>
      <c r="F72" s="192" t="str">
        <f>IFERROR(VLOOKUP($D72,Base!$B$8:$L$120,3,FALSE),"")</f>
        <v>STAR + Internet fijo</v>
      </c>
      <c r="G72" s="297">
        <f>ROUNDUP(IFERROR(VLOOKUP($D72,Base!$B$8:$L$120,9,FALSE),""),0)</f>
        <v>94</v>
      </c>
      <c r="H72" s="297">
        <f>ROUNDUP(IFERROR(VLOOKUP($D72,Base!$B$8:$L$120,10,FALSE),""),0)</f>
        <v>0</v>
      </c>
      <c r="I72" s="297">
        <f t="shared" si="0"/>
        <v>94</v>
      </c>
      <c r="J72" s="251">
        <f>IFERROR(VLOOKUP($D72,Base!$B$8:$L$120,5,FALSE),"")</f>
        <v>0</v>
      </c>
      <c r="K72" s="252">
        <f>VLOOKUP(D72,Mercado!E213:$L$261,7,FALSE)</f>
        <v>0</v>
      </c>
      <c r="M72" s="155"/>
    </row>
    <row r="73" spans="2:13" s="177" customFormat="1" x14ac:dyDescent="0.2">
      <c r="B73" s="274" t="s">
        <v>362</v>
      </c>
      <c r="C73" s="95">
        <f t="shared" si="1"/>
        <v>66</v>
      </c>
      <c r="D73" s="100" t="str">
        <v>TV Conecta + 60 Megas</v>
      </c>
      <c r="E73" s="192" t="str">
        <f>IFERROR(VLOOKUP($D73,Base!$B$8:$L$120,2,FALSE),"")</f>
        <v>Residencial</v>
      </c>
      <c r="F73" s="192" t="str">
        <f>IFERROR(VLOOKUP($D73,Base!$B$8:$L$120,3,FALSE),"")</f>
        <v>STAR + Internet fijo</v>
      </c>
      <c r="G73" s="297">
        <f>ROUNDUP(IFERROR(VLOOKUP($D73,Base!$B$8:$L$120,9,FALSE),""),0)</f>
        <v>104</v>
      </c>
      <c r="H73" s="297">
        <f>ROUNDUP(IFERROR(VLOOKUP($D73,Base!$B$8:$L$120,10,FALSE),""),0)</f>
        <v>0</v>
      </c>
      <c r="I73" s="297">
        <f t="shared" ref="I73:I120" si="2">G73+H73</f>
        <v>104</v>
      </c>
      <c r="J73" s="251">
        <f>IFERROR(VLOOKUP($D73,Base!$B$8:$L$120,5,FALSE),"")</f>
        <v>8.6654274322279269E-3</v>
      </c>
      <c r="K73" s="252">
        <f>VLOOKUP(D73,Mercado!E214:$L$261,7,FALSE)</f>
        <v>4928.2192201115313</v>
      </c>
      <c r="M73" s="155"/>
    </row>
    <row r="74" spans="2:13" s="177" customFormat="1" x14ac:dyDescent="0.2">
      <c r="B74" s="274" t="s">
        <v>362</v>
      </c>
      <c r="C74" s="95">
        <f t="shared" ref="C74:C121" si="3">1+C73</f>
        <v>67</v>
      </c>
      <c r="D74" s="100" t="str">
        <v>TV Conecta + 60 Megas Simetrico</v>
      </c>
      <c r="E74" s="192" t="str">
        <f>IFERROR(VLOOKUP($D74,Base!$B$8:$L$120,2,FALSE),"")</f>
        <v>Residencial</v>
      </c>
      <c r="F74" s="192" t="str">
        <f>IFERROR(VLOOKUP($D74,Base!$B$8:$L$120,3,FALSE),"")</f>
        <v>STAR + Internet fijo</v>
      </c>
      <c r="G74" s="297">
        <f>ROUNDUP(IFERROR(VLOOKUP($D74,Base!$B$8:$L$120,9,FALSE),""),0)</f>
        <v>104</v>
      </c>
      <c r="H74" s="297">
        <f>ROUNDUP(IFERROR(VLOOKUP($D74,Base!$B$8:$L$120,10,FALSE),""),0)</f>
        <v>0</v>
      </c>
      <c r="I74" s="297">
        <f t="shared" si="2"/>
        <v>104</v>
      </c>
      <c r="J74" s="251">
        <f>IFERROR(VLOOKUP($D74,Base!$B$8:$L$120,5,FALSE),"")</f>
        <v>3.4551146061514859E-6</v>
      </c>
      <c r="K74" s="252">
        <f>VLOOKUP(D74,Mercado!E215:$L$261,7,FALSE)</f>
        <v>1.9649996890396855</v>
      </c>
      <c r="M74" s="155"/>
    </row>
    <row r="75" spans="2:13" s="177" customFormat="1" x14ac:dyDescent="0.2">
      <c r="B75" s="274" t="s">
        <v>362</v>
      </c>
      <c r="C75" s="95">
        <f t="shared" si="3"/>
        <v>68</v>
      </c>
      <c r="D75" s="100" t="str">
        <v>TV Conecta + HD + Telefonía + 100 Megas</v>
      </c>
      <c r="E75" s="192" t="str">
        <f>IFERROR(VLOOKUP($D75,Base!$B$8:$L$120,2,FALSE),"")</f>
        <v>Residencial</v>
      </c>
      <c r="F75" s="192" t="str">
        <f>IFERROR(VLOOKUP($D75,Base!$B$8:$L$120,3,FALSE),"")</f>
        <v>STAR + Internet fijo + Telefonía fija</v>
      </c>
      <c r="G75" s="297">
        <f>ROUNDUP(IFERROR(VLOOKUP($D75,Base!$B$8:$L$120,9,FALSE),""),0)</f>
        <v>77</v>
      </c>
      <c r="H75" s="297">
        <f>ROUNDUP(IFERROR(VLOOKUP($D75,Base!$B$8:$L$120,10,FALSE),""),0)</f>
        <v>61</v>
      </c>
      <c r="I75" s="297">
        <f t="shared" si="2"/>
        <v>138</v>
      </c>
      <c r="J75" s="251">
        <f>IFERROR(VLOOKUP($D75,Base!$B$8:$L$120,5,FALSE),"")</f>
        <v>0</v>
      </c>
      <c r="K75" s="252">
        <f>VLOOKUP(D75,Mercado!E216:$L$261,7,FALSE)</f>
        <v>0</v>
      </c>
      <c r="M75" s="155"/>
    </row>
    <row r="76" spans="2:13" s="177" customFormat="1" x14ac:dyDescent="0.2">
      <c r="B76" s="274" t="s">
        <v>362</v>
      </c>
      <c r="C76" s="95">
        <f t="shared" si="3"/>
        <v>69</v>
      </c>
      <c r="D76" s="100" t="str">
        <v>TV Conecta + HD + Telefonía + 100 Megas Simetrico</v>
      </c>
      <c r="E76" s="192" t="str">
        <f>IFERROR(VLOOKUP($D76,Base!$B$8:$L$120,2,FALSE),"")</f>
        <v>Residencial</v>
      </c>
      <c r="F76" s="192" t="str">
        <f>IFERROR(VLOOKUP($D76,Base!$B$8:$L$120,3,FALSE),"")</f>
        <v>STAR + Internet fijo + Telefonía fija</v>
      </c>
      <c r="G76" s="297">
        <f>ROUNDUP(IFERROR(VLOOKUP($D76,Base!$B$8:$L$120,9,FALSE),""),0)</f>
        <v>77</v>
      </c>
      <c r="H76" s="297">
        <f>ROUNDUP(IFERROR(VLOOKUP($D76,Base!$B$8:$L$120,10,FALSE),""),0)</f>
        <v>61</v>
      </c>
      <c r="I76" s="297">
        <f t="shared" si="2"/>
        <v>138</v>
      </c>
      <c r="J76" s="251">
        <f>IFERROR(VLOOKUP($D76,Base!$B$8:$L$120,5,FALSE),"")</f>
        <v>0</v>
      </c>
      <c r="K76" s="252">
        <f>VLOOKUP(D76,Mercado!E217:$L$261,7,FALSE)</f>
        <v>0</v>
      </c>
      <c r="M76" s="155"/>
    </row>
    <row r="77" spans="2:13" s="177" customFormat="1" x14ac:dyDescent="0.2">
      <c r="B77" s="274" t="s">
        <v>362</v>
      </c>
      <c r="C77" s="95">
        <f t="shared" si="3"/>
        <v>70</v>
      </c>
      <c r="D77" s="100" t="str">
        <v>TV Conecta + HD + Telefonía + 1000 Megas</v>
      </c>
      <c r="E77" s="192" t="str">
        <f>IFERROR(VLOOKUP($D77,Base!$B$8:$L$120,2,FALSE),"")</f>
        <v>Residencial</v>
      </c>
      <c r="F77" s="192" t="str">
        <f>IFERROR(VLOOKUP($D77,Base!$B$8:$L$120,3,FALSE),"")</f>
        <v>STAR + Internet fijo + Telefonía fija</v>
      </c>
      <c r="G77" s="297">
        <f>ROUNDUP(IFERROR(VLOOKUP($D77,Base!$B$8:$L$120,9,FALSE),""),0)</f>
        <v>77</v>
      </c>
      <c r="H77" s="297">
        <f>ROUNDUP(IFERROR(VLOOKUP($D77,Base!$B$8:$L$120,10,FALSE),""),0)</f>
        <v>61</v>
      </c>
      <c r="I77" s="297">
        <f t="shared" si="2"/>
        <v>138</v>
      </c>
      <c r="J77" s="251">
        <f>IFERROR(VLOOKUP($D77,Base!$B$8:$L$120,5,FALSE),"")</f>
        <v>0</v>
      </c>
      <c r="K77" s="252">
        <f>VLOOKUP(D77,Mercado!E218:$L$261,7,FALSE)</f>
        <v>0</v>
      </c>
      <c r="M77" s="155"/>
    </row>
    <row r="78" spans="2:13" s="177" customFormat="1" x14ac:dyDescent="0.2">
      <c r="B78" s="274" t="s">
        <v>362</v>
      </c>
      <c r="C78" s="95">
        <f t="shared" si="3"/>
        <v>71</v>
      </c>
      <c r="D78" s="100" t="str">
        <v>TV Conecta + HD + Telefonía + 250 Megas</v>
      </c>
      <c r="E78" s="192" t="str">
        <f>IFERROR(VLOOKUP($D78,Base!$B$8:$L$120,2,FALSE),"")</f>
        <v>Residencial</v>
      </c>
      <c r="F78" s="192" t="str">
        <f>IFERROR(VLOOKUP($D78,Base!$B$8:$L$120,3,FALSE),"")</f>
        <v>STAR + Internet fijo + Telefonía fija</v>
      </c>
      <c r="G78" s="297">
        <f>ROUNDUP(IFERROR(VLOOKUP($D78,Base!$B$8:$L$120,9,FALSE),""),0)</f>
        <v>77</v>
      </c>
      <c r="H78" s="297">
        <f>ROUNDUP(IFERROR(VLOOKUP($D78,Base!$B$8:$L$120,10,FALSE),""),0)</f>
        <v>61</v>
      </c>
      <c r="I78" s="297">
        <f t="shared" si="2"/>
        <v>138</v>
      </c>
      <c r="J78" s="251">
        <f>IFERROR(VLOOKUP($D78,Base!$B$8:$L$120,5,FALSE),"")</f>
        <v>0</v>
      </c>
      <c r="K78" s="252">
        <f>VLOOKUP(D78,Mercado!E219:$L$261,7,FALSE)</f>
        <v>0</v>
      </c>
      <c r="M78" s="155"/>
    </row>
    <row r="79" spans="2:13" s="177" customFormat="1" x14ac:dyDescent="0.2">
      <c r="B79" s="274" t="s">
        <v>362</v>
      </c>
      <c r="C79" s="95">
        <f t="shared" si="3"/>
        <v>72</v>
      </c>
      <c r="D79" s="100" t="str">
        <v>TV Conecta + HD + Telefonía + 250 Megas Simetrico</v>
      </c>
      <c r="E79" s="192" t="str">
        <f>IFERROR(VLOOKUP($D79,Base!$B$8:$L$120,2,FALSE),"")</f>
        <v>Residencial</v>
      </c>
      <c r="F79" s="192" t="str">
        <f>IFERROR(VLOOKUP($D79,Base!$B$8:$L$120,3,FALSE),"")</f>
        <v>STAR + Internet fijo + Telefonía fija</v>
      </c>
      <c r="G79" s="297">
        <f>ROUNDUP(IFERROR(VLOOKUP($D79,Base!$B$8:$L$120,9,FALSE),""),0)</f>
        <v>77</v>
      </c>
      <c r="H79" s="297">
        <f>ROUNDUP(IFERROR(VLOOKUP($D79,Base!$B$8:$L$120,10,FALSE),""),0)</f>
        <v>61</v>
      </c>
      <c r="I79" s="297">
        <f t="shared" si="2"/>
        <v>138</v>
      </c>
      <c r="J79" s="251">
        <f>IFERROR(VLOOKUP($D79,Base!$B$8:$L$120,5,FALSE),"")</f>
        <v>0</v>
      </c>
      <c r="K79" s="252">
        <f>VLOOKUP(D79,Mercado!E220:$L$261,7,FALSE)</f>
        <v>0</v>
      </c>
      <c r="M79" s="155"/>
    </row>
    <row r="80" spans="2:13" s="177" customFormat="1" x14ac:dyDescent="0.2">
      <c r="B80" s="274" t="s">
        <v>362</v>
      </c>
      <c r="C80" s="95">
        <f t="shared" si="3"/>
        <v>73</v>
      </c>
      <c r="D80" s="100" t="str">
        <v>TV Conecta + HD + Telefonía + 500 Megas</v>
      </c>
      <c r="E80" s="192" t="str">
        <f>IFERROR(VLOOKUP($D80,Base!$B$8:$L$120,2,FALSE),"")</f>
        <v>Residencial</v>
      </c>
      <c r="F80" s="192" t="str">
        <f>IFERROR(VLOOKUP($D80,Base!$B$8:$L$120,3,FALSE),"")</f>
        <v>STAR + Internet fijo + Telefonía fija</v>
      </c>
      <c r="G80" s="297">
        <f>ROUNDUP(IFERROR(VLOOKUP($D80,Base!$B$8:$L$120,9,FALSE),""),0)</f>
        <v>77</v>
      </c>
      <c r="H80" s="297">
        <f>ROUNDUP(IFERROR(VLOOKUP($D80,Base!$B$8:$L$120,10,FALSE),""),0)</f>
        <v>61</v>
      </c>
      <c r="I80" s="297">
        <f t="shared" si="2"/>
        <v>138</v>
      </c>
      <c r="J80" s="251">
        <f>IFERROR(VLOOKUP($D80,Base!$B$8:$L$120,5,FALSE),"")</f>
        <v>0</v>
      </c>
      <c r="K80" s="252">
        <f>VLOOKUP(D80,Mercado!E221:$L$261,7,FALSE)</f>
        <v>0</v>
      </c>
      <c r="M80" s="155"/>
    </row>
    <row r="81" spans="2:13" s="177" customFormat="1" x14ac:dyDescent="0.2">
      <c r="B81" s="274" t="s">
        <v>362</v>
      </c>
      <c r="C81" s="95">
        <f t="shared" si="3"/>
        <v>74</v>
      </c>
      <c r="D81" s="100" t="str">
        <v>TV Conecta + HD + Telefonía + 500 Megas Simetrico</v>
      </c>
      <c r="E81" s="192" t="str">
        <f>IFERROR(VLOOKUP($D81,Base!$B$8:$L$120,2,FALSE),"")</f>
        <v>Residencial</v>
      </c>
      <c r="F81" s="192" t="str">
        <f>IFERROR(VLOOKUP($D81,Base!$B$8:$L$120,3,FALSE),"")</f>
        <v>STAR + Internet fijo + Telefonía fija</v>
      </c>
      <c r="G81" s="297">
        <f>ROUNDUP(IFERROR(VLOOKUP($D81,Base!$B$8:$L$120,9,FALSE),""),0)</f>
        <v>77</v>
      </c>
      <c r="H81" s="297">
        <f>ROUNDUP(IFERROR(VLOOKUP($D81,Base!$B$8:$L$120,10,FALSE),""),0)</f>
        <v>61</v>
      </c>
      <c r="I81" s="297">
        <f t="shared" si="2"/>
        <v>138</v>
      </c>
      <c r="J81" s="251">
        <f>IFERROR(VLOOKUP($D81,Base!$B$8:$L$120,5,FALSE),"")</f>
        <v>0</v>
      </c>
      <c r="K81" s="252">
        <f>VLOOKUP(D81,Mercado!E222:$L$261,7,FALSE)</f>
        <v>0</v>
      </c>
      <c r="M81" s="155"/>
    </row>
    <row r="82" spans="2:13" s="177" customFormat="1" x14ac:dyDescent="0.2">
      <c r="B82" s="274" t="s">
        <v>362</v>
      </c>
      <c r="C82" s="95">
        <f t="shared" si="3"/>
        <v>75</v>
      </c>
      <c r="D82" s="100" t="str">
        <v>TV Conecta + HD + Telefonía + 60 Megas</v>
      </c>
      <c r="E82" s="192" t="str">
        <f>IFERROR(VLOOKUP($D82,Base!$B$8:$L$120,2,FALSE),"")</f>
        <v>Residencial</v>
      </c>
      <c r="F82" s="192" t="str">
        <f>IFERROR(VLOOKUP($D82,Base!$B$8:$L$120,3,FALSE),"")</f>
        <v>STAR + Internet fijo + Telefonía fija</v>
      </c>
      <c r="G82" s="297">
        <f>ROUNDUP(IFERROR(VLOOKUP($D82,Base!$B$8:$L$120,9,FALSE),""),0)</f>
        <v>81</v>
      </c>
      <c r="H82" s="297">
        <f>ROUNDUP(IFERROR(VLOOKUP($D82,Base!$B$8:$L$120,10,FALSE),""),0)</f>
        <v>63</v>
      </c>
      <c r="I82" s="297">
        <f t="shared" si="2"/>
        <v>144</v>
      </c>
      <c r="J82" s="251">
        <f>IFERROR(VLOOKUP($D82,Base!$B$8:$L$120,5,FALSE),"")</f>
        <v>0</v>
      </c>
      <c r="K82" s="252">
        <f>VLOOKUP(D82,Mercado!E223:$L$261,7,FALSE)</f>
        <v>0</v>
      </c>
      <c r="M82" s="155"/>
    </row>
    <row r="83" spans="2:13" s="177" customFormat="1" x14ac:dyDescent="0.2">
      <c r="B83" s="274" t="s">
        <v>362</v>
      </c>
      <c r="C83" s="95">
        <f t="shared" si="3"/>
        <v>76</v>
      </c>
      <c r="D83" s="100" t="str">
        <v>TV Conecta + HD + Telefonía + 60 Megas Simetrico</v>
      </c>
      <c r="E83" s="192" t="str">
        <f>IFERROR(VLOOKUP($D83,Base!$B$8:$L$120,2,FALSE),"")</f>
        <v>Residencial</v>
      </c>
      <c r="F83" s="192" t="str">
        <f>IFERROR(VLOOKUP($D83,Base!$B$8:$L$120,3,FALSE),"")</f>
        <v>STAR + Internet fijo + Telefonía fija</v>
      </c>
      <c r="G83" s="297">
        <f>ROUNDUP(IFERROR(VLOOKUP($D83,Base!$B$8:$L$120,9,FALSE),""),0)</f>
        <v>81</v>
      </c>
      <c r="H83" s="297">
        <f>ROUNDUP(IFERROR(VLOOKUP($D83,Base!$B$8:$L$120,10,FALSE),""),0)</f>
        <v>63</v>
      </c>
      <c r="I83" s="297">
        <f t="shared" si="2"/>
        <v>144</v>
      </c>
      <c r="J83" s="251">
        <f>IFERROR(VLOOKUP($D83,Base!$B$8:$L$120,5,FALSE),"")</f>
        <v>0</v>
      </c>
      <c r="K83" s="252">
        <f>VLOOKUP(D83,Mercado!E224:$L$261,7,FALSE)</f>
        <v>0</v>
      </c>
      <c r="M83" s="155"/>
    </row>
    <row r="84" spans="2:13" s="177" customFormat="1" x14ac:dyDescent="0.2">
      <c r="B84" s="274" t="s">
        <v>362</v>
      </c>
      <c r="C84" s="95">
        <f t="shared" si="3"/>
        <v>77</v>
      </c>
      <c r="D84" s="100" t="str">
        <v>TV Conecta + HD Negocio + Telefonía Negocio + 100 Megas Negocio</v>
      </c>
      <c r="E84" s="192" t="str">
        <f>IFERROR(VLOOKUP($D84,Base!$B$8:$L$120,2,FALSE),"")</f>
        <v>Negocio</v>
      </c>
      <c r="F84" s="192" t="str">
        <f>IFERROR(VLOOKUP($D84,Base!$B$8:$L$120,3,FALSE),"")</f>
        <v>STAR + Internet fijo + Telefonía fija</v>
      </c>
      <c r="G84" s="297">
        <f>ROUNDUP(IFERROR(VLOOKUP($D84,Base!$B$8:$L$120,9,FALSE),""),0)</f>
        <v>77</v>
      </c>
      <c r="H84" s="297">
        <f>ROUNDUP(IFERROR(VLOOKUP($D84,Base!$B$8:$L$120,10,FALSE),""),0)</f>
        <v>61</v>
      </c>
      <c r="I84" s="297">
        <f t="shared" si="2"/>
        <v>138</v>
      </c>
      <c r="J84" s="251">
        <f>IFERROR(VLOOKUP($D84,Base!$B$8:$L$120,5,FALSE),"")</f>
        <v>0</v>
      </c>
      <c r="K84" s="252">
        <f>VLOOKUP(D84,Mercado!E225:$L$261,7,FALSE)</f>
        <v>0</v>
      </c>
      <c r="M84" s="155"/>
    </row>
    <row r="85" spans="2:13" s="177" customFormat="1" x14ac:dyDescent="0.2">
      <c r="B85" s="274" t="s">
        <v>362</v>
      </c>
      <c r="C85" s="95">
        <f t="shared" si="3"/>
        <v>78</v>
      </c>
      <c r="D85" s="100" t="str">
        <v>TV Conecta + HD Negocio + Telefonía Negocio + 100 Megas Simetrico Negocio</v>
      </c>
      <c r="E85" s="192" t="str">
        <f>IFERROR(VLOOKUP($D85,Base!$B$8:$L$120,2,FALSE),"")</f>
        <v>Negocio</v>
      </c>
      <c r="F85" s="192" t="str">
        <f>IFERROR(VLOOKUP($D85,Base!$B$8:$L$120,3,FALSE),"")</f>
        <v>STAR + Internet fijo + Telefonía fija</v>
      </c>
      <c r="G85" s="297">
        <f>ROUNDUP(IFERROR(VLOOKUP($D85,Base!$B$8:$L$120,9,FALSE),""),0)</f>
        <v>77</v>
      </c>
      <c r="H85" s="297">
        <f>ROUNDUP(IFERROR(VLOOKUP($D85,Base!$B$8:$L$120,10,FALSE),""),0)</f>
        <v>61</v>
      </c>
      <c r="I85" s="297">
        <f t="shared" si="2"/>
        <v>138</v>
      </c>
      <c r="J85" s="251">
        <f>IFERROR(VLOOKUP($D85,Base!$B$8:$L$120,5,FALSE),"")</f>
        <v>0</v>
      </c>
      <c r="K85" s="252">
        <f>VLOOKUP(D85,Mercado!E226:$L$261,7,FALSE)</f>
        <v>0</v>
      </c>
      <c r="M85" s="155"/>
    </row>
    <row r="86" spans="2:13" s="177" customFormat="1" x14ac:dyDescent="0.2">
      <c r="B86" s="274" t="s">
        <v>362</v>
      </c>
      <c r="C86" s="95">
        <f t="shared" si="3"/>
        <v>79</v>
      </c>
      <c r="D86" s="100" t="str">
        <v>TV Conecta + HD Negocio + Telefonía Negocio + 1000 Megas Negocio</v>
      </c>
      <c r="E86" s="192" t="str">
        <f>IFERROR(VLOOKUP($D86,Base!$B$8:$L$120,2,FALSE),"")</f>
        <v>Negocio</v>
      </c>
      <c r="F86" s="192" t="str">
        <f>IFERROR(VLOOKUP($D86,Base!$B$8:$L$120,3,FALSE),"")</f>
        <v>STAR + Internet fijo + Telefonía fija</v>
      </c>
      <c r="G86" s="297">
        <f>ROUNDUP(IFERROR(VLOOKUP($D86,Base!$B$8:$L$120,9,FALSE),""),0)</f>
        <v>77</v>
      </c>
      <c r="H86" s="297">
        <f>ROUNDUP(IFERROR(VLOOKUP($D86,Base!$B$8:$L$120,10,FALSE),""),0)</f>
        <v>61</v>
      </c>
      <c r="I86" s="297">
        <f t="shared" si="2"/>
        <v>138</v>
      </c>
      <c r="J86" s="251">
        <f>IFERROR(VLOOKUP($D86,Base!$B$8:$L$120,5,FALSE),"")</f>
        <v>0</v>
      </c>
      <c r="K86" s="252">
        <f>VLOOKUP(D86,Mercado!E227:$L$261,7,FALSE)</f>
        <v>0</v>
      </c>
      <c r="M86" s="155"/>
    </row>
    <row r="87" spans="2:13" s="177" customFormat="1" x14ac:dyDescent="0.2">
      <c r="B87" s="274" t="s">
        <v>362</v>
      </c>
      <c r="C87" s="95">
        <f t="shared" si="3"/>
        <v>80</v>
      </c>
      <c r="D87" s="100" t="str">
        <v>TV Conecta + HD Negocio + Telefonía Negocio + 250 Megas Negocio</v>
      </c>
      <c r="E87" s="192" t="str">
        <f>IFERROR(VLOOKUP($D87,Base!$B$8:$L$120,2,FALSE),"")</f>
        <v>Negocio</v>
      </c>
      <c r="F87" s="192" t="str">
        <f>IFERROR(VLOOKUP($D87,Base!$B$8:$L$120,3,FALSE),"")</f>
        <v>STAR + Internet fijo + Telefonía fija</v>
      </c>
      <c r="G87" s="297">
        <f>ROUNDUP(IFERROR(VLOOKUP($D87,Base!$B$8:$L$120,9,FALSE),""),0)</f>
        <v>77</v>
      </c>
      <c r="H87" s="297">
        <f>ROUNDUP(IFERROR(VLOOKUP($D87,Base!$B$8:$L$120,10,FALSE),""),0)</f>
        <v>61</v>
      </c>
      <c r="I87" s="297">
        <f t="shared" si="2"/>
        <v>138</v>
      </c>
      <c r="J87" s="251">
        <f>IFERROR(VLOOKUP($D87,Base!$B$8:$L$120,5,FALSE),"")</f>
        <v>0</v>
      </c>
      <c r="K87" s="252">
        <f>VLOOKUP(D87,Mercado!E228:$L$261,7,FALSE)</f>
        <v>0</v>
      </c>
      <c r="M87" s="155"/>
    </row>
    <row r="88" spans="2:13" s="177" customFormat="1" x14ac:dyDescent="0.2">
      <c r="B88" s="274" t="s">
        <v>362</v>
      </c>
      <c r="C88" s="95">
        <f t="shared" si="3"/>
        <v>81</v>
      </c>
      <c r="D88" s="100" t="str">
        <v>TV Conecta + HD Negocio + Telefonía Negocio + 250 Megas Simetrico Negocio</v>
      </c>
      <c r="E88" s="192" t="str">
        <f>IFERROR(VLOOKUP($D88,Base!$B$8:$L$120,2,FALSE),"")</f>
        <v>Negocio</v>
      </c>
      <c r="F88" s="192" t="str">
        <f>IFERROR(VLOOKUP($D88,Base!$B$8:$L$120,3,FALSE),"")</f>
        <v>STAR + Internet fijo + Telefonía fija</v>
      </c>
      <c r="G88" s="297">
        <f>ROUNDUP(IFERROR(VLOOKUP($D88,Base!$B$8:$L$120,9,FALSE),""),0)</f>
        <v>77</v>
      </c>
      <c r="H88" s="297">
        <f>ROUNDUP(IFERROR(VLOOKUP($D88,Base!$B$8:$L$120,10,FALSE),""),0)</f>
        <v>61</v>
      </c>
      <c r="I88" s="297">
        <f t="shared" si="2"/>
        <v>138</v>
      </c>
      <c r="J88" s="251">
        <f>IFERROR(VLOOKUP($D88,Base!$B$8:$L$120,5,FALSE),"")</f>
        <v>0</v>
      </c>
      <c r="K88" s="252">
        <f>VLOOKUP(D88,Mercado!E229:$L$261,7,FALSE)</f>
        <v>0</v>
      </c>
      <c r="M88" s="155"/>
    </row>
    <row r="89" spans="2:13" s="177" customFormat="1" x14ac:dyDescent="0.2">
      <c r="B89" s="274" t="s">
        <v>362</v>
      </c>
      <c r="C89" s="95">
        <f t="shared" si="3"/>
        <v>82</v>
      </c>
      <c r="D89" s="100" t="str">
        <v>TV Conecta + HD Negocio + Telefonía Negocio + 500 Megas Negocio</v>
      </c>
      <c r="E89" s="192" t="str">
        <f>IFERROR(VLOOKUP($D89,Base!$B$8:$L$120,2,FALSE),"")</f>
        <v>Negocio</v>
      </c>
      <c r="F89" s="192" t="str">
        <f>IFERROR(VLOOKUP($D89,Base!$B$8:$L$120,3,FALSE),"")</f>
        <v>STAR + Internet fijo + Telefonía fija</v>
      </c>
      <c r="G89" s="297">
        <f>ROUNDUP(IFERROR(VLOOKUP($D89,Base!$B$8:$L$120,9,FALSE),""),0)</f>
        <v>77</v>
      </c>
      <c r="H89" s="297">
        <f>ROUNDUP(IFERROR(VLOOKUP($D89,Base!$B$8:$L$120,10,FALSE),""),0)</f>
        <v>61</v>
      </c>
      <c r="I89" s="297">
        <f t="shared" si="2"/>
        <v>138</v>
      </c>
      <c r="J89" s="251">
        <f>IFERROR(VLOOKUP($D89,Base!$B$8:$L$120,5,FALSE),"")</f>
        <v>0</v>
      </c>
      <c r="K89" s="252">
        <f>VLOOKUP(D89,Mercado!E230:$L$261,7,FALSE)</f>
        <v>0</v>
      </c>
      <c r="M89" s="155"/>
    </row>
    <row r="90" spans="2:13" s="177" customFormat="1" x14ac:dyDescent="0.2">
      <c r="B90" s="274" t="s">
        <v>362</v>
      </c>
      <c r="C90" s="95">
        <f t="shared" si="3"/>
        <v>83</v>
      </c>
      <c r="D90" s="100" t="str">
        <v>TV Conecta + HD Negocio + Telefonía Negocio + 500 Megas Simetrico Negocio</v>
      </c>
      <c r="E90" s="192" t="str">
        <f>IFERROR(VLOOKUP($D90,Base!$B$8:$L$120,2,FALSE),"")</f>
        <v>Negocio</v>
      </c>
      <c r="F90" s="192" t="str">
        <f>IFERROR(VLOOKUP($D90,Base!$B$8:$L$120,3,FALSE),"")</f>
        <v>STAR + Internet fijo + Telefonía fija</v>
      </c>
      <c r="G90" s="297">
        <f>ROUNDUP(IFERROR(VLOOKUP($D90,Base!$B$8:$L$120,9,FALSE),""),0)</f>
        <v>77</v>
      </c>
      <c r="H90" s="297">
        <f>ROUNDUP(IFERROR(VLOOKUP($D90,Base!$B$8:$L$120,10,FALSE),""),0)</f>
        <v>61</v>
      </c>
      <c r="I90" s="297">
        <f t="shared" si="2"/>
        <v>138</v>
      </c>
      <c r="J90" s="251">
        <f>IFERROR(VLOOKUP($D90,Base!$B$8:$L$120,5,FALSE),"")</f>
        <v>0</v>
      </c>
      <c r="K90" s="252">
        <f>VLOOKUP(D90,Mercado!E231:$L$261,7,FALSE)</f>
        <v>0</v>
      </c>
      <c r="M90" s="155"/>
    </row>
    <row r="91" spans="2:13" s="177" customFormat="1" x14ac:dyDescent="0.2">
      <c r="B91" s="274" t="s">
        <v>362</v>
      </c>
      <c r="C91" s="95">
        <f t="shared" si="3"/>
        <v>84</v>
      </c>
      <c r="D91" s="100" t="str">
        <v>TV Conecta + HD Negocio + Telefonía Negocio + 60 Megas Negocio</v>
      </c>
      <c r="E91" s="192" t="str">
        <f>IFERROR(VLOOKUP($D91,Base!$B$8:$L$120,2,FALSE),"")</f>
        <v>Negocio</v>
      </c>
      <c r="F91" s="192" t="str">
        <f>IFERROR(VLOOKUP($D91,Base!$B$8:$L$120,3,FALSE),"")</f>
        <v>STAR + Internet fijo + Telefonía fija</v>
      </c>
      <c r="G91" s="297">
        <f>ROUNDUP(IFERROR(VLOOKUP($D91,Base!$B$8:$L$120,9,FALSE),""),0)</f>
        <v>81</v>
      </c>
      <c r="H91" s="297">
        <f>ROUNDUP(IFERROR(VLOOKUP($D91,Base!$B$8:$L$120,10,FALSE),""),0)</f>
        <v>63</v>
      </c>
      <c r="I91" s="297">
        <f t="shared" si="2"/>
        <v>144</v>
      </c>
      <c r="J91" s="251">
        <f>IFERROR(VLOOKUP($D91,Base!$B$8:$L$120,5,FALSE),"")</f>
        <v>0</v>
      </c>
      <c r="K91" s="252">
        <f>VLOOKUP(D91,Mercado!E232:$L$261,7,FALSE)</f>
        <v>0</v>
      </c>
      <c r="M91" s="155"/>
    </row>
    <row r="92" spans="2:13" s="177" customFormat="1" x14ac:dyDescent="0.2">
      <c r="B92" s="274" t="s">
        <v>362</v>
      </c>
      <c r="C92" s="95">
        <f t="shared" si="3"/>
        <v>85</v>
      </c>
      <c r="D92" s="100" t="str">
        <v>TV Conecta + HD Negocio + Telefonía Negocio + 60 Megas Simetrico Negocio</v>
      </c>
      <c r="E92" s="192" t="str">
        <f>IFERROR(VLOOKUP($D92,Base!$B$8:$L$120,2,FALSE),"")</f>
        <v>Negocio</v>
      </c>
      <c r="F92" s="192" t="str">
        <f>IFERROR(VLOOKUP($D92,Base!$B$8:$L$120,3,FALSE),"")</f>
        <v>STAR + Internet fijo + Telefonía fija</v>
      </c>
      <c r="G92" s="297">
        <f>ROUNDUP(IFERROR(VLOOKUP($D92,Base!$B$8:$L$120,9,FALSE),""),0)</f>
        <v>81</v>
      </c>
      <c r="H92" s="297">
        <f>ROUNDUP(IFERROR(VLOOKUP($D92,Base!$B$8:$L$120,10,FALSE),""),0)</f>
        <v>63</v>
      </c>
      <c r="I92" s="297">
        <f t="shared" si="2"/>
        <v>144</v>
      </c>
      <c r="J92" s="251">
        <f>IFERROR(VLOOKUP($D92,Base!$B$8:$L$120,5,FALSE),"")</f>
        <v>0</v>
      </c>
      <c r="K92" s="252">
        <f>VLOOKUP(D92,Mercado!E233:$L$261,7,FALSE)</f>
        <v>0</v>
      </c>
      <c r="M92" s="155"/>
    </row>
    <row r="93" spans="2:13" s="177" customFormat="1" x14ac:dyDescent="0.2">
      <c r="B93" s="274" t="s">
        <v>362</v>
      </c>
      <c r="C93" s="95">
        <f t="shared" si="3"/>
        <v>86</v>
      </c>
      <c r="D93" s="100" t="str">
        <v>TV Conecta Negocio + 100 Megas Negocio</v>
      </c>
      <c r="E93" s="192" t="str">
        <f>IFERROR(VLOOKUP($D93,Base!$B$8:$L$120,2,FALSE),"")</f>
        <v>Negocio</v>
      </c>
      <c r="F93" s="192" t="str">
        <f>IFERROR(VLOOKUP($D93,Base!$B$8:$L$120,3,FALSE),"")</f>
        <v>STAR + Internet fijo</v>
      </c>
      <c r="G93" s="297">
        <f>ROUNDUP(IFERROR(VLOOKUP($D93,Base!$B$8:$L$120,9,FALSE),""),0)</f>
        <v>94</v>
      </c>
      <c r="H93" s="297">
        <f>ROUNDUP(IFERROR(VLOOKUP($D93,Base!$B$8:$L$120,10,FALSE),""),0)</f>
        <v>0</v>
      </c>
      <c r="I93" s="297">
        <f t="shared" si="2"/>
        <v>94</v>
      </c>
      <c r="J93" s="251">
        <f>IFERROR(VLOOKUP($D93,Base!$B$8:$L$120,5,FALSE),"")</f>
        <v>1.4511481345836242E-4</v>
      </c>
      <c r="K93" s="252">
        <f>VLOOKUP(D93,Mercado!E234:$L$261,7,FALSE)</f>
        <v>82.529986939666784</v>
      </c>
      <c r="M93" s="155"/>
    </row>
    <row r="94" spans="2:13" s="177" customFormat="1" x14ac:dyDescent="0.2">
      <c r="B94" s="274" t="s">
        <v>362</v>
      </c>
      <c r="C94" s="95">
        <f t="shared" si="3"/>
        <v>87</v>
      </c>
      <c r="D94" s="100" t="str">
        <v>TV Conecta Negocio + 100 Megas Simetrico Negocio</v>
      </c>
      <c r="E94" s="192" t="str">
        <f>IFERROR(VLOOKUP($D94,Base!$B$8:$L$120,2,FALSE),"")</f>
        <v>Negocio</v>
      </c>
      <c r="F94" s="192" t="str">
        <f>IFERROR(VLOOKUP($D94,Base!$B$8:$L$120,3,FALSE),"")</f>
        <v>STAR + Internet fijo</v>
      </c>
      <c r="G94" s="297">
        <f>ROUNDUP(IFERROR(VLOOKUP($D94,Base!$B$8:$L$120,9,FALSE),""),0)</f>
        <v>94</v>
      </c>
      <c r="H94" s="297">
        <f>ROUNDUP(IFERROR(VLOOKUP($D94,Base!$B$8:$L$120,10,FALSE),""),0)</f>
        <v>0</v>
      </c>
      <c r="I94" s="297">
        <f t="shared" si="2"/>
        <v>94</v>
      </c>
      <c r="J94" s="251">
        <f>IFERROR(VLOOKUP($D94,Base!$B$8:$L$120,5,FALSE),"")</f>
        <v>0</v>
      </c>
      <c r="K94" s="252">
        <f>VLOOKUP(D94,Mercado!E235:$L$261,7,FALSE)</f>
        <v>0</v>
      </c>
      <c r="M94" s="155"/>
    </row>
    <row r="95" spans="2:13" s="177" customFormat="1" x14ac:dyDescent="0.2">
      <c r="B95" s="274" t="s">
        <v>362</v>
      </c>
      <c r="C95" s="95">
        <f t="shared" si="3"/>
        <v>88</v>
      </c>
      <c r="D95" s="100" t="str">
        <v>TV Conecta Negocio + 1000 Megas Negocio</v>
      </c>
      <c r="E95" s="192" t="str">
        <f>IFERROR(VLOOKUP($D95,Base!$B$8:$L$120,2,FALSE),"")</f>
        <v>Negocio</v>
      </c>
      <c r="F95" s="192" t="str">
        <f>IFERROR(VLOOKUP($D95,Base!$B$8:$L$120,3,FALSE),"")</f>
        <v>STAR + Internet fijo</v>
      </c>
      <c r="G95" s="297">
        <f>ROUNDUP(IFERROR(VLOOKUP($D95,Base!$B$8:$L$120,9,FALSE),""),0)</f>
        <v>94</v>
      </c>
      <c r="H95" s="297">
        <f>ROUNDUP(IFERROR(VLOOKUP($D95,Base!$B$8:$L$120,10,FALSE),""),0)</f>
        <v>0</v>
      </c>
      <c r="I95" s="297">
        <f t="shared" si="2"/>
        <v>94</v>
      </c>
      <c r="J95" s="251">
        <f>IFERROR(VLOOKUP($D95,Base!$B$8:$L$120,5,FALSE),"")</f>
        <v>3.4551146061514859E-6</v>
      </c>
      <c r="K95" s="252">
        <f>VLOOKUP(D95,Mercado!E236:$L$261,7,FALSE)</f>
        <v>1.9649996890396855</v>
      </c>
      <c r="M95" s="155"/>
    </row>
    <row r="96" spans="2:13" s="177" customFormat="1" x14ac:dyDescent="0.2">
      <c r="B96" s="274" t="s">
        <v>362</v>
      </c>
      <c r="C96" s="95">
        <f t="shared" si="3"/>
        <v>89</v>
      </c>
      <c r="D96" s="100" t="str">
        <v>TV Conecta Negocio + 250 Megas Negocio</v>
      </c>
      <c r="E96" s="192" t="str">
        <f>IFERROR(VLOOKUP($D96,Base!$B$8:$L$120,2,FALSE),"")</f>
        <v>Negocio</v>
      </c>
      <c r="F96" s="192" t="str">
        <f>IFERROR(VLOOKUP($D96,Base!$B$8:$L$120,3,FALSE),"")</f>
        <v>STAR + Internet fijo</v>
      </c>
      <c r="G96" s="297">
        <f>ROUNDUP(IFERROR(VLOOKUP($D96,Base!$B$8:$L$120,9,FALSE),""),0)</f>
        <v>94</v>
      </c>
      <c r="H96" s="297">
        <f>ROUNDUP(IFERROR(VLOOKUP($D96,Base!$B$8:$L$120,10,FALSE),""),0)</f>
        <v>0</v>
      </c>
      <c r="I96" s="297">
        <f t="shared" si="2"/>
        <v>94</v>
      </c>
      <c r="J96" s="251">
        <f>IFERROR(VLOOKUP($D96,Base!$B$8:$L$120,5,FALSE),"")</f>
        <v>2.2043631187246482E-3</v>
      </c>
      <c r="K96" s="252">
        <f>VLOOKUP(D96,Mercado!E237:$L$261,7,FALSE)</f>
        <v>1253.6698016073194</v>
      </c>
      <c r="M96" s="155"/>
    </row>
    <row r="97" spans="2:13" s="177" customFormat="1" x14ac:dyDescent="0.2">
      <c r="B97" s="274" t="s">
        <v>362</v>
      </c>
      <c r="C97" s="95">
        <f t="shared" si="3"/>
        <v>90</v>
      </c>
      <c r="D97" s="100" t="str">
        <v>TV Conecta Negocio + 250 Megas Simetrico Negocio</v>
      </c>
      <c r="E97" s="192" t="str">
        <f>IFERROR(VLOOKUP($D97,Base!$B$8:$L$120,2,FALSE),"")</f>
        <v>Negocio</v>
      </c>
      <c r="F97" s="192" t="str">
        <f>IFERROR(VLOOKUP($D97,Base!$B$8:$L$120,3,FALSE),"")</f>
        <v>STAR + Internet fijo</v>
      </c>
      <c r="G97" s="297">
        <f>ROUNDUP(IFERROR(VLOOKUP($D97,Base!$B$8:$L$120,9,FALSE),""),0)</f>
        <v>94</v>
      </c>
      <c r="H97" s="297">
        <f>ROUNDUP(IFERROR(VLOOKUP($D97,Base!$B$8:$L$120,10,FALSE),""),0)</f>
        <v>0</v>
      </c>
      <c r="I97" s="297">
        <f t="shared" si="2"/>
        <v>94</v>
      </c>
      <c r="J97" s="251">
        <f>IFERROR(VLOOKUP($D97,Base!$B$8:$L$120,5,FALSE),"")</f>
        <v>0</v>
      </c>
      <c r="K97" s="252">
        <f>VLOOKUP(D97,Mercado!E238:$L$261,7,FALSE)</f>
        <v>0</v>
      </c>
      <c r="M97" s="155"/>
    </row>
    <row r="98" spans="2:13" s="177" customFormat="1" x14ac:dyDescent="0.2">
      <c r="B98" s="274" t="s">
        <v>362</v>
      </c>
      <c r="C98" s="95">
        <f t="shared" si="3"/>
        <v>91</v>
      </c>
      <c r="D98" s="100" t="str">
        <v>TV Conecta Negocio + 500 Megas Negocio</v>
      </c>
      <c r="E98" s="192" t="str">
        <f>IFERROR(VLOOKUP($D98,Base!$B$8:$L$120,2,FALSE),"")</f>
        <v>Negocio</v>
      </c>
      <c r="F98" s="192" t="str">
        <f>IFERROR(VLOOKUP($D98,Base!$B$8:$L$120,3,FALSE),"")</f>
        <v>STAR + Internet fijo</v>
      </c>
      <c r="G98" s="297">
        <f>ROUNDUP(IFERROR(VLOOKUP($D98,Base!$B$8:$L$120,9,FALSE),""),0)</f>
        <v>94</v>
      </c>
      <c r="H98" s="297">
        <f>ROUNDUP(IFERROR(VLOOKUP($D98,Base!$B$8:$L$120,10,FALSE),""),0)</f>
        <v>0</v>
      </c>
      <c r="I98" s="297">
        <f t="shared" si="2"/>
        <v>94</v>
      </c>
      <c r="J98" s="251">
        <f>IFERROR(VLOOKUP($D98,Base!$B$8:$L$120,5,FALSE),"")</f>
        <v>1.0365343818454459E-5</v>
      </c>
      <c r="K98" s="252">
        <f>VLOOKUP(D98,Mercado!E239:$L$261,7,FALSE)</f>
        <v>5.8949990671190564</v>
      </c>
      <c r="M98" s="155"/>
    </row>
    <row r="99" spans="2:13" s="177" customFormat="1" x14ac:dyDescent="0.2">
      <c r="B99" s="274" t="s">
        <v>362</v>
      </c>
      <c r="C99" s="95">
        <f t="shared" si="3"/>
        <v>92</v>
      </c>
      <c r="D99" s="100" t="str">
        <v>TV Conecta Negocio + 500 Megas Simetrico Negocio</v>
      </c>
      <c r="E99" s="192" t="str">
        <f>IFERROR(VLOOKUP($D99,Base!$B$8:$L$120,2,FALSE),"")</f>
        <v>Negocio</v>
      </c>
      <c r="F99" s="192" t="str">
        <f>IFERROR(VLOOKUP($D99,Base!$B$8:$L$120,3,FALSE),"")</f>
        <v>STAR + Internet fijo</v>
      </c>
      <c r="G99" s="297">
        <f>ROUNDUP(IFERROR(VLOOKUP($D99,Base!$B$8:$L$120,9,FALSE),""),0)</f>
        <v>94</v>
      </c>
      <c r="H99" s="297">
        <f>ROUNDUP(IFERROR(VLOOKUP($D99,Base!$B$8:$L$120,10,FALSE),""),0)</f>
        <v>0</v>
      </c>
      <c r="I99" s="297">
        <f t="shared" si="2"/>
        <v>94</v>
      </c>
      <c r="J99" s="251">
        <f>IFERROR(VLOOKUP($D99,Base!$B$8:$L$120,5,FALSE),"")</f>
        <v>0</v>
      </c>
      <c r="K99" s="252">
        <f>VLOOKUP(D99,Mercado!E240:$L$261,7,FALSE)</f>
        <v>0</v>
      </c>
      <c r="M99" s="155"/>
    </row>
    <row r="100" spans="2:13" s="177" customFormat="1" x14ac:dyDescent="0.2">
      <c r="B100" s="274" t="s">
        <v>362</v>
      </c>
      <c r="C100" s="95">
        <f t="shared" si="3"/>
        <v>93</v>
      </c>
      <c r="D100" s="100" t="str">
        <v>TV Conecta Negocio + 60 Megas Negocio</v>
      </c>
      <c r="E100" s="192" t="str">
        <f>IFERROR(VLOOKUP($D100,Base!$B$8:$L$120,2,FALSE),"")</f>
        <v>Negocio</v>
      </c>
      <c r="F100" s="192" t="str">
        <f>IFERROR(VLOOKUP($D100,Base!$B$8:$L$120,3,FALSE),"")</f>
        <v>STAR + Internet fijo</v>
      </c>
      <c r="G100" s="297">
        <f>ROUNDUP(IFERROR(VLOOKUP($D100,Base!$B$8:$L$120,9,FALSE),""),0)</f>
        <v>104</v>
      </c>
      <c r="H100" s="297">
        <f>ROUNDUP(IFERROR(VLOOKUP($D100,Base!$B$8:$L$120,10,FALSE),""),0)</f>
        <v>0</v>
      </c>
      <c r="I100" s="297">
        <f t="shared" si="2"/>
        <v>104</v>
      </c>
      <c r="J100" s="251">
        <f>IFERROR(VLOOKUP($D100,Base!$B$8:$L$120,5,FALSE),"")</f>
        <v>4.9477241160089279E-3</v>
      </c>
      <c r="K100" s="252">
        <f>VLOOKUP(D100,Mercado!E241:$L$261,7,FALSE)</f>
        <v>2813.8795547048294</v>
      </c>
      <c r="M100" s="155"/>
    </row>
    <row r="101" spans="2:13" s="177" customFormat="1" x14ac:dyDescent="0.2">
      <c r="B101" s="274" t="s">
        <v>362</v>
      </c>
      <c r="C101" s="95">
        <f t="shared" si="3"/>
        <v>94</v>
      </c>
      <c r="D101" s="100" t="str">
        <v>TV Conecta Negocio + 60 Megas Simetrico Negocio</v>
      </c>
      <c r="E101" s="192" t="str">
        <f>IFERROR(VLOOKUP($D101,Base!$B$8:$L$120,2,FALSE),"")</f>
        <v>Negocio</v>
      </c>
      <c r="F101" s="192" t="str">
        <f>IFERROR(VLOOKUP($D101,Base!$B$8:$L$120,3,FALSE),"")</f>
        <v>STAR + Internet fijo</v>
      </c>
      <c r="G101" s="297">
        <f>ROUNDUP(IFERROR(VLOOKUP($D101,Base!$B$8:$L$120,9,FALSE),""),0)</f>
        <v>104</v>
      </c>
      <c r="H101" s="297">
        <f>ROUNDUP(IFERROR(VLOOKUP($D101,Base!$B$8:$L$120,10,FALSE),""),0)</f>
        <v>0</v>
      </c>
      <c r="I101" s="297">
        <f t="shared" si="2"/>
        <v>104</v>
      </c>
      <c r="J101" s="251">
        <f>IFERROR(VLOOKUP($D101,Base!$B$8:$L$120,5,FALSE),"")</f>
        <v>0</v>
      </c>
      <c r="K101" s="252">
        <f>VLOOKUP(D101,Mercado!E242:$L$261,7,FALSE)</f>
        <v>0</v>
      </c>
      <c r="M101" s="155"/>
    </row>
    <row r="102" spans="2:13" s="177" customFormat="1" x14ac:dyDescent="0.2">
      <c r="B102" s="274" t="s">
        <v>362</v>
      </c>
      <c r="C102" s="95">
        <f t="shared" si="3"/>
        <v>95</v>
      </c>
      <c r="D102" s="100" t="str">
        <v>TV Conecta Xview+ + Telefonía + 100 Megas</v>
      </c>
      <c r="E102" s="192" t="str">
        <f>IFERROR(VLOOKUP($D102,Base!$B$8:$L$120,2,FALSE),"")</f>
        <v>Residencial</v>
      </c>
      <c r="F102" s="192" t="str">
        <f>IFERROR(VLOOKUP($D102,Base!$B$8:$L$120,3,FALSE),"")</f>
        <v>STAR + Internet fijo + Telefonía fija</v>
      </c>
      <c r="G102" s="297">
        <f>ROUNDUP(IFERROR(VLOOKUP($D102,Base!$B$8:$L$120,9,FALSE),""),0)</f>
        <v>77</v>
      </c>
      <c r="H102" s="297">
        <f>ROUNDUP(IFERROR(VLOOKUP($D102,Base!$B$8:$L$120,10,FALSE),""),0)</f>
        <v>61</v>
      </c>
      <c r="I102" s="297">
        <f t="shared" si="2"/>
        <v>138</v>
      </c>
      <c r="J102" s="251">
        <f>IFERROR(VLOOKUP($D102,Base!$B$8:$L$120,5,FALSE),"")</f>
        <v>0.18394339140229282</v>
      </c>
      <c r="K102" s="252">
        <f>VLOOKUP(D102,Mercado!E243:$L$261,7,FALSE)</f>
        <v>104612.65344509478</v>
      </c>
      <c r="M102" s="155"/>
    </row>
    <row r="103" spans="2:13" s="177" customFormat="1" x14ac:dyDescent="0.2">
      <c r="B103" s="274" t="s">
        <v>362</v>
      </c>
      <c r="C103" s="95">
        <f t="shared" si="3"/>
        <v>96</v>
      </c>
      <c r="D103" s="100" t="str">
        <v>TV Conecta Xview+ + Telefonía + 100 Megas Simetrico</v>
      </c>
      <c r="E103" s="192" t="str">
        <f>IFERROR(VLOOKUP($D103,Base!$B$8:$L$120,2,FALSE),"")</f>
        <v>Residencial</v>
      </c>
      <c r="F103" s="192" t="str">
        <f>IFERROR(VLOOKUP($D103,Base!$B$8:$L$120,3,FALSE),"")</f>
        <v>STAR + Internet fijo + Telefonía fija</v>
      </c>
      <c r="G103" s="297">
        <f>ROUNDUP(IFERROR(VLOOKUP($D103,Base!$B$8:$L$120,9,FALSE),""),0)</f>
        <v>77</v>
      </c>
      <c r="H103" s="297">
        <f>ROUNDUP(IFERROR(VLOOKUP($D103,Base!$B$8:$L$120,10,FALSE),""),0)</f>
        <v>61</v>
      </c>
      <c r="I103" s="297">
        <f t="shared" si="2"/>
        <v>138</v>
      </c>
      <c r="J103" s="251">
        <f>IFERROR(VLOOKUP($D103,Base!$B$8:$L$120,5,FALSE),"")</f>
        <v>3.1096031455363374E-5</v>
      </c>
      <c r="K103" s="252">
        <f>VLOOKUP(D103,Mercado!E244:$L$261,7,FALSE)</f>
        <v>17.68499720135717</v>
      </c>
      <c r="M103" s="155"/>
    </row>
    <row r="104" spans="2:13" s="177" customFormat="1" x14ac:dyDescent="0.2">
      <c r="B104" s="274" t="s">
        <v>362</v>
      </c>
      <c r="C104" s="95">
        <f t="shared" si="3"/>
        <v>97</v>
      </c>
      <c r="D104" s="100" t="str">
        <v>TV Conecta Xview+ + Telefonía + 1000 Megas</v>
      </c>
      <c r="E104" s="192" t="str">
        <f>IFERROR(VLOOKUP($D104,Base!$B$8:$L$120,2,FALSE),"")</f>
        <v>Residencial</v>
      </c>
      <c r="F104" s="192" t="str">
        <f>IFERROR(VLOOKUP($D104,Base!$B$8:$L$120,3,FALSE),"")</f>
        <v>STAR + Internet fijo + Telefonía fija</v>
      </c>
      <c r="G104" s="297">
        <f>ROUNDUP(IFERROR(VLOOKUP($D104,Base!$B$8:$L$120,9,FALSE),""),0)</f>
        <v>77</v>
      </c>
      <c r="H104" s="297">
        <f>ROUNDUP(IFERROR(VLOOKUP($D104,Base!$B$8:$L$120,10,FALSE),""),0)</f>
        <v>61</v>
      </c>
      <c r="I104" s="297">
        <f t="shared" si="2"/>
        <v>138</v>
      </c>
      <c r="J104" s="251">
        <f>IFERROR(VLOOKUP($D104,Base!$B$8:$L$120,5,FALSE),"")</f>
        <v>1.4511481345836242E-4</v>
      </c>
      <c r="K104" s="252">
        <f>VLOOKUP(D104,Mercado!E245:$L$261,7,FALSE)</f>
        <v>82.529986939666784</v>
      </c>
      <c r="M104" s="155"/>
    </row>
    <row r="105" spans="2:13" s="177" customFormat="1" x14ac:dyDescent="0.2">
      <c r="B105" s="274" t="s">
        <v>362</v>
      </c>
      <c r="C105" s="95">
        <f t="shared" si="3"/>
        <v>98</v>
      </c>
      <c r="D105" s="100" t="str">
        <v>TV Conecta Xview+ + Telefonía + 250 Megas</v>
      </c>
      <c r="E105" s="192" t="str">
        <f>IFERROR(VLOOKUP($D105,Base!$B$8:$L$120,2,FALSE),"")</f>
        <v>Residencial</v>
      </c>
      <c r="F105" s="192" t="str">
        <f>IFERROR(VLOOKUP($D105,Base!$B$8:$L$120,3,FALSE),"")</f>
        <v>STAR + Internet fijo + Telefonía fija</v>
      </c>
      <c r="G105" s="297">
        <f>ROUNDUP(IFERROR(VLOOKUP($D105,Base!$B$8:$L$120,9,FALSE),""),0)</f>
        <v>77</v>
      </c>
      <c r="H105" s="297">
        <f>ROUNDUP(IFERROR(VLOOKUP($D105,Base!$B$8:$L$120,10,FALSE),""),0)</f>
        <v>61</v>
      </c>
      <c r="I105" s="297">
        <f t="shared" si="2"/>
        <v>138</v>
      </c>
      <c r="J105" s="251">
        <f>IFERROR(VLOOKUP($D105,Base!$B$8:$L$120,5,FALSE),"")</f>
        <v>0.12386585863053078</v>
      </c>
      <c r="K105" s="252">
        <f>VLOOKUP(D105,Mercado!E246:$L$261,7,FALSE)</f>
        <v>70445.238852072725</v>
      </c>
      <c r="M105" s="155"/>
    </row>
    <row r="106" spans="2:13" s="177" customFormat="1" x14ac:dyDescent="0.2">
      <c r="B106" s="274" t="s">
        <v>362</v>
      </c>
      <c r="C106" s="95">
        <f t="shared" si="3"/>
        <v>99</v>
      </c>
      <c r="D106" s="100" t="str">
        <v>TV Conecta Xview+ + Telefonía + 250 Megas Simetrico</v>
      </c>
      <c r="E106" s="192" t="str">
        <f>IFERROR(VLOOKUP($D106,Base!$B$8:$L$120,2,FALSE),"")</f>
        <v>Residencial</v>
      </c>
      <c r="F106" s="192" t="str">
        <f>IFERROR(VLOOKUP($D106,Base!$B$8:$L$120,3,FALSE),"")</f>
        <v>STAR + Internet fijo + Telefonía fija</v>
      </c>
      <c r="G106" s="297">
        <f>ROUNDUP(IFERROR(VLOOKUP($D106,Base!$B$8:$L$120,9,FALSE),""),0)</f>
        <v>77</v>
      </c>
      <c r="H106" s="297">
        <f>ROUNDUP(IFERROR(VLOOKUP($D106,Base!$B$8:$L$120,10,FALSE),""),0)</f>
        <v>61</v>
      </c>
      <c r="I106" s="297">
        <f t="shared" si="2"/>
        <v>138</v>
      </c>
      <c r="J106" s="251">
        <f>IFERROR(VLOOKUP($D106,Base!$B$8:$L$120,5,FALSE),"")</f>
        <v>4.4916489879969321E-5</v>
      </c>
      <c r="K106" s="252">
        <f>VLOOKUP(D106,Mercado!E247:$L$261,7,FALSE)</f>
        <v>25.544995957515912</v>
      </c>
      <c r="M106" s="155"/>
    </row>
    <row r="107" spans="2:13" s="177" customFormat="1" x14ac:dyDescent="0.2">
      <c r="B107" s="274" t="s">
        <v>362</v>
      </c>
      <c r="C107" s="95">
        <f t="shared" si="3"/>
        <v>100</v>
      </c>
      <c r="D107" s="100" t="str">
        <v>TV Conecta Xview+ + Telefonía + 500 Megas</v>
      </c>
      <c r="E107" s="192" t="str">
        <f>IFERROR(VLOOKUP($D107,Base!$B$8:$L$120,2,FALSE),"")</f>
        <v>Residencial</v>
      </c>
      <c r="F107" s="192" t="str">
        <f>IFERROR(VLOOKUP($D107,Base!$B$8:$L$120,3,FALSE),"")</f>
        <v>STAR + Internet fijo + Telefonía fija</v>
      </c>
      <c r="G107" s="297">
        <f>ROUNDUP(IFERROR(VLOOKUP($D107,Base!$B$8:$L$120,9,FALSE),""),0)</f>
        <v>77</v>
      </c>
      <c r="H107" s="297">
        <f>ROUNDUP(IFERROR(VLOOKUP($D107,Base!$B$8:$L$120,10,FALSE),""),0)</f>
        <v>61</v>
      </c>
      <c r="I107" s="297">
        <f t="shared" si="2"/>
        <v>138</v>
      </c>
      <c r="J107" s="251">
        <f>IFERROR(VLOOKUP($D107,Base!$B$8:$L$120,5,FALSE),"")</f>
        <v>2.3425677029707075E-3</v>
      </c>
      <c r="K107" s="252">
        <f>VLOOKUP(D107,Mercado!E248:$L$261,7,FALSE)</f>
        <v>1332.2697891689068</v>
      </c>
      <c r="M107" s="155"/>
    </row>
    <row r="108" spans="2:13" s="177" customFormat="1" x14ac:dyDescent="0.2">
      <c r="B108" s="274" t="s">
        <v>362</v>
      </c>
      <c r="C108" s="95">
        <f t="shared" si="3"/>
        <v>101</v>
      </c>
      <c r="D108" s="100" t="str">
        <v>TV Conecta Xview+ + Telefonía + 500 Megas Simetrico</v>
      </c>
      <c r="E108" s="192" t="str">
        <f>IFERROR(VLOOKUP($D108,Base!$B$8:$L$120,2,FALSE),"")</f>
        <v>Residencial</v>
      </c>
      <c r="F108" s="192" t="str">
        <f>IFERROR(VLOOKUP($D108,Base!$B$8:$L$120,3,FALSE),"")</f>
        <v>STAR + Internet fijo + Telefonía fija</v>
      </c>
      <c r="G108" s="297">
        <f>ROUNDUP(IFERROR(VLOOKUP($D108,Base!$B$8:$L$120,9,FALSE),""),0)</f>
        <v>77</v>
      </c>
      <c r="H108" s="297">
        <f>ROUNDUP(IFERROR(VLOOKUP($D108,Base!$B$8:$L$120,10,FALSE),""),0)</f>
        <v>61</v>
      </c>
      <c r="I108" s="297">
        <f t="shared" si="2"/>
        <v>138</v>
      </c>
      <c r="J108" s="251">
        <f>IFERROR(VLOOKUP($D108,Base!$B$8:$L$120,5,FALSE),"")</f>
        <v>5.5281833698423775E-5</v>
      </c>
      <c r="K108" s="252">
        <f>VLOOKUP(D108,Mercado!E249:$L$261,7,FALSE)</f>
        <v>31.439995024634968</v>
      </c>
      <c r="M108" s="155"/>
    </row>
    <row r="109" spans="2:13" s="177" customFormat="1" x14ac:dyDescent="0.2">
      <c r="B109" s="274" t="s">
        <v>362</v>
      </c>
      <c r="C109" s="95">
        <f t="shared" si="3"/>
        <v>102</v>
      </c>
      <c r="D109" s="100" t="str">
        <v>TV Conecta Xview+ + Telefonía + 60 Megas</v>
      </c>
      <c r="E109" s="192" t="str">
        <f>IFERROR(VLOOKUP($D109,Base!$B$8:$L$120,2,FALSE),"")</f>
        <v>Residencial</v>
      </c>
      <c r="F109" s="192" t="str">
        <f>IFERROR(VLOOKUP($D109,Base!$B$8:$L$120,3,FALSE),"")</f>
        <v>STAR + Internet fijo + Telefonía fija</v>
      </c>
      <c r="G109" s="297">
        <f>ROUNDUP(IFERROR(VLOOKUP($D109,Base!$B$8:$L$120,9,FALSE),""),0)</f>
        <v>81</v>
      </c>
      <c r="H109" s="297">
        <f>ROUNDUP(IFERROR(VLOOKUP($D109,Base!$B$8:$L$120,10,FALSE),""),0)</f>
        <v>63</v>
      </c>
      <c r="I109" s="297">
        <f t="shared" si="2"/>
        <v>144</v>
      </c>
      <c r="J109" s="251">
        <f>IFERROR(VLOOKUP($D109,Base!$B$8:$L$120,5,FALSE),"")</f>
        <v>0.38166232473931161</v>
      </c>
      <c r="K109" s="252">
        <f>VLOOKUP(D109,Mercado!E250:$L$261,7,FALSE)</f>
        <v>217059.76065039079</v>
      </c>
      <c r="M109" s="155"/>
    </row>
    <row r="110" spans="2:13" s="177" customFormat="1" x14ac:dyDescent="0.2">
      <c r="B110" s="274" t="s">
        <v>362</v>
      </c>
      <c r="C110" s="95">
        <f t="shared" si="3"/>
        <v>103</v>
      </c>
      <c r="D110" s="100" t="str">
        <v>TV Conecta Xview+ + Telefonía + 60 Megas Simetrico</v>
      </c>
      <c r="E110" s="192" t="str">
        <f>IFERROR(VLOOKUP($D110,Base!$B$8:$L$120,2,FALSE),"")</f>
        <v>Residencial</v>
      </c>
      <c r="F110" s="192" t="str">
        <f>IFERROR(VLOOKUP($D110,Base!$B$8:$L$120,3,FALSE),"")</f>
        <v>STAR + Internet fijo + Telefonía fija</v>
      </c>
      <c r="G110" s="297">
        <f>ROUNDUP(IFERROR(VLOOKUP($D110,Base!$B$8:$L$120,9,FALSE),""),0)</f>
        <v>81</v>
      </c>
      <c r="H110" s="297">
        <f>ROUNDUP(IFERROR(VLOOKUP($D110,Base!$B$8:$L$120,10,FALSE),""),0)</f>
        <v>63</v>
      </c>
      <c r="I110" s="297">
        <f t="shared" si="2"/>
        <v>144</v>
      </c>
      <c r="J110" s="251">
        <f>IFERROR(VLOOKUP($D110,Base!$B$8:$L$120,5,FALSE),"")</f>
        <v>7.6012521335332695E-5</v>
      </c>
      <c r="K110" s="252">
        <f>VLOOKUP(D110,Mercado!E251:$L$261,7,FALSE)</f>
        <v>43.229993158873079</v>
      </c>
      <c r="M110" s="155"/>
    </row>
    <row r="111" spans="2:13" s="177" customFormat="1" x14ac:dyDescent="0.2">
      <c r="B111" s="274" t="s">
        <v>362</v>
      </c>
      <c r="C111" s="95">
        <f t="shared" si="3"/>
        <v>104</v>
      </c>
      <c r="D111" s="100" t="str">
        <v>TV Conecta Xview+ Negocio + Telefonía Negocio + 100 Megas Negocio</v>
      </c>
      <c r="E111" s="192" t="str">
        <f>IFERROR(VLOOKUP($D111,Base!$B$8:$L$120,2,FALSE),"")</f>
        <v>Negocio</v>
      </c>
      <c r="F111" s="192" t="str">
        <f>IFERROR(VLOOKUP($D111,Base!$B$8:$L$120,3,FALSE),"")</f>
        <v>STAR + Internet fijo + Telefonía fija</v>
      </c>
      <c r="G111" s="297">
        <f>ROUNDUP(IFERROR(VLOOKUP($D111,Base!$B$8:$L$120,9,FALSE),""),0)</f>
        <v>77</v>
      </c>
      <c r="H111" s="297">
        <f>ROUNDUP(IFERROR(VLOOKUP($D111,Base!$B$8:$L$120,10,FALSE),""),0)</f>
        <v>61</v>
      </c>
      <c r="I111" s="297">
        <f t="shared" si="2"/>
        <v>138</v>
      </c>
      <c r="J111" s="251">
        <f>IFERROR(VLOOKUP($D111,Base!$B$8:$L$120,5,FALSE),"")</f>
        <v>9.8401663983194321E-3</v>
      </c>
      <c r="K111" s="252">
        <f>VLOOKUP(D111,Mercado!E252:$L$261,7,FALSE)</f>
        <v>5596.3191143850245</v>
      </c>
      <c r="M111" s="155"/>
    </row>
    <row r="112" spans="2:13" s="177" customFormat="1" x14ac:dyDescent="0.2">
      <c r="B112" s="274" t="s">
        <v>362</v>
      </c>
      <c r="C112" s="95">
        <f t="shared" si="3"/>
        <v>105</v>
      </c>
      <c r="D112" s="100" t="str">
        <v>TV Conecta Xview+ Negocio + Telefonía Negocio + 100 Megas Simetrico Negocio</v>
      </c>
      <c r="E112" s="192" t="str">
        <f>IFERROR(VLOOKUP($D112,Base!$B$8:$L$120,2,FALSE),"")</f>
        <v>Negocio</v>
      </c>
      <c r="F112" s="192" t="str">
        <f>IFERROR(VLOOKUP($D112,Base!$B$8:$L$120,3,FALSE),"")</f>
        <v>STAR + Internet fijo + Telefonía fija</v>
      </c>
      <c r="G112" s="297">
        <f>ROUNDUP(IFERROR(VLOOKUP($D112,Base!$B$8:$L$120,9,FALSE),""),0)</f>
        <v>77</v>
      </c>
      <c r="H112" s="297">
        <f>ROUNDUP(IFERROR(VLOOKUP($D112,Base!$B$8:$L$120,10,FALSE),""),0)</f>
        <v>61</v>
      </c>
      <c r="I112" s="297">
        <f t="shared" si="2"/>
        <v>138</v>
      </c>
      <c r="J112" s="251">
        <f>IFERROR(VLOOKUP($D112,Base!$B$8:$L$120,5,FALSE),"")</f>
        <v>3.4551146061514859E-6</v>
      </c>
      <c r="K112" s="252">
        <f>VLOOKUP(D112,Mercado!E253:$L$261,7,FALSE)</f>
        <v>1.9649996890396855</v>
      </c>
      <c r="M112" s="155"/>
    </row>
    <row r="113" spans="1:51" s="177" customFormat="1" x14ac:dyDescent="0.2">
      <c r="B113" s="274" t="s">
        <v>362</v>
      </c>
      <c r="C113" s="95">
        <f t="shared" si="3"/>
        <v>106</v>
      </c>
      <c r="D113" s="100" t="str">
        <v>TV Conecta Xview+ Negocio + Telefonía Negocio + 1000 Megas Negocio</v>
      </c>
      <c r="E113" s="192" t="str">
        <f>IFERROR(VLOOKUP($D113,Base!$B$8:$L$120,2,FALSE),"")</f>
        <v>Negocio</v>
      </c>
      <c r="F113" s="192" t="str">
        <f>IFERROR(VLOOKUP($D113,Base!$B$8:$L$120,3,FALSE),"")</f>
        <v>STAR + Internet fijo + Telefonía fija</v>
      </c>
      <c r="G113" s="297">
        <f>ROUNDUP(IFERROR(VLOOKUP($D113,Base!$B$8:$L$120,9,FALSE),""),0)</f>
        <v>77</v>
      </c>
      <c r="H113" s="297">
        <f>ROUNDUP(IFERROR(VLOOKUP($D113,Base!$B$8:$L$120,10,FALSE),""),0)</f>
        <v>61</v>
      </c>
      <c r="I113" s="297">
        <f t="shared" si="2"/>
        <v>138</v>
      </c>
      <c r="J113" s="251">
        <f>IFERROR(VLOOKUP($D113,Base!$B$8:$L$120,5,FALSE),"")</f>
        <v>1.0019832357839309E-4</v>
      </c>
      <c r="K113" s="252">
        <f>VLOOKUP(D113,Mercado!E254:$L$261,7,FALSE)</f>
        <v>56.984990982150876</v>
      </c>
      <c r="M113" s="155"/>
    </row>
    <row r="114" spans="1:51" s="177" customFormat="1" x14ac:dyDescent="0.2">
      <c r="B114" s="274" t="s">
        <v>362</v>
      </c>
      <c r="C114" s="95">
        <f t="shared" si="3"/>
        <v>107</v>
      </c>
      <c r="D114" s="100" t="str">
        <v>TV Conecta Xview+ Negocio + Telefonía Negocio + 250 Megas Negocio</v>
      </c>
      <c r="E114" s="192" t="str">
        <f>IFERROR(VLOOKUP($D114,Base!$B$8:$L$120,2,FALSE),"")</f>
        <v>Negocio</v>
      </c>
      <c r="F114" s="192" t="str">
        <f>IFERROR(VLOOKUP($D114,Base!$B$8:$L$120,3,FALSE),"")</f>
        <v>STAR + Internet fijo + Telefonía fija</v>
      </c>
      <c r="G114" s="297">
        <f>ROUNDUP(IFERROR(VLOOKUP($D114,Base!$B$8:$L$120,9,FALSE),""),0)</f>
        <v>77</v>
      </c>
      <c r="H114" s="297">
        <f>ROUNDUP(IFERROR(VLOOKUP($D114,Base!$B$8:$L$120,10,FALSE),""),0)</f>
        <v>61</v>
      </c>
      <c r="I114" s="297">
        <f t="shared" si="2"/>
        <v>138</v>
      </c>
      <c r="J114" s="251">
        <f>IFERROR(VLOOKUP($D114,Base!$B$8:$L$120,5,FALSE),"")</f>
        <v>5.8356885697898597E-3</v>
      </c>
      <c r="K114" s="252">
        <f>VLOOKUP(D114,Mercado!E255:$L$261,7,FALSE)</f>
        <v>3318.8844747880285</v>
      </c>
      <c r="M114" s="155"/>
    </row>
    <row r="115" spans="1:51" s="177" customFormat="1" x14ac:dyDescent="0.2">
      <c r="B115" s="274" t="s">
        <v>362</v>
      </c>
      <c r="C115" s="95">
        <f t="shared" si="3"/>
        <v>108</v>
      </c>
      <c r="D115" s="100" t="str">
        <v>TV Conecta Xview+ Negocio + Telefonía Negocio + 250 Megas Simetrico Negocio</v>
      </c>
      <c r="E115" s="192" t="str">
        <f>IFERROR(VLOOKUP($D115,Base!$B$8:$L$120,2,FALSE),"")</f>
        <v>Negocio</v>
      </c>
      <c r="F115" s="192" t="str">
        <f>IFERROR(VLOOKUP($D115,Base!$B$8:$L$120,3,FALSE),"")</f>
        <v>STAR + Internet fijo + Telefonía fija</v>
      </c>
      <c r="G115" s="297">
        <f>ROUNDUP(IFERROR(VLOOKUP($D115,Base!$B$8:$L$120,9,FALSE),""),0)</f>
        <v>77</v>
      </c>
      <c r="H115" s="297">
        <f>ROUNDUP(IFERROR(VLOOKUP($D115,Base!$B$8:$L$120,10,FALSE),""),0)</f>
        <v>61</v>
      </c>
      <c r="I115" s="297">
        <f t="shared" si="2"/>
        <v>138</v>
      </c>
      <c r="J115" s="251">
        <f>IFERROR(VLOOKUP($D115,Base!$B$8:$L$120,5,FALSE),"")</f>
        <v>2.0730687636908917E-5</v>
      </c>
      <c r="K115" s="252">
        <f>VLOOKUP(D115,Mercado!E256:$L$261,7,FALSE)</f>
        <v>11.789998134238113</v>
      </c>
      <c r="M115" s="155"/>
    </row>
    <row r="116" spans="1:51" s="177" customFormat="1" x14ac:dyDescent="0.2">
      <c r="B116" s="274" t="s">
        <v>362</v>
      </c>
      <c r="C116" s="95">
        <f t="shared" si="3"/>
        <v>109</v>
      </c>
      <c r="D116" s="100" t="str">
        <v>TV Conecta Xview+ Negocio + Telefonía Negocio + 500 Megas Negocio</v>
      </c>
      <c r="E116" s="192" t="str">
        <f>IFERROR(VLOOKUP($D116,Base!$B$8:$L$120,2,FALSE),"")</f>
        <v>Negocio</v>
      </c>
      <c r="F116" s="192" t="str">
        <f>IFERROR(VLOOKUP($D116,Base!$B$8:$L$120,3,FALSE),"")</f>
        <v>STAR + Internet fijo + Telefonía fija</v>
      </c>
      <c r="G116" s="297">
        <f>ROUNDUP(IFERROR(VLOOKUP($D116,Base!$B$8:$L$120,9,FALSE),""),0)</f>
        <v>77</v>
      </c>
      <c r="H116" s="297">
        <f>ROUNDUP(IFERROR(VLOOKUP($D116,Base!$B$8:$L$120,10,FALSE),""),0)</f>
        <v>61</v>
      </c>
      <c r="I116" s="297">
        <f t="shared" si="2"/>
        <v>138</v>
      </c>
      <c r="J116" s="251">
        <f>IFERROR(VLOOKUP($D116,Base!$B$8:$L$120,5,FALSE),"")</f>
        <v>2.5222336624905847E-4</v>
      </c>
      <c r="K116" s="252">
        <f>VLOOKUP(D116,Mercado!E257:$L$261,7,FALSE)</f>
        <v>143.44497729989703</v>
      </c>
      <c r="M116" s="155"/>
    </row>
    <row r="117" spans="1:51" s="177" customFormat="1" x14ac:dyDescent="0.2">
      <c r="B117" s="274" t="s">
        <v>362</v>
      </c>
      <c r="C117" s="95">
        <f t="shared" si="3"/>
        <v>110</v>
      </c>
      <c r="D117" s="100" t="str">
        <v>TV Conecta Xview+ Negocio + Telefonía Negocio + 500 Megas Simetrico Negocio</v>
      </c>
      <c r="E117" s="192" t="str">
        <f>IFERROR(VLOOKUP($D117,Base!$B$8:$L$120,2,FALSE),"")</f>
        <v>Negocio</v>
      </c>
      <c r="F117" s="192" t="str">
        <f>IFERROR(VLOOKUP($D117,Base!$B$8:$L$120,3,FALSE),"")</f>
        <v>STAR + Internet fijo + Telefonía fija</v>
      </c>
      <c r="G117" s="297">
        <f>ROUNDUP(IFERROR(VLOOKUP($D117,Base!$B$8:$L$120,9,FALSE),""),0)</f>
        <v>77</v>
      </c>
      <c r="H117" s="297">
        <f>ROUNDUP(IFERROR(VLOOKUP($D117,Base!$B$8:$L$120,10,FALSE),""),0)</f>
        <v>61</v>
      </c>
      <c r="I117" s="297">
        <f t="shared" si="2"/>
        <v>138</v>
      </c>
      <c r="J117" s="251">
        <f>IFERROR(VLOOKUP($D117,Base!$B$8:$L$120,5,FALSE),"")</f>
        <v>3.4551146061514861E-5</v>
      </c>
      <c r="K117" s="252">
        <f>VLOOKUP(D117,Mercado!E258:$L$261,7,FALSE)</f>
        <v>19.649996890396856</v>
      </c>
      <c r="M117" s="155"/>
    </row>
    <row r="118" spans="1:51" s="177" customFormat="1" x14ac:dyDescent="0.2">
      <c r="B118" s="274" t="s">
        <v>362</v>
      </c>
      <c r="C118" s="95">
        <f t="shared" si="3"/>
        <v>111</v>
      </c>
      <c r="D118" s="100" t="str">
        <v>TV Conecta Xview+ Negocio + Telefonía Negocio + 60 Megas Negocio</v>
      </c>
      <c r="E118" s="192" t="str">
        <f>IFERROR(VLOOKUP($D118,Base!$B$8:$L$120,2,FALSE),"")</f>
        <v>Negocio</v>
      </c>
      <c r="F118" s="192" t="str">
        <f>IFERROR(VLOOKUP($D118,Base!$B$8:$L$120,3,FALSE),"")</f>
        <v>STAR + Internet fijo + Telefonía fija</v>
      </c>
      <c r="G118" s="297">
        <f>ROUNDUP(IFERROR(VLOOKUP($D118,Base!$B$8:$L$120,9,FALSE),""),0)</f>
        <v>81</v>
      </c>
      <c r="H118" s="297">
        <f>ROUNDUP(IFERROR(VLOOKUP($D118,Base!$B$8:$L$120,10,FALSE),""),0)</f>
        <v>63</v>
      </c>
      <c r="I118" s="297">
        <f t="shared" si="2"/>
        <v>144</v>
      </c>
      <c r="J118" s="251">
        <f>IFERROR(VLOOKUP($D118,Base!$B$8:$L$120,5,FALSE),"")</f>
        <v>1.4559852950322362E-2</v>
      </c>
      <c r="K118" s="252">
        <f>VLOOKUP(D118,Mercado!E259:$L$261,7,FALSE)</f>
        <v>8280.5086896132343</v>
      </c>
      <c r="M118" s="155"/>
    </row>
    <row r="119" spans="1:51" s="177" customFormat="1" x14ac:dyDescent="0.2">
      <c r="B119" s="274" t="s">
        <v>362</v>
      </c>
      <c r="C119" s="95">
        <f t="shared" si="3"/>
        <v>112</v>
      </c>
      <c r="D119" s="100" t="str">
        <v>TV Conecta Xview+ Negocio + Telefonía Negocio + 60 Megas Simetrico Negocio</v>
      </c>
      <c r="E119" s="192" t="str">
        <f>IFERROR(VLOOKUP($D119,Base!$B$8:$L$120,2,FALSE),"")</f>
        <v>Negocio</v>
      </c>
      <c r="F119" s="192" t="str">
        <f>IFERROR(VLOOKUP($D119,Base!$B$8:$L$120,3,FALSE),"")</f>
        <v>STAR + Internet fijo + Telefonía fija</v>
      </c>
      <c r="G119" s="297">
        <f>ROUNDUP(IFERROR(VLOOKUP($D119,Base!$B$8:$L$120,9,FALSE),""),0)</f>
        <v>81</v>
      </c>
      <c r="H119" s="297">
        <f>ROUNDUP(IFERROR(VLOOKUP($D119,Base!$B$8:$L$120,10,FALSE),""),0)</f>
        <v>63</v>
      </c>
      <c r="I119" s="297">
        <f t="shared" si="2"/>
        <v>144</v>
      </c>
      <c r="J119" s="251">
        <f>IFERROR(VLOOKUP($D119,Base!$B$8:$L$120,5,FALSE),"")</f>
        <v>3.4551146061514859E-6</v>
      </c>
      <c r="K119" s="252">
        <f>VLOOKUP(D119,Mercado!E260:$L$261,7,FALSE)</f>
        <v>1.9649996890396855</v>
      </c>
      <c r="M119" s="155"/>
    </row>
    <row r="120" spans="1:51" s="177" customFormat="1" ht="12.75" thickBot="1" x14ac:dyDescent="0.25">
      <c r="B120" s="274" t="s">
        <v>463</v>
      </c>
      <c r="C120" s="95">
        <f t="shared" si="3"/>
        <v>113</v>
      </c>
      <c r="D120" s="100" t="str">
        <v>Full Connected Home</v>
      </c>
      <c r="E120" s="192" t="str">
        <f>IFERROR(VLOOKUP($D120,Base!$B$8:$L$120,2,FALSE),"")</f>
        <v>Residencial</v>
      </c>
      <c r="F120" s="192" t="str">
        <f>IFERROR(VLOOKUP($D120,Base!$B$8:$L$120,3,FALSE),"")</f>
        <v>STAR + Internet fijo + Telefonía fija</v>
      </c>
      <c r="G120" s="297">
        <f>ROUNDUP(IFERROR(VLOOKUP($D120,Base!$B$8:$L$120,9,FALSE),""),0)</f>
        <v>130</v>
      </c>
      <c r="H120" s="297">
        <f>ROUNDUP(IFERROR(VLOOKUP($D120,Base!$B$8:$L$120,10,FALSE),""),0)</f>
        <v>97</v>
      </c>
      <c r="I120" s="297">
        <f t="shared" si="2"/>
        <v>227</v>
      </c>
      <c r="J120" s="251">
        <f>IFERROR(VLOOKUP($D120,Base!$B$8:$L$120,5,FALSE),"")</f>
        <v>9.6743208972241614E-3</v>
      </c>
      <c r="K120" s="252">
        <f>VLOOKUP(D120,Mercado!E261:$L$261,7,FALSE)</f>
        <v>5501.9991293111198</v>
      </c>
      <c r="M120" s="155"/>
    </row>
    <row r="121" spans="1:51" s="177" customFormat="1" ht="12.75" hidden="1" outlineLevel="1" thickBot="1" x14ac:dyDescent="0.25">
      <c r="B121" s="274" t="s">
        <v>463</v>
      </c>
      <c r="C121" s="95">
        <f t="shared" si="3"/>
        <v>114</v>
      </c>
      <c r="D121" s="100"/>
      <c r="E121" s="183"/>
      <c r="F121" s="110"/>
      <c r="G121" s="110"/>
      <c r="H121" s="135"/>
      <c r="I121" s="135"/>
      <c r="J121" s="135"/>
      <c r="K121" s="123"/>
    </row>
    <row r="122" spans="1:51" s="44" customFormat="1" ht="11.25" customHeight="1" collapsed="1" x14ac:dyDescent="0.2">
      <c r="C122" s="41"/>
      <c r="D122" s="41"/>
      <c r="E122" s="41"/>
      <c r="F122" s="41"/>
      <c r="G122" s="41"/>
      <c r="H122" s="41"/>
      <c r="I122" s="184"/>
      <c r="J122" s="41"/>
      <c r="K122" s="41"/>
      <c r="L122" s="162" t="s">
        <v>241</v>
      </c>
      <c r="M122" s="41"/>
      <c r="V122" s="177"/>
      <c r="X122" s="177"/>
    </row>
    <row r="123" spans="1:51" s="44" customFormat="1" x14ac:dyDescent="0.2">
      <c r="A123" s="99">
        <v>5</v>
      </c>
      <c r="B123" s="99" t="s">
        <v>481</v>
      </c>
      <c r="C123" s="40"/>
      <c r="D123" s="40"/>
      <c r="E123" s="40"/>
      <c r="F123" s="40"/>
      <c r="G123" s="40"/>
      <c r="H123" s="40"/>
      <c r="I123" s="40"/>
      <c r="J123" s="40"/>
      <c r="K123" s="40"/>
      <c r="L123" s="40"/>
      <c r="M123" s="40"/>
      <c r="N123" s="40"/>
      <c r="O123" s="40"/>
      <c r="P123" s="40"/>
      <c r="Q123" s="40"/>
      <c r="R123" s="40"/>
      <c r="S123" s="40"/>
      <c r="T123" s="40"/>
      <c r="U123" s="40"/>
      <c r="V123" s="180"/>
      <c r="W123" s="40"/>
      <c r="X123" s="18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row>
    <row r="124" spans="1:51" s="44" customFormat="1" x14ac:dyDescent="0.2">
      <c r="V124" s="177"/>
      <c r="X124" s="177"/>
    </row>
    <row r="125" spans="1:51" s="44" customFormat="1" x14ac:dyDescent="0.2">
      <c r="J125" s="209"/>
      <c r="Q125" s="72" t="s">
        <v>488</v>
      </c>
      <c r="R125" s="72"/>
      <c r="S125" s="72"/>
      <c r="T125" s="72"/>
      <c r="U125" s="72"/>
      <c r="V125" s="72"/>
      <c r="W125" s="72"/>
      <c r="X125" s="72"/>
      <c r="Y125" s="177"/>
    </row>
    <row r="126" spans="1:51" s="44" customFormat="1" ht="48" x14ac:dyDescent="0.2">
      <c r="C126" s="68" t="s">
        <v>161</v>
      </c>
      <c r="D126" s="68" t="s">
        <v>219</v>
      </c>
      <c r="E126" s="72"/>
      <c r="F126" s="1" t="s">
        <v>173</v>
      </c>
      <c r="G126" s="1" t="s">
        <v>172</v>
      </c>
      <c r="H126" s="1" t="s">
        <v>464</v>
      </c>
      <c r="I126" s="1" t="s">
        <v>511</v>
      </c>
      <c r="J126" s="1"/>
      <c r="K126" s="1" t="str">
        <f>"Suscriptores por el plan/paquete en el año "&amp;Year.selected</f>
        <v>Suscriptores por el plan/paquete en el año 2023</v>
      </c>
      <c r="L126" s="1"/>
      <c r="M126" s="1" t="s">
        <v>168</v>
      </c>
      <c r="Q126" s="204">
        <v>94</v>
      </c>
      <c r="R126" s="204">
        <v>104</v>
      </c>
      <c r="S126" s="204">
        <v>138</v>
      </c>
      <c r="T126" s="204">
        <v>144</v>
      </c>
      <c r="U126" s="204">
        <v>153</v>
      </c>
      <c r="V126" s="204">
        <v>218</v>
      </c>
      <c r="W126" s="204">
        <v>219</v>
      </c>
      <c r="X126" s="204">
        <v>227</v>
      </c>
      <c r="Y126" s="177"/>
    </row>
    <row r="127" spans="1:51" s="44" customFormat="1" x14ac:dyDescent="0.2">
      <c r="B127" s="229" t="str">
        <f>D127&amp;F127</f>
        <v>TV Básico PlusSolo STAR</v>
      </c>
      <c r="C127" s="96">
        <v>1</v>
      </c>
      <c r="D127" s="100" t="str">
        <f t="shared" ref="D127:D158" si="4">D8</f>
        <v>TV Básico Plus</v>
      </c>
      <c r="F127" s="110" t="str">
        <f>IFERROR(VLOOKUP($D127,Base!$B$8:$L$120,3,FALSE),"")</f>
        <v>Solo STAR</v>
      </c>
      <c r="G127" s="110" t="str">
        <f>IFERROR(VLOOKUP($D127,Base!$B$8:$L$120,2,FALSE),"")</f>
        <v>Residencial</v>
      </c>
      <c r="H127" s="110">
        <f>IFERROR(VLOOKUP($D127,$D$8:$K$120,6,FALSE),"")</f>
        <v>153</v>
      </c>
      <c r="I127" s="136">
        <f>INDEX(vector.implicit.prices.STAR.before.discount,MATCH('Cálculos auxiliares'!D127,vector.plans.names,0))</f>
        <v>300.46869768999005</v>
      </c>
      <c r="J127" s="301"/>
      <c r="K127" s="255">
        <f>VLOOKUP(D127,$D$8:$K$120,8,FALSE)</f>
        <v>607.18490391326281</v>
      </c>
      <c r="M127" s="222" t="e">
        <f>LEFT(H127,FIND(" ",H127))*1</f>
        <v>#VALUE!</v>
      </c>
      <c r="Q127" s="95">
        <f>IF(Q$126=$H127,1,0)</f>
        <v>0</v>
      </c>
      <c r="R127" s="95">
        <f t="shared" ref="R127:X142" si="5">IF(R$126=$H127,1,0)</f>
        <v>0</v>
      </c>
      <c r="S127" s="95">
        <f t="shared" si="5"/>
        <v>0</v>
      </c>
      <c r="T127" s="95">
        <f t="shared" si="5"/>
        <v>0</v>
      </c>
      <c r="U127" s="95">
        <f t="shared" si="5"/>
        <v>1</v>
      </c>
      <c r="V127" s="95">
        <f t="shared" si="5"/>
        <v>0</v>
      </c>
      <c r="W127" s="95">
        <f t="shared" si="5"/>
        <v>0</v>
      </c>
      <c r="X127" s="95">
        <f t="shared" si="5"/>
        <v>0</v>
      </c>
      <c r="Y127" s="177"/>
    </row>
    <row r="128" spans="1:51" s="44" customFormat="1" x14ac:dyDescent="0.2">
      <c r="B128" s="229" t="str">
        <f t="shared" ref="B128:B191" si="6">D128&amp;F128</f>
        <v>TV Básico Plus NegocioSolo STAR</v>
      </c>
      <c r="C128" s="95">
        <f>1+C127</f>
        <v>2</v>
      </c>
      <c r="D128" s="100" t="str">
        <f t="shared" si="4"/>
        <v>TV Básico Plus Negocio</v>
      </c>
      <c r="F128" s="110" t="str">
        <f>IFERROR(VLOOKUP($D128,Base!$B$8:$L$120,3,FALSE),"")</f>
        <v>Solo STAR</v>
      </c>
      <c r="G128" s="110" t="str">
        <f>IFERROR(VLOOKUP($D128,Base!$B$8:$L$120,2,FALSE),"")</f>
        <v>Negocio</v>
      </c>
      <c r="H128" s="110">
        <f t="shared" ref="H128:H191" si="7">IFERROR(VLOOKUP($D128,$D$8:$K$120,6,FALSE),"")</f>
        <v>153</v>
      </c>
      <c r="I128" s="136">
        <f>INDEX(vector.implicit.prices.STAR.before.discount,MATCH('Cálculos auxiliares'!D128,vector.plans.names,0))</f>
        <v>300.46869768999005</v>
      </c>
      <c r="J128" s="301"/>
      <c r="K128" s="255">
        <f t="shared" ref="K128:K191" si="8">VLOOKUP(D128,$D$8:$K$120,8,FALSE)</f>
        <v>31.439995024634968</v>
      </c>
      <c r="M128" s="222" t="e">
        <f t="shared" ref="M128:M191" si="9">LEFT(H128,FIND(" ",H128))*1</f>
        <v>#VALUE!</v>
      </c>
      <c r="Q128" s="95">
        <f t="shared" ref="Q128:T191" si="10">IF(Q$126=$H128,1,0)</f>
        <v>0</v>
      </c>
      <c r="R128" s="95">
        <f t="shared" si="5"/>
        <v>0</v>
      </c>
      <c r="S128" s="95">
        <f t="shared" si="5"/>
        <v>0</v>
      </c>
      <c r="T128" s="95">
        <f t="shared" si="5"/>
        <v>0</v>
      </c>
      <c r="U128" s="95">
        <f t="shared" si="5"/>
        <v>1</v>
      </c>
      <c r="V128" s="95">
        <f t="shared" si="5"/>
        <v>0</v>
      </c>
      <c r="W128" s="95">
        <f t="shared" si="5"/>
        <v>0</v>
      </c>
      <c r="X128" s="95">
        <f t="shared" si="5"/>
        <v>0</v>
      </c>
      <c r="Y128" s="177"/>
    </row>
    <row r="129" spans="2:25" s="44" customFormat="1" x14ac:dyDescent="0.2">
      <c r="B129" s="229" t="str">
        <f t="shared" si="6"/>
        <v>TV Básico Plus + 100 MegasSTAR + Internet fijo</v>
      </c>
      <c r="C129" s="95">
        <f t="shared" ref="C129:C192" si="11">1+C128</f>
        <v>3</v>
      </c>
      <c r="D129" s="100" t="str">
        <f t="shared" si="4"/>
        <v>TV Básico Plus + 100 Megas</v>
      </c>
      <c r="F129" s="110" t="str">
        <f>IFERROR(VLOOKUP($D129,Base!$B$8:$L$120,3,FALSE),"")</f>
        <v>STAR + Internet fijo</v>
      </c>
      <c r="G129" s="110" t="str">
        <f>IFERROR(VLOOKUP($D129,Base!$B$8:$L$120,2,FALSE),"")</f>
        <v>Residencial</v>
      </c>
      <c r="H129" s="110">
        <f t="shared" si="7"/>
        <v>153</v>
      </c>
      <c r="I129" s="136">
        <f>INDEX(vector.implicit.prices.STAR.before.discount,MATCH('Cálculos auxiliares'!D129,vector.plans.names,0))</f>
        <v>300.46869768999005</v>
      </c>
      <c r="J129" s="301"/>
      <c r="K129" s="255">
        <f t="shared" si="8"/>
        <v>353.69994402714337</v>
      </c>
      <c r="M129" s="222" t="e">
        <f t="shared" si="9"/>
        <v>#VALUE!</v>
      </c>
      <c r="Q129" s="95">
        <f t="shared" si="10"/>
        <v>0</v>
      </c>
      <c r="R129" s="95">
        <f t="shared" si="5"/>
        <v>0</v>
      </c>
      <c r="S129" s="95">
        <f t="shared" si="5"/>
        <v>0</v>
      </c>
      <c r="T129" s="95">
        <f t="shared" si="5"/>
        <v>0</v>
      </c>
      <c r="U129" s="95">
        <f t="shared" si="5"/>
        <v>1</v>
      </c>
      <c r="V129" s="95">
        <f t="shared" si="5"/>
        <v>0</v>
      </c>
      <c r="W129" s="95">
        <f t="shared" si="5"/>
        <v>0</v>
      </c>
      <c r="X129" s="95">
        <f t="shared" si="5"/>
        <v>0</v>
      </c>
      <c r="Y129" s="177"/>
    </row>
    <row r="130" spans="2:25" s="44" customFormat="1" hidden="1" x14ac:dyDescent="0.2">
      <c r="B130" s="229" t="str">
        <f t="shared" si="6"/>
        <v>TV Básico Plus + 100 Megas SimetricoSTAR + Internet fijo</v>
      </c>
      <c r="C130" s="95">
        <f t="shared" si="11"/>
        <v>4</v>
      </c>
      <c r="D130" s="100" t="str">
        <f t="shared" si="4"/>
        <v>TV Básico Plus + 100 Megas Simetrico</v>
      </c>
      <c r="F130" s="110" t="str">
        <f>IFERROR(VLOOKUP($D130,Base!$B$8:$L$120,3,FALSE),"")</f>
        <v>STAR + Internet fijo</v>
      </c>
      <c r="G130" s="110" t="str">
        <f>IFERROR(VLOOKUP($D130,Base!$B$8:$L$120,2,FALSE),"")</f>
        <v>Residencial</v>
      </c>
      <c r="H130" s="110">
        <f t="shared" si="7"/>
        <v>153</v>
      </c>
      <c r="I130" s="136">
        <f>INDEX(vector.implicit.prices.STAR.before.discount,MATCH('Cálculos auxiliares'!D130,vector.plans.names,0))</f>
        <v>300.46869768999005</v>
      </c>
      <c r="J130" s="301"/>
      <c r="K130" s="255">
        <f t="shared" si="8"/>
        <v>3.9299993780793709</v>
      </c>
      <c r="M130" s="222" t="e">
        <f t="shared" si="9"/>
        <v>#VALUE!</v>
      </c>
      <c r="Q130" s="95">
        <f t="shared" si="10"/>
        <v>0</v>
      </c>
      <c r="R130" s="95">
        <f t="shared" si="5"/>
        <v>0</v>
      </c>
      <c r="S130" s="95">
        <f t="shared" si="5"/>
        <v>0</v>
      </c>
      <c r="T130" s="95">
        <f t="shared" si="5"/>
        <v>0</v>
      </c>
      <c r="U130" s="95">
        <f t="shared" si="5"/>
        <v>1</v>
      </c>
      <c r="V130" s="95">
        <f t="shared" si="5"/>
        <v>0</v>
      </c>
      <c r="W130" s="95">
        <f t="shared" si="5"/>
        <v>0</v>
      </c>
      <c r="X130" s="95">
        <f t="shared" si="5"/>
        <v>0</v>
      </c>
      <c r="Y130" s="177"/>
    </row>
    <row r="131" spans="2:25" s="44" customFormat="1" x14ac:dyDescent="0.2">
      <c r="B131" s="229" t="str">
        <f t="shared" si="6"/>
        <v>TV Básico Plus + 1000 MegasSTAR + Internet fijo</v>
      </c>
      <c r="C131" s="95">
        <f t="shared" si="11"/>
        <v>5</v>
      </c>
      <c r="D131" s="100" t="str">
        <f t="shared" si="4"/>
        <v>TV Básico Plus + 1000 Megas</v>
      </c>
      <c r="F131" s="110" t="str">
        <f>IFERROR(VLOOKUP($D131,Base!$B$8:$L$120,3,FALSE),"")</f>
        <v>STAR + Internet fijo</v>
      </c>
      <c r="G131" s="110" t="str">
        <f>IFERROR(VLOOKUP($D131,Base!$B$8:$L$120,2,FALSE),"")</f>
        <v>Residencial</v>
      </c>
      <c r="H131" s="110">
        <f t="shared" si="7"/>
        <v>153</v>
      </c>
      <c r="I131" s="136">
        <f>INDEX(vector.implicit.prices.STAR.before.discount,MATCH('Cálculos auxiliares'!D131,vector.plans.names,0))</f>
        <v>300.46869768999005</v>
      </c>
      <c r="J131" s="301"/>
      <c r="K131" s="255">
        <f t="shared" si="8"/>
        <v>68.774989116388994</v>
      </c>
      <c r="M131" s="222" t="e">
        <f t="shared" si="9"/>
        <v>#VALUE!</v>
      </c>
      <c r="Q131" s="95">
        <f t="shared" si="10"/>
        <v>0</v>
      </c>
      <c r="R131" s="95">
        <f t="shared" si="5"/>
        <v>0</v>
      </c>
      <c r="S131" s="95">
        <f t="shared" si="5"/>
        <v>0</v>
      </c>
      <c r="T131" s="95">
        <f t="shared" si="5"/>
        <v>0</v>
      </c>
      <c r="U131" s="95">
        <f t="shared" si="5"/>
        <v>1</v>
      </c>
      <c r="V131" s="95">
        <f t="shared" si="5"/>
        <v>0</v>
      </c>
      <c r="W131" s="95">
        <f t="shared" si="5"/>
        <v>0</v>
      </c>
      <c r="X131" s="95">
        <f t="shared" si="5"/>
        <v>0</v>
      </c>
      <c r="Y131" s="177"/>
    </row>
    <row r="132" spans="2:25" s="44" customFormat="1" x14ac:dyDescent="0.2">
      <c r="B132" s="229" t="str">
        <f t="shared" si="6"/>
        <v>TV Básico Plus + 250 MegasSTAR + Internet fijo</v>
      </c>
      <c r="C132" s="95">
        <f t="shared" si="11"/>
        <v>6</v>
      </c>
      <c r="D132" s="100" t="str">
        <f t="shared" si="4"/>
        <v>TV Básico Plus + 250 Megas</v>
      </c>
      <c r="F132" s="110" t="str">
        <f>IFERROR(VLOOKUP($D132,Base!$B$8:$L$120,3,FALSE),"")</f>
        <v>STAR + Internet fijo</v>
      </c>
      <c r="G132" s="110" t="str">
        <f>IFERROR(VLOOKUP($D132,Base!$B$8:$L$120,2,FALSE),"")</f>
        <v>Residencial</v>
      </c>
      <c r="H132" s="110">
        <f t="shared" si="7"/>
        <v>153</v>
      </c>
      <c r="I132" s="136">
        <f>INDEX(vector.implicit.prices.STAR.before.discount,MATCH('Cálculos auxiliares'!D132,vector.plans.names,0))</f>
        <v>300.46869768999005</v>
      </c>
      <c r="J132" s="301"/>
      <c r="K132" s="255">
        <f t="shared" si="8"/>
        <v>3786.5544007794738</v>
      </c>
      <c r="M132" s="222" t="e">
        <f t="shared" si="9"/>
        <v>#VALUE!</v>
      </c>
      <c r="Q132" s="95">
        <f t="shared" si="10"/>
        <v>0</v>
      </c>
      <c r="R132" s="95">
        <f t="shared" si="5"/>
        <v>0</v>
      </c>
      <c r="S132" s="95">
        <f t="shared" si="5"/>
        <v>0</v>
      </c>
      <c r="T132" s="95">
        <f t="shared" si="5"/>
        <v>0</v>
      </c>
      <c r="U132" s="95">
        <f t="shared" si="5"/>
        <v>1</v>
      </c>
      <c r="V132" s="95">
        <f t="shared" si="5"/>
        <v>0</v>
      </c>
      <c r="W132" s="95">
        <f t="shared" si="5"/>
        <v>0</v>
      </c>
      <c r="X132" s="95">
        <f t="shared" si="5"/>
        <v>0</v>
      </c>
      <c r="Y132" s="177"/>
    </row>
    <row r="133" spans="2:25" s="44" customFormat="1" x14ac:dyDescent="0.2">
      <c r="B133" s="229" t="str">
        <f t="shared" si="6"/>
        <v>TV Básico Plus + 250 Megas SimetricoSTAR + Internet fijo</v>
      </c>
      <c r="C133" s="95">
        <f t="shared" si="11"/>
        <v>7</v>
      </c>
      <c r="D133" s="100" t="str">
        <f t="shared" si="4"/>
        <v>TV Básico Plus + 250 Megas Simetrico</v>
      </c>
      <c r="F133" s="110" t="str">
        <f>IFERROR(VLOOKUP($D133,Base!$B$8:$L$120,3,FALSE),"")</f>
        <v>STAR + Internet fijo</v>
      </c>
      <c r="G133" s="110" t="str">
        <f>IFERROR(VLOOKUP($D133,Base!$B$8:$L$120,2,FALSE),"")</f>
        <v>Residencial</v>
      </c>
      <c r="H133" s="110">
        <f t="shared" si="7"/>
        <v>153</v>
      </c>
      <c r="I133" s="136">
        <f>INDEX(vector.implicit.prices.STAR.before.discount,MATCH('Cálculos auxiliares'!D133,vector.plans.names,0))</f>
        <v>300.46869768999005</v>
      </c>
      <c r="J133" s="301"/>
      <c r="K133" s="255">
        <f t="shared" si="8"/>
        <v>0</v>
      </c>
      <c r="M133" s="222" t="e">
        <f t="shared" si="9"/>
        <v>#VALUE!</v>
      </c>
      <c r="Q133" s="95">
        <f t="shared" si="10"/>
        <v>0</v>
      </c>
      <c r="R133" s="95">
        <f t="shared" si="5"/>
        <v>0</v>
      </c>
      <c r="S133" s="95">
        <f t="shared" si="5"/>
        <v>0</v>
      </c>
      <c r="T133" s="95">
        <f t="shared" si="5"/>
        <v>0</v>
      </c>
      <c r="U133" s="95">
        <f t="shared" si="5"/>
        <v>1</v>
      </c>
      <c r="V133" s="95">
        <f t="shared" si="5"/>
        <v>0</v>
      </c>
      <c r="W133" s="95">
        <f t="shared" si="5"/>
        <v>0</v>
      </c>
      <c r="X133" s="95">
        <f t="shared" si="5"/>
        <v>0</v>
      </c>
      <c r="Y133" s="177"/>
    </row>
    <row r="134" spans="2:25" s="44" customFormat="1" x14ac:dyDescent="0.2">
      <c r="B134" s="229" t="str">
        <f t="shared" si="6"/>
        <v>TV Básico Plus + 500 MegasSTAR + Internet fijo</v>
      </c>
      <c r="C134" s="95">
        <f t="shared" si="11"/>
        <v>8</v>
      </c>
      <c r="D134" s="100" t="str">
        <f t="shared" si="4"/>
        <v>TV Básico Plus + 500 Megas</v>
      </c>
      <c r="F134" s="110" t="str">
        <f>IFERROR(VLOOKUP($D134,Base!$B$8:$L$120,3,FALSE),"")</f>
        <v>STAR + Internet fijo</v>
      </c>
      <c r="G134" s="110" t="str">
        <f>IFERROR(VLOOKUP($D134,Base!$B$8:$L$120,2,FALSE),"")</f>
        <v>Residencial</v>
      </c>
      <c r="H134" s="110">
        <f t="shared" si="7"/>
        <v>153</v>
      </c>
      <c r="I134" s="136">
        <f>INDEX(vector.implicit.prices.STAR.before.discount,MATCH('Cálculos auxiliares'!D134,vector.plans.names,0))</f>
        <v>300.46869768999005</v>
      </c>
      <c r="J134" s="301"/>
      <c r="K134" s="255">
        <f t="shared" si="8"/>
        <v>2589.8695901543056</v>
      </c>
      <c r="M134" s="222" t="e">
        <f t="shared" si="9"/>
        <v>#VALUE!</v>
      </c>
      <c r="Q134" s="95">
        <f t="shared" si="10"/>
        <v>0</v>
      </c>
      <c r="R134" s="95">
        <f t="shared" si="5"/>
        <v>0</v>
      </c>
      <c r="S134" s="95">
        <f t="shared" si="5"/>
        <v>0</v>
      </c>
      <c r="T134" s="95">
        <f t="shared" si="5"/>
        <v>0</v>
      </c>
      <c r="U134" s="95">
        <f t="shared" si="5"/>
        <v>1</v>
      </c>
      <c r="V134" s="95">
        <f t="shared" si="5"/>
        <v>0</v>
      </c>
      <c r="W134" s="95">
        <f t="shared" si="5"/>
        <v>0</v>
      </c>
      <c r="X134" s="95">
        <f t="shared" si="5"/>
        <v>0</v>
      </c>
      <c r="Y134" s="177"/>
    </row>
    <row r="135" spans="2:25" s="44" customFormat="1" x14ac:dyDescent="0.2">
      <c r="B135" s="229" t="str">
        <f t="shared" si="6"/>
        <v>TV Básico Plus + 500 Megas SimetricoSTAR + Internet fijo</v>
      </c>
      <c r="C135" s="95">
        <f t="shared" si="11"/>
        <v>9</v>
      </c>
      <c r="D135" s="100" t="str">
        <f t="shared" si="4"/>
        <v>TV Básico Plus + 500 Megas Simetrico</v>
      </c>
      <c r="F135" s="110" t="str">
        <f>IFERROR(VLOOKUP($D135,Base!$B$8:$L$120,3,FALSE),"")</f>
        <v>STAR + Internet fijo</v>
      </c>
      <c r="G135" s="110" t="str">
        <f>IFERROR(VLOOKUP($D135,Base!$B$8:$L$120,2,FALSE),"")</f>
        <v>Residencial</v>
      </c>
      <c r="H135" s="110">
        <f t="shared" si="7"/>
        <v>153</v>
      </c>
      <c r="I135" s="136">
        <f>INDEX(vector.implicit.prices.STAR.before.discount,MATCH('Cálculos auxiliares'!D135,vector.plans.names,0))</f>
        <v>300.46869768999005</v>
      </c>
      <c r="J135" s="301"/>
      <c r="K135" s="255">
        <f t="shared" si="8"/>
        <v>0</v>
      </c>
      <c r="M135" s="222" t="e">
        <f t="shared" si="9"/>
        <v>#VALUE!</v>
      </c>
      <c r="Q135" s="95">
        <f t="shared" si="10"/>
        <v>0</v>
      </c>
      <c r="R135" s="95">
        <f t="shared" si="5"/>
        <v>0</v>
      </c>
      <c r="S135" s="95">
        <f t="shared" si="5"/>
        <v>0</v>
      </c>
      <c r="T135" s="95">
        <f t="shared" si="5"/>
        <v>0</v>
      </c>
      <c r="U135" s="95">
        <f t="shared" si="5"/>
        <v>1</v>
      </c>
      <c r="V135" s="95">
        <f t="shared" si="5"/>
        <v>0</v>
      </c>
      <c r="W135" s="95">
        <f t="shared" si="5"/>
        <v>0</v>
      </c>
      <c r="X135" s="95">
        <f t="shared" si="5"/>
        <v>0</v>
      </c>
      <c r="Y135" s="177"/>
    </row>
    <row r="136" spans="2:25" s="44" customFormat="1" x14ac:dyDescent="0.2">
      <c r="B136" s="229" t="str">
        <f t="shared" si="6"/>
        <v>TV Básico Plus + 60 MegasSTAR + Internet fijo</v>
      </c>
      <c r="C136" s="95">
        <f t="shared" si="11"/>
        <v>10</v>
      </c>
      <c r="D136" s="100" t="str">
        <f t="shared" si="4"/>
        <v>TV Básico Plus + 60 Megas</v>
      </c>
      <c r="F136" s="110" t="str">
        <f>IFERROR(VLOOKUP($D136,Base!$B$8:$L$120,3,FALSE),"")</f>
        <v>STAR + Internet fijo</v>
      </c>
      <c r="G136" s="110" t="str">
        <f>IFERROR(VLOOKUP($D136,Base!$B$8:$L$120,2,FALSE),"")</f>
        <v>Residencial</v>
      </c>
      <c r="H136" s="110">
        <f t="shared" si="7"/>
        <v>153</v>
      </c>
      <c r="I136" s="136">
        <f>INDEX(vector.implicit.prices.STAR.before.discount,MATCH('Cálculos auxiliares'!D136,vector.plans.names,0))</f>
        <v>300.46869768999005</v>
      </c>
      <c r="J136" s="301"/>
      <c r="K136" s="255">
        <f t="shared" si="8"/>
        <v>7840.348759268345</v>
      </c>
      <c r="M136" s="222" t="e">
        <f t="shared" si="9"/>
        <v>#VALUE!</v>
      </c>
      <c r="Q136" s="95">
        <f t="shared" si="10"/>
        <v>0</v>
      </c>
      <c r="R136" s="95">
        <f t="shared" si="5"/>
        <v>0</v>
      </c>
      <c r="S136" s="95">
        <f t="shared" si="5"/>
        <v>0</v>
      </c>
      <c r="T136" s="95">
        <f t="shared" si="5"/>
        <v>0</v>
      </c>
      <c r="U136" s="95">
        <f t="shared" si="5"/>
        <v>1</v>
      </c>
      <c r="V136" s="95">
        <f t="shared" si="5"/>
        <v>0</v>
      </c>
      <c r="W136" s="95">
        <f t="shared" si="5"/>
        <v>0</v>
      </c>
      <c r="X136" s="95">
        <f t="shared" si="5"/>
        <v>0</v>
      </c>
      <c r="Y136" s="177"/>
    </row>
    <row r="137" spans="2:25" s="44" customFormat="1" x14ac:dyDescent="0.2">
      <c r="B137" s="229" t="str">
        <f t="shared" si="6"/>
        <v>TV Básico Plus + 60 Megas SimetricoSTAR + Internet fijo</v>
      </c>
      <c r="C137" s="95">
        <f t="shared" si="11"/>
        <v>11</v>
      </c>
      <c r="D137" s="100" t="str">
        <f t="shared" si="4"/>
        <v>TV Básico Plus + 60 Megas Simetrico</v>
      </c>
      <c r="F137" s="110" t="str">
        <f>IFERROR(VLOOKUP($D137,Base!$B$8:$L$120,3,FALSE),"")</f>
        <v>STAR + Internet fijo</v>
      </c>
      <c r="G137" s="110" t="str">
        <f>IFERROR(VLOOKUP($D137,Base!$B$8:$L$120,2,FALSE),"")</f>
        <v>Residencial</v>
      </c>
      <c r="H137" s="110">
        <f t="shared" si="7"/>
        <v>153</v>
      </c>
      <c r="I137" s="136">
        <f>INDEX(vector.implicit.prices.STAR.before.discount,MATCH('Cálculos auxiliares'!D137,vector.plans.names,0))</f>
        <v>300.46869768999005</v>
      </c>
      <c r="J137" s="301"/>
      <c r="K137" s="255">
        <f t="shared" si="8"/>
        <v>0</v>
      </c>
      <c r="M137" s="222" t="e">
        <f t="shared" si="9"/>
        <v>#VALUE!</v>
      </c>
      <c r="Q137" s="95">
        <f t="shared" si="10"/>
        <v>0</v>
      </c>
      <c r="R137" s="95">
        <f t="shared" si="5"/>
        <v>0</v>
      </c>
      <c r="S137" s="95">
        <f t="shared" si="5"/>
        <v>0</v>
      </c>
      <c r="T137" s="95">
        <f t="shared" si="5"/>
        <v>0</v>
      </c>
      <c r="U137" s="95">
        <f t="shared" si="5"/>
        <v>1</v>
      </c>
      <c r="V137" s="95">
        <f t="shared" si="5"/>
        <v>0</v>
      </c>
      <c r="W137" s="95">
        <f t="shared" si="5"/>
        <v>0</v>
      </c>
      <c r="X137" s="95">
        <f t="shared" si="5"/>
        <v>0</v>
      </c>
      <c r="Y137" s="177"/>
    </row>
    <row r="138" spans="2:25" s="44" customFormat="1" x14ac:dyDescent="0.2">
      <c r="B138" s="229" t="str">
        <f t="shared" si="6"/>
        <v>TV Básico Plus + HD + Telefonía + 100 MegasSTAR + Internet fijo + Telefonía fija</v>
      </c>
      <c r="C138" s="95">
        <f t="shared" si="11"/>
        <v>12</v>
      </c>
      <c r="D138" s="100" t="str">
        <f t="shared" si="4"/>
        <v>TV Básico Plus + HD + Telefonía + 100 Megas</v>
      </c>
      <c r="F138" s="110" t="str">
        <f>IFERROR(VLOOKUP($D138,Base!$B$8:$L$120,3,FALSE),"")</f>
        <v>STAR + Internet fijo + Telefonía fija</v>
      </c>
      <c r="G138" s="110" t="str">
        <f>IFERROR(VLOOKUP($D138,Base!$B$8:$L$120,2,FALSE),"")</f>
        <v>Residencial</v>
      </c>
      <c r="H138" s="110">
        <f t="shared" si="7"/>
        <v>218</v>
      </c>
      <c r="I138" s="136">
        <f>INDEX(vector.implicit.prices.STAR.before.discount,MATCH('Cálculos auxiliares'!D138,vector.plans.names,0))</f>
        <v>343.18184602486792</v>
      </c>
      <c r="J138" s="301"/>
      <c r="K138" s="255">
        <f t="shared" si="8"/>
        <v>0</v>
      </c>
      <c r="M138" s="222" t="e">
        <f t="shared" si="9"/>
        <v>#VALUE!</v>
      </c>
      <c r="Q138" s="95">
        <f t="shared" si="10"/>
        <v>0</v>
      </c>
      <c r="R138" s="95">
        <f t="shared" si="5"/>
        <v>0</v>
      </c>
      <c r="S138" s="95">
        <f t="shared" si="5"/>
        <v>0</v>
      </c>
      <c r="T138" s="95">
        <f t="shared" si="5"/>
        <v>0</v>
      </c>
      <c r="U138" s="95">
        <f t="shared" si="5"/>
        <v>0</v>
      </c>
      <c r="V138" s="95">
        <f t="shared" si="5"/>
        <v>1</v>
      </c>
      <c r="W138" s="95">
        <f t="shared" si="5"/>
        <v>0</v>
      </c>
      <c r="X138" s="95">
        <f t="shared" si="5"/>
        <v>0</v>
      </c>
      <c r="Y138" s="177"/>
    </row>
    <row r="139" spans="2:25" s="44" customFormat="1" x14ac:dyDescent="0.2">
      <c r="B139" s="229" t="str">
        <f t="shared" si="6"/>
        <v>TV Básico Plus + HD + Telefonía + 100 Megas SimetricoSTAR + Internet fijo + Telefonía fija</v>
      </c>
      <c r="C139" s="95">
        <f t="shared" si="11"/>
        <v>13</v>
      </c>
      <c r="D139" s="100" t="str">
        <f t="shared" si="4"/>
        <v>TV Básico Plus + HD + Telefonía + 100 Megas Simetrico</v>
      </c>
      <c r="F139" s="110" t="str">
        <f>IFERROR(VLOOKUP($D139,Base!$B$8:$L$120,3,FALSE),"")</f>
        <v>STAR + Internet fijo + Telefonía fija</v>
      </c>
      <c r="G139" s="110" t="str">
        <f>IFERROR(VLOOKUP($D139,Base!$B$8:$L$120,2,FALSE),"")</f>
        <v>Residencial</v>
      </c>
      <c r="H139" s="110">
        <f t="shared" si="7"/>
        <v>218</v>
      </c>
      <c r="I139" s="136">
        <f>INDEX(vector.implicit.prices.STAR.before.discount,MATCH('Cálculos auxiliares'!D139,vector.plans.names,0))</f>
        <v>343.18184602486792</v>
      </c>
      <c r="J139" s="301"/>
      <c r="K139" s="255">
        <f t="shared" si="8"/>
        <v>0</v>
      </c>
      <c r="M139" s="222" t="e">
        <f t="shared" si="9"/>
        <v>#VALUE!</v>
      </c>
      <c r="Q139" s="95">
        <f t="shared" si="10"/>
        <v>0</v>
      </c>
      <c r="R139" s="95">
        <f t="shared" si="5"/>
        <v>0</v>
      </c>
      <c r="S139" s="95">
        <f t="shared" si="5"/>
        <v>0</v>
      </c>
      <c r="T139" s="95">
        <f t="shared" si="5"/>
        <v>0</v>
      </c>
      <c r="U139" s="95">
        <f t="shared" si="5"/>
        <v>0</v>
      </c>
      <c r="V139" s="95">
        <f t="shared" si="5"/>
        <v>1</v>
      </c>
      <c r="W139" s="95">
        <f t="shared" si="5"/>
        <v>0</v>
      </c>
      <c r="X139" s="95">
        <f t="shared" si="5"/>
        <v>0</v>
      </c>
      <c r="Y139" s="177"/>
    </row>
    <row r="140" spans="2:25" s="44" customFormat="1" x14ac:dyDescent="0.2">
      <c r="B140" s="229" t="str">
        <f t="shared" si="6"/>
        <v>TV Básico Plus + HD + Telefonía + 1000 MegasSTAR + Internet fijo + Telefonía fija</v>
      </c>
      <c r="C140" s="95">
        <f t="shared" si="11"/>
        <v>14</v>
      </c>
      <c r="D140" s="100" t="str">
        <f t="shared" si="4"/>
        <v>TV Básico Plus + HD + Telefonía + 1000 Megas</v>
      </c>
      <c r="F140" s="110" t="str">
        <f>IFERROR(VLOOKUP($D140,Base!$B$8:$L$120,3,FALSE),"")</f>
        <v>STAR + Internet fijo + Telefonía fija</v>
      </c>
      <c r="G140" s="110" t="str">
        <f>IFERROR(VLOOKUP($D140,Base!$B$8:$L$120,2,FALSE),"")</f>
        <v>Residencial</v>
      </c>
      <c r="H140" s="110">
        <f t="shared" si="7"/>
        <v>218</v>
      </c>
      <c r="I140" s="136">
        <f>INDEX(vector.implicit.prices.STAR.before.discount,MATCH('Cálculos auxiliares'!D140,vector.plans.names,0))</f>
        <v>343.18184602486792</v>
      </c>
      <c r="J140" s="301"/>
      <c r="K140" s="255">
        <f t="shared" si="8"/>
        <v>0</v>
      </c>
      <c r="M140" s="222" t="e">
        <f t="shared" si="9"/>
        <v>#VALUE!</v>
      </c>
      <c r="Q140" s="95">
        <f t="shared" si="10"/>
        <v>0</v>
      </c>
      <c r="R140" s="95">
        <f t="shared" si="5"/>
        <v>0</v>
      </c>
      <c r="S140" s="95">
        <f t="shared" si="5"/>
        <v>0</v>
      </c>
      <c r="T140" s="95">
        <f t="shared" si="5"/>
        <v>0</v>
      </c>
      <c r="U140" s="95">
        <f t="shared" si="5"/>
        <v>0</v>
      </c>
      <c r="V140" s="95">
        <f t="shared" si="5"/>
        <v>1</v>
      </c>
      <c r="W140" s="95">
        <f t="shared" si="5"/>
        <v>0</v>
      </c>
      <c r="X140" s="95">
        <f t="shared" si="5"/>
        <v>0</v>
      </c>
      <c r="Y140" s="177"/>
    </row>
    <row r="141" spans="2:25" s="44" customFormat="1" x14ac:dyDescent="0.2">
      <c r="B141" s="229" t="str">
        <f t="shared" si="6"/>
        <v>TV Básico Plus + HD + Telefonía + 250 MegasSTAR + Internet fijo + Telefonía fija</v>
      </c>
      <c r="C141" s="95">
        <f t="shared" si="11"/>
        <v>15</v>
      </c>
      <c r="D141" s="100" t="str">
        <f t="shared" si="4"/>
        <v>TV Básico Plus + HD + Telefonía + 250 Megas</v>
      </c>
      <c r="F141" s="110" t="str">
        <f>IFERROR(VLOOKUP($D141,Base!$B$8:$L$120,3,FALSE),"")</f>
        <v>STAR + Internet fijo + Telefonía fija</v>
      </c>
      <c r="G141" s="110" t="str">
        <f>IFERROR(VLOOKUP($D141,Base!$B$8:$L$120,2,FALSE),"")</f>
        <v>Residencial</v>
      </c>
      <c r="H141" s="110">
        <f t="shared" si="7"/>
        <v>218</v>
      </c>
      <c r="I141" s="136">
        <f>INDEX(vector.implicit.prices.STAR.before.discount,MATCH('Cálculos auxiliares'!D141,vector.plans.names,0))</f>
        <v>343.18184602486792</v>
      </c>
      <c r="J141" s="301"/>
      <c r="K141" s="255">
        <f t="shared" si="8"/>
        <v>0</v>
      </c>
      <c r="M141" s="222" t="e">
        <f t="shared" si="9"/>
        <v>#VALUE!</v>
      </c>
      <c r="Q141" s="95">
        <f t="shared" si="10"/>
        <v>0</v>
      </c>
      <c r="R141" s="95">
        <f t="shared" si="5"/>
        <v>0</v>
      </c>
      <c r="S141" s="95">
        <f t="shared" si="5"/>
        <v>0</v>
      </c>
      <c r="T141" s="95">
        <f t="shared" si="5"/>
        <v>0</v>
      </c>
      <c r="U141" s="95">
        <f t="shared" si="5"/>
        <v>0</v>
      </c>
      <c r="V141" s="95">
        <f t="shared" si="5"/>
        <v>1</v>
      </c>
      <c r="W141" s="95">
        <f t="shared" si="5"/>
        <v>0</v>
      </c>
      <c r="X141" s="95">
        <f t="shared" si="5"/>
        <v>0</v>
      </c>
      <c r="Y141" s="177"/>
    </row>
    <row r="142" spans="2:25" s="44" customFormat="1" x14ac:dyDescent="0.2">
      <c r="B142" s="229" t="str">
        <f t="shared" si="6"/>
        <v>TV Básico Plus + HD + Telefonía + 250 Megas SimetricoSTAR + Internet fijo + Telefonía fija</v>
      </c>
      <c r="C142" s="95">
        <f t="shared" si="11"/>
        <v>16</v>
      </c>
      <c r="D142" s="100" t="str">
        <f t="shared" si="4"/>
        <v>TV Básico Plus + HD + Telefonía + 250 Megas Simetrico</v>
      </c>
      <c r="F142" s="110" t="str">
        <f>IFERROR(VLOOKUP($D142,Base!$B$8:$L$120,3,FALSE),"")</f>
        <v>STAR + Internet fijo + Telefonía fija</v>
      </c>
      <c r="G142" s="110" t="str">
        <f>IFERROR(VLOOKUP($D142,Base!$B$8:$L$120,2,FALSE),"")</f>
        <v>Residencial</v>
      </c>
      <c r="H142" s="110">
        <f t="shared" si="7"/>
        <v>218</v>
      </c>
      <c r="I142" s="136">
        <f>INDEX(vector.implicit.prices.STAR.before.discount,MATCH('Cálculos auxiliares'!D142,vector.plans.names,0))</f>
        <v>343.18184602486792</v>
      </c>
      <c r="J142" s="301"/>
      <c r="K142" s="255">
        <f t="shared" si="8"/>
        <v>0</v>
      </c>
      <c r="M142" s="222" t="e">
        <f t="shared" si="9"/>
        <v>#VALUE!</v>
      </c>
      <c r="Q142" s="95">
        <f t="shared" si="10"/>
        <v>0</v>
      </c>
      <c r="R142" s="95">
        <f t="shared" si="5"/>
        <v>0</v>
      </c>
      <c r="S142" s="95">
        <f t="shared" si="5"/>
        <v>0</v>
      </c>
      <c r="T142" s="95">
        <f t="shared" si="5"/>
        <v>0</v>
      </c>
      <c r="U142" s="95">
        <f t="shared" si="5"/>
        <v>0</v>
      </c>
      <c r="V142" s="95">
        <f t="shared" si="5"/>
        <v>1</v>
      </c>
      <c r="W142" s="95">
        <f t="shared" si="5"/>
        <v>0</v>
      </c>
      <c r="X142" s="95">
        <f t="shared" si="5"/>
        <v>0</v>
      </c>
      <c r="Y142" s="177"/>
    </row>
    <row r="143" spans="2:25" s="44" customFormat="1" x14ac:dyDescent="0.2">
      <c r="B143" s="229" t="str">
        <f t="shared" si="6"/>
        <v>TV Básico Plus + HD + Telefonía + 500 MegasSTAR + Internet fijo + Telefonía fija</v>
      </c>
      <c r="C143" s="95">
        <f t="shared" si="11"/>
        <v>17</v>
      </c>
      <c r="D143" s="100" t="str">
        <f t="shared" si="4"/>
        <v>TV Básico Plus + HD + Telefonía + 500 Megas</v>
      </c>
      <c r="F143" s="110" t="str">
        <f>IFERROR(VLOOKUP($D143,Base!$B$8:$L$120,3,FALSE),"")</f>
        <v>STAR + Internet fijo + Telefonía fija</v>
      </c>
      <c r="G143" s="110" t="str">
        <f>IFERROR(VLOOKUP($D143,Base!$B$8:$L$120,2,FALSE),"")</f>
        <v>Residencial</v>
      </c>
      <c r="H143" s="110">
        <f t="shared" si="7"/>
        <v>218</v>
      </c>
      <c r="I143" s="136">
        <f>INDEX(vector.implicit.prices.STAR.before.discount,MATCH('Cálculos auxiliares'!D143,vector.plans.names,0))</f>
        <v>343.18184602486792</v>
      </c>
      <c r="J143" s="301"/>
      <c r="K143" s="255">
        <f t="shared" si="8"/>
        <v>0</v>
      </c>
      <c r="M143" s="222" t="e">
        <f t="shared" si="9"/>
        <v>#VALUE!</v>
      </c>
      <c r="Q143" s="95">
        <f t="shared" si="10"/>
        <v>0</v>
      </c>
      <c r="R143" s="95">
        <f t="shared" si="10"/>
        <v>0</v>
      </c>
      <c r="S143" s="95">
        <f t="shared" si="10"/>
        <v>0</v>
      </c>
      <c r="T143" s="95">
        <f t="shared" si="10"/>
        <v>0</v>
      </c>
      <c r="U143" s="95">
        <f t="shared" ref="U143:X206" si="12">IF(U$126=$H143,1,0)</f>
        <v>0</v>
      </c>
      <c r="V143" s="95">
        <f t="shared" si="12"/>
        <v>1</v>
      </c>
      <c r="W143" s="95">
        <f t="shared" si="12"/>
        <v>0</v>
      </c>
      <c r="X143" s="95">
        <f t="shared" si="12"/>
        <v>0</v>
      </c>
      <c r="Y143" s="177"/>
    </row>
    <row r="144" spans="2:25" s="44" customFormat="1" x14ac:dyDescent="0.2">
      <c r="B144" s="229" t="str">
        <f t="shared" si="6"/>
        <v>TV Básico Plus + HD + Telefonía + 500 Megas SimetricoSTAR + Internet fijo + Telefonía fija</v>
      </c>
      <c r="C144" s="95">
        <f t="shared" si="11"/>
        <v>18</v>
      </c>
      <c r="D144" s="100" t="str">
        <f t="shared" si="4"/>
        <v>TV Básico Plus + HD + Telefonía + 500 Megas Simetrico</v>
      </c>
      <c r="F144" s="110" t="str">
        <f>IFERROR(VLOOKUP($D144,Base!$B$8:$L$120,3,FALSE),"")</f>
        <v>STAR + Internet fijo + Telefonía fija</v>
      </c>
      <c r="G144" s="110" t="str">
        <f>IFERROR(VLOOKUP($D144,Base!$B$8:$L$120,2,FALSE),"")</f>
        <v>Residencial</v>
      </c>
      <c r="H144" s="110">
        <f t="shared" si="7"/>
        <v>218</v>
      </c>
      <c r="I144" s="136">
        <f>INDEX(vector.implicit.prices.STAR.before.discount,MATCH('Cálculos auxiliares'!D144,vector.plans.names,0))</f>
        <v>343.18184602486792</v>
      </c>
      <c r="J144" s="301"/>
      <c r="K144" s="255">
        <f t="shared" si="8"/>
        <v>0</v>
      </c>
      <c r="M144" s="222" t="e">
        <f t="shared" si="9"/>
        <v>#VALUE!</v>
      </c>
      <c r="Q144" s="95">
        <f t="shared" si="10"/>
        <v>0</v>
      </c>
      <c r="R144" s="95">
        <f t="shared" si="10"/>
        <v>0</v>
      </c>
      <c r="S144" s="95">
        <f t="shared" si="10"/>
        <v>0</v>
      </c>
      <c r="T144" s="95">
        <f t="shared" si="10"/>
        <v>0</v>
      </c>
      <c r="U144" s="95">
        <f t="shared" si="12"/>
        <v>0</v>
      </c>
      <c r="V144" s="95">
        <f t="shared" si="12"/>
        <v>1</v>
      </c>
      <c r="W144" s="95">
        <f t="shared" si="12"/>
        <v>0</v>
      </c>
      <c r="X144" s="95">
        <f t="shared" si="12"/>
        <v>0</v>
      </c>
      <c r="Y144" s="177"/>
    </row>
    <row r="145" spans="2:25" s="44" customFormat="1" x14ac:dyDescent="0.2">
      <c r="B145" s="229" t="str">
        <f t="shared" si="6"/>
        <v>TV Básico Plus + HD + Telefonía + 60 MegasSTAR + Internet fijo + Telefonía fija</v>
      </c>
      <c r="C145" s="95">
        <f t="shared" si="11"/>
        <v>19</v>
      </c>
      <c r="D145" s="100" t="str">
        <f t="shared" si="4"/>
        <v>TV Básico Plus + HD + Telefonía + 60 Megas</v>
      </c>
      <c r="F145" s="110" t="str">
        <f>IFERROR(VLOOKUP($D145,Base!$B$8:$L$120,3,FALSE),"")</f>
        <v>STAR + Internet fijo + Telefonía fija</v>
      </c>
      <c r="G145" s="110" t="str">
        <f>IFERROR(VLOOKUP($D145,Base!$B$8:$L$120,2,FALSE),"")</f>
        <v>Residencial</v>
      </c>
      <c r="H145" s="110">
        <f t="shared" si="7"/>
        <v>218</v>
      </c>
      <c r="I145" s="136">
        <f>INDEX(vector.implicit.prices.STAR.before.discount,MATCH('Cálculos auxiliares'!D145,vector.plans.names,0))</f>
        <v>343.18184602486792</v>
      </c>
      <c r="J145" s="301"/>
      <c r="K145" s="255">
        <f t="shared" si="8"/>
        <v>0</v>
      </c>
      <c r="M145" s="222" t="e">
        <f t="shared" si="9"/>
        <v>#VALUE!</v>
      </c>
      <c r="Q145" s="95">
        <f t="shared" si="10"/>
        <v>0</v>
      </c>
      <c r="R145" s="95">
        <f t="shared" si="10"/>
        <v>0</v>
      </c>
      <c r="S145" s="95">
        <f t="shared" si="10"/>
        <v>0</v>
      </c>
      <c r="T145" s="95">
        <f t="shared" si="10"/>
        <v>0</v>
      </c>
      <c r="U145" s="95">
        <f t="shared" si="12"/>
        <v>0</v>
      </c>
      <c r="V145" s="95">
        <f t="shared" si="12"/>
        <v>1</v>
      </c>
      <c r="W145" s="95">
        <f t="shared" si="12"/>
        <v>0</v>
      </c>
      <c r="X145" s="95">
        <f t="shared" si="12"/>
        <v>0</v>
      </c>
      <c r="Y145" s="177"/>
    </row>
    <row r="146" spans="2:25" s="44" customFormat="1" x14ac:dyDescent="0.2">
      <c r="B146" s="229" t="str">
        <f t="shared" si="6"/>
        <v>TV Básico Plus + HD + Telefonía + 60 Megas SimetricoSTAR + Internet fijo + Telefonía fija</v>
      </c>
      <c r="C146" s="95">
        <f t="shared" si="11"/>
        <v>20</v>
      </c>
      <c r="D146" s="100" t="str">
        <f t="shared" si="4"/>
        <v>TV Básico Plus + HD + Telefonía + 60 Megas Simetrico</v>
      </c>
      <c r="F146" s="110" t="str">
        <f>IFERROR(VLOOKUP($D146,Base!$B$8:$L$120,3,FALSE),"")</f>
        <v>STAR + Internet fijo + Telefonía fija</v>
      </c>
      <c r="G146" s="110" t="str">
        <f>IFERROR(VLOOKUP($D146,Base!$B$8:$L$120,2,FALSE),"")</f>
        <v>Residencial</v>
      </c>
      <c r="H146" s="110">
        <f t="shared" si="7"/>
        <v>218</v>
      </c>
      <c r="I146" s="136">
        <f>INDEX(vector.implicit.prices.STAR.before.discount,MATCH('Cálculos auxiliares'!D146,vector.plans.names,0))</f>
        <v>343.18184602486792</v>
      </c>
      <c r="J146" s="301"/>
      <c r="K146" s="255">
        <f t="shared" si="8"/>
        <v>0</v>
      </c>
      <c r="M146" s="222" t="e">
        <f t="shared" si="9"/>
        <v>#VALUE!</v>
      </c>
      <c r="Q146" s="95">
        <f t="shared" si="10"/>
        <v>0</v>
      </c>
      <c r="R146" s="95">
        <f t="shared" si="10"/>
        <v>0</v>
      </c>
      <c r="S146" s="95">
        <f t="shared" si="10"/>
        <v>0</v>
      </c>
      <c r="T146" s="95">
        <f t="shared" si="10"/>
        <v>0</v>
      </c>
      <c r="U146" s="95">
        <f t="shared" si="12"/>
        <v>0</v>
      </c>
      <c r="V146" s="95">
        <f t="shared" si="12"/>
        <v>1</v>
      </c>
      <c r="W146" s="95">
        <f t="shared" si="12"/>
        <v>0</v>
      </c>
      <c r="X146" s="95">
        <f t="shared" si="12"/>
        <v>0</v>
      </c>
      <c r="Y146" s="177"/>
    </row>
    <row r="147" spans="2:25" s="44" customFormat="1" x14ac:dyDescent="0.2">
      <c r="B147" s="229" t="str">
        <f t="shared" si="6"/>
        <v>TV Básico Plus + HD Negocio + Telefonía Negocio + 100 Megas NegocioSTAR + Internet fijo + Telefonía fija</v>
      </c>
      <c r="C147" s="95">
        <f t="shared" si="11"/>
        <v>21</v>
      </c>
      <c r="D147" s="100" t="str">
        <f t="shared" si="4"/>
        <v>TV Básico Plus + HD Negocio + Telefonía Negocio + 100 Megas Negocio</v>
      </c>
      <c r="F147" s="110" t="str">
        <f>IFERROR(VLOOKUP($D147,Base!$B$8:$L$120,3,FALSE),"")</f>
        <v>STAR + Internet fijo + Telefonía fija</v>
      </c>
      <c r="G147" s="110" t="str">
        <f>IFERROR(VLOOKUP($D147,Base!$B$8:$L$120,2,FALSE),"")</f>
        <v>Negocio</v>
      </c>
      <c r="H147" s="110">
        <f t="shared" si="7"/>
        <v>218</v>
      </c>
      <c r="I147" s="136">
        <f>INDEX(vector.implicit.prices.STAR.before.discount,MATCH('Cálculos auxiliares'!D147,vector.plans.names,0))</f>
        <v>343.18184602486792</v>
      </c>
      <c r="J147" s="301"/>
      <c r="K147" s="255">
        <f t="shared" si="8"/>
        <v>0</v>
      </c>
      <c r="M147" s="222" t="e">
        <f t="shared" si="9"/>
        <v>#VALUE!</v>
      </c>
      <c r="Q147" s="95">
        <f t="shared" si="10"/>
        <v>0</v>
      </c>
      <c r="R147" s="95">
        <f t="shared" si="10"/>
        <v>0</v>
      </c>
      <c r="S147" s="95">
        <f t="shared" si="10"/>
        <v>0</v>
      </c>
      <c r="T147" s="95">
        <f t="shared" si="10"/>
        <v>0</v>
      </c>
      <c r="U147" s="95">
        <f t="shared" si="12"/>
        <v>0</v>
      </c>
      <c r="V147" s="95">
        <f t="shared" si="12"/>
        <v>1</v>
      </c>
      <c r="W147" s="95">
        <f t="shared" si="12"/>
        <v>0</v>
      </c>
      <c r="X147" s="95">
        <f t="shared" si="12"/>
        <v>0</v>
      </c>
      <c r="Y147" s="177"/>
    </row>
    <row r="148" spans="2:25" s="44" customFormat="1" x14ac:dyDescent="0.2">
      <c r="B148" s="229" t="str">
        <f t="shared" si="6"/>
        <v>TV Básico Plus + HD Negocio + Telefonía Negocio + 100 Megas Simetrico NegocioSTAR + Internet fijo + Telefonía fija</v>
      </c>
      <c r="C148" s="95">
        <f t="shared" si="11"/>
        <v>22</v>
      </c>
      <c r="D148" s="100" t="str">
        <f t="shared" si="4"/>
        <v>TV Básico Plus + HD Negocio + Telefonía Negocio + 100 Megas Simetrico Negocio</v>
      </c>
      <c r="F148" s="110" t="str">
        <f>IFERROR(VLOOKUP($D148,Base!$B$8:$L$120,3,FALSE),"")</f>
        <v>STAR + Internet fijo + Telefonía fija</v>
      </c>
      <c r="G148" s="110" t="str">
        <f>IFERROR(VLOOKUP($D148,Base!$B$8:$L$120,2,FALSE),"")</f>
        <v>Negocio</v>
      </c>
      <c r="H148" s="110">
        <f t="shared" si="7"/>
        <v>218</v>
      </c>
      <c r="I148" s="136">
        <f>INDEX(vector.implicit.prices.STAR.before.discount,MATCH('Cálculos auxiliares'!D148,vector.plans.names,0))</f>
        <v>343.18184602486792</v>
      </c>
      <c r="J148" s="301"/>
      <c r="K148" s="255">
        <f t="shared" si="8"/>
        <v>0</v>
      </c>
      <c r="M148" s="222" t="e">
        <f t="shared" si="9"/>
        <v>#VALUE!</v>
      </c>
      <c r="Q148" s="95">
        <f t="shared" si="10"/>
        <v>0</v>
      </c>
      <c r="R148" s="95">
        <f t="shared" si="10"/>
        <v>0</v>
      </c>
      <c r="S148" s="95">
        <f t="shared" si="10"/>
        <v>0</v>
      </c>
      <c r="T148" s="95">
        <f t="shared" si="10"/>
        <v>0</v>
      </c>
      <c r="U148" s="95">
        <f t="shared" si="12"/>
        <v>0</v>
      </c>
      <c r="V148" s="95">
        <f t="shared" si="12"/>
        <v>1</v>
      </c>
      <c r="W148" s="95">
        <f t="shared" si="12"/>
        <v>0</v>
      </c>
      <c r="X148" s="95">
        <f t="shared" si="12"/>
        <v>0</v>
      </c>
      <c r="Y148" s="177"/>
    </row>
    <row r="149" spans="2:25" s="44" customFormat="1" x14ac:dyDescent="0.2">
      <c r="B149" s="229" t="str">
        <f t="shared" si="6"/>
        <v>TV Básico Plus + HD Negocio + Telefonía Negocio + 1000 Megas NegocioSTAR + Internet fijo + Telefonía fija</v>
      </c>
      <c r="C149" s="95">
        <f t="shared" si="11"/>
        <v>23</v>
      </c>
      <c r="D149" s="100" t="str">
        <f t="shared" si="4"/>
        <v>TV Básico Plus + HD Negocio + Telefonía Negocio + 1000 Megas Negocio</v>
      </c>
      <c r="F149" s="110" t="str">
        <f>IFERROR(VLOOKUP($D149,Base!$B$8:$L$120,3,FALSE),"")</f>
        <v>STAR + Internet fijo + Telefonía fija</v>
      </c>
      <c r="G149" s="110" t="str">
        <f>IFERROR(VLOOKUP($D149,Base!$B$8:$L$120,2,FALSE),"")</f>
        <v>Negocio</v>
      </c>
      <c r="H149" s="110">
        <f t="shared" si="7"/>
        <v>218</v>
      </c>
      <c r="I149" s="136">
        <f>INDEX(vector.implicit.prices.STAR.before.discount,MATCH('Cálculos auxiliares'!D149,vector.plans.names,0))</f>
        <v>343.18184602486792</v>
      </c>
      <c r="J149" s="301"/>
      <c r="K149" s="255">
        <f t="shared" si="8"/>
        <v>0</v>
      </c>
      <c r="M149" s="222" t="e">
        <f t="shared" si="9"/>
        <v>#VALUE!</v>
      </c>
      <c r="Q149" s="95">
        <f t="shared" si="10"/>
        <v>0</v>
      </c>
      <c r="R149" s="95">
        <f t="shared" si="10"/>
        <v>0</v>
      </c>
      <c r="S149" s="95">
        <f t="shared" si="10"/>
        <v>0</v>
      </c>
      <c r="T149" s="95">
        <f t="shared" si="10"/>
        <v>0</v>
      </c>
      <c r="U149" s="95">
        <f t="shared" si="12"/>
        <v>0</v>
      </c>
      <c r="V149" s="95">
        <f t="shared" si="12"/>
        <v>1</v>
      </c>
      <c r="W149" s="95">
        <f t="shared" si="12"/>
        <v>0</v>
      </c>
      <c r="X149" s="95">
        <f t="shared" si="12"/>
        <v>0</v>
      </c>
      <c r="Y149" s="177"/>
    </row>
    <row r="150" spans="2:25" s="44" customFormat="1" x14ac:dyDescent="0.2">
      <c r="B150" s="229" t="str">
        <f t="shared" si="6"/>
        <v>TV Básico Plus + HD Negocio + Telefonía Negocio + 250 Megas NegocioSTAR + Internet fijo + Telefonía fija</v>
      </c>
      <c r="C150" s="95">
        <f t="shared" si="11"/>
        <v>24</v>
      </c>
      <c r="D150" s="100" t="str">
        <f t="shared" si="4"/>
        <v>TV Básico Plus + HD Negocio + Telefonía Negocio + 250 Megas Negocio</v>
      </c>
      <c r="F150" s="110" t="str">
        <f>IFERROR(VLOOKUP($D150,Base!$B$8:$L$120,3,FALSE),"")</f>
        <v>STAR + Internet fijo + Telefonía fija</v>
      </c>
      <c r="G150" s="110" t="str">
        <f>IFERROR(VLOOKUP($D150,Base!$B$8:$L$120,2,FALSE),"")</f>
        <v>Negocio</v>
      </c>
      <c r="H150" s="110">
        <f t="shared" si="7"/>
        <v>218</v>
      </c>
      <c r="I150" s="136">
        <f>INDEX(vector.implicit.prices.STAR.before.discount,MATCH('Cálculos auxiliares'!D150,vector.plans.names,0))</f>
        <v>343.18184602486792</v>
      </c>
      <c r="J150" s="301"/>
      <c r="K150" s="255">
        <f t="shared" si="8"/>
        <v>0</v>
      </c>
      <c r="M150" s="222" t="e">
        <f t="shared" si="9"/>
        <v>#VALUE!</v>
      </c>
      <c r="Q150" s="95">
        <f t="shared" si="10"/>
        <v>0</v>
      </c>
      <c r="R150" s="95">
        <f t="shared" si="10"/>
        <v>0</v>
      </c>
      <c r="S150" s="95">
        <f t="shared" si="10"/>
        <v>0</v>
      </c>
      <c r="T150" s="95">
        <f t="shared" si="10"/>
        <v>0</v>
      </c>
      <c r="U150" s="95">
        <f t="shared" si="12"/>
        <v>0</v>
      </c>
      <c r="V150" s="95">
        <f t="shared" si="12"/>
        <v>1</v>
      </c>
      <c r="W150" s="95">
        <f t="shared" si="12"/>
        <v>0</v>
      </c>
      <c r="X150" s="95">
        <f t="shared" si="12"/>
        <v>0</v>
      </c>
      <c r="Y150" s="177"/>
    </row>
    <row r="151" spans="2:25" s="44" customFormat="1" x14ac:dyDescent="0.2">
      <c r="B151" s="229" t="str">
        <f t="shared" si="6"/>
        <v>TV Básico Plus + HD Negocio + Telefonía Negocio + 250 Megas Simetrico NegocioSTAR + Internet fijo + Telefonía fija</v>
      </c>
      <c r="C151" s="95">
        <f t="shared" si="11"/>
        <v>25</v>
      </c>
      <c r="D151" s="100" t="str">
        <f t="shared" si="4"/>
        <v>TV Básico Plus + HD Negocio + Telefonía Negocio + 250 Megas Simetrico Negocio</v>
      </c>
      <c r="F151" s="110" t="str">
        <f>IFERROR(VLOOKUP($D151,Base!$B$8:$L$120,3,FALSE),"")</f>
        <v>STAR + Internet fijo + Telefonía fija</v>
      </c>
      <c r="G151" s="110" t="str">
        <f>IFERROR(VLOOKUP($D151,Base!$B$8:$L$120,2,FALSE),"")</f>
        <v>Negocio</v>
      </c>
      <c r="H151" s="110">
        <f t="shared" si="7"/>
        <v>218</v>
      </c>
      <c r="I151" s="136">
        <f>INDEX(vector.implicit.prices.STAR.before.discount,MATCH('Cálculos auxiliares'!D151,vector.plans.names,0))</f>
        <v>343.18184602486792</v>
      </c>
      <c r="J151" s="301"/>
      <c r="K151" s="255">
        <f t="shared" si="8"/>
        <v>0</v>
      </c>
      <c r="M151" s="222" t="e">
        <f t="shared" si="9"/>
        <v>#VALUE!</v>
      </c>
      <c r="Q151" s="95">
        <f t="shared" si="10"/>
        <v>0</v>
      </c>
      <c r="R151" s="95">
        <f t="shared" si="10"/>
        <v>0</v>
      </c>
      <c r="S151" s="95">
        <f t="shared" si="10"/>
        <v>0</v>
      </c>
      <c r="T151" s="95">
        <f t="shared" si="10"/>
        <v>0</v>
      </c>
      <c r="U151" s="95">
        <f t="shared" si="12"/>
        <v>0</v>
      </c>
      <c r="V151" s="95">
        <f t="shared" si="12"/>
        <v>1</v>
      </c>
      <c r="W151" s="95">
        <f t="shared" si="12"/>
        <v>0</v>
      </c>
      <c r="X151" s="95">
        <f t="shared" si="12"/>
        <v>0</v>
      </c>
      <c r="Y151" s="177"/>
    </row>
    <row r="152" spans="2:25" s="44" customFormat="1" x14ac:dyDescent="0.2">
      <c r="B152" s="229" t="str">
        <f t="shared" si="6"/>
        <v>TV Básico Plus + HD Negocio + Telefonía Negocio + 500 Megas NegocioSTAR + Internet fijo + Telefonía fija</v>
      </c>
      <c r="C152" s="95">
        <f t="shared" si="11"/>
        <v>26</v>
      </c>
      <c r="D152" s="100" t="str">
        <f t="shared" si="4"/>
        <v>TV Básico Plus + HD Negocio + Telefonía Negocio + 500 Megas Negocio</v>
      </c>
      <c r="F152" s="110" t="str">
        <f>IFERROR(VLOOKUP($D152,Base!$B$8:$L$120,3,FALSE),"")</f>
        <v>STAR + Internet fijo + Telefonía fija</v>
      </c>
      <c r="G152" s="110" t="str">
        <f>IFERROR(VLOOKUP($D152,Base!$B$8:$L$120,2,FALSE),"")</f>
        <v>Negocio</v>
      </c>
      <c r="H152" s="110">
        <f t="shared" si="7"/>
        <v>218</v>
      </c>
      <c r="I152" s="136">
        <f>INDEX(vector.implicit.prices.STAR.before.discount,MATCH('Cálculos auxiliares'!D152,vector.plans.names,0))</f>
        <v>343.18184602486792</v>
      </c>
      <c r="J152" s="301"/>
      <c r="K152" s="255">
        <f t="shared" si="8"/>
        <v>0</v>
      </c>
      <c r="M152" s="222" t="e">
        <f t="shared" si="9"/>
        <v>#VALUE!</v>
      </c>
      <c r="Q152" s="95">
        <f t="shared" si="10"/>
        <v>0</v>
      </c>
      <c r="R152" s="95">
        <f t="shared" si="10"/>
        <v>0</v>
      </c>
      <c r="S152" s="95">
        <f t="shared" si="10"/>
        <v>0</v>
      </c>
      <c r="T152" s="95">
        <f t="shared" si="10"/>
        <v>0</v>
      </c>
      <c r="U152" s="95">
        <f t="shared" si="12"/>
        <v>0</v>
      </c>
      <c r="V152" s="95">
        <f t="shared" si="12"/>
        <v>1</v>
      </c>
      <c r="W152" s="95">
        <f t="shared" si="12"/>
        <v>0</v>
      </c>
      <c r="X152" s="95">
        <f t="shared" si="12"/>
        <v>0</v>
      </c>
      <c r="Y152" s="177"/>
    </row>
    <row r="153" spans="2:25" s="44" customFormat="1" x14ac:dyDescent="0.2">
      <c r="B153" s="229" t="str">
        <f t="shared" si="6"/>
        <v>TV Básico Plus + HD Negocio + Telefonía Negocio + 500 Megas Simetrico NegocioSTAR + Internet fijo + Telefonía fija</v>
      </c>
      <c r="C153" s="95">
        <f t="shared" si="11"/>
        <v>27</v>
      </c>
      <c r="D153" s="100" t="str">
        <f t="shared" si="4"/>
        <v>TV Básico Plus + HD Negocio + Telefonía Negocio + 500 Megas Simetrico Negocio</v>
      </c>
      <c r="E153" s="2"/>
      <c r="F153" s="110" t="str">
        <f>IFERROR(VLOOKUP($D153,Base!$B$8:$L$120,3,FALSE),"")</f>
        <v>STAR + Internet fijo + Telefonía fija</v>
      </c>
      <c r="G153" s="110" t="str">
        <f>IFERROR(VLOOKUP($D153,Base!$B$8:$L$120,2,FALSE),"")</f>
        <v>Negocio</v>
      </c>
      <c r="H153" s="110">
        <f t="shared" si="7"/>
        <v>218</v>
      </c>
      <c r="I153" s="136">
        <f>INDEX(vector.implicit.prices.STAR.before.discount,MATCH('Cálculos auxiliares'!D153,vector.plans.names,0))</f>
        <v>343.18184602486792</v>
      </c>
      <c r="J153" s="301"/>
      <c r="K153" s="255">
        <f t="shared" si="8"/>
        <v>0</v>
      </c>
      <c r="M153" s="222" t="e">
        <f t="shared" si="9"/>
        <v>#VALUE!</v>
      </c>
      <c r="Q153" s="95">
        <f t="shared" si="10"/>
        <v>0</v>
      </c>
      <c r="R153" s="95">
        <f t="shared" si="10"/>
        <v>0</v>
      </c>
      <c r="S153" s="95">
        <f t="shared" si="10"/>
        <v>0</v>
      </c>
      <c r="T153" s="95">
        <f t="shared" si="10"/>
        <v>0</v>
      </c>
      <c r="U153" s="95">
        <f t="shared" si="12"/>
        <v>0</v>
      </c>
      <c r="V153" s="95">
        <f t="shared" si="12"/>
        <v>1</v>
      </c>
      <c r="W153" s="95">
        <f t="shared" si="12"/>
        <v>0</v>
      </c>
      <c r="X153" s="95">
        <f t="shared" si="12"/>
        <v>0</v>
      </c>
      <c r="Y153" s="177"/>
    </row>
    <row r="154" spans="2:25" s="44" customFormat="1" x14ac:dyDescent="0.2">
      <c r="B154" s="229" t="str">
        <f t="shared" si="6"/>
        <v>TV Básico Plus + HD Negocio + Telefonía Negocio + 60 Megas NegocioSTAR + Internet fijo + Telefonía fija</v>
      </c>
      <c r="C154" s="95">
        <f t="shared" si="11"/>
        <v>28</v>
      </c>
      <c r="D154" s="100" t="str">
        <f t="shared" si="4"/>
        <v>TV Básico Plus + HD Negocio + Telefonía Negocio + 60 Megas Negocio</v>
      </c>
      <c r="E154" s="2"/>
      <c r="F154" s="110" t="str">
        <f>IFERROR(VLOOKUP($D154,Base!$B$8:$L$120,3,FALSE),"")</f>
        <v>STAR + Internet fijo + Telefonía fija</v>
      </c>
      <c r="G154" s="110" t="str">
        <f>IFERROR(VLOOKUP($D154,Base!$B$8:$L$120,2,FALSE),"")</f>
        <v>Negocio</v>
      </c>
      <c r="H154" s="110">
        <f t="shared" si="7"/>
        <v>218</v>
      </c>
      <c r="I154" s="136">
        <f>INDEX(vector.implicit.prices.STAR.before.discount,MATCH('Cálculos auxiliares'!D154,vector.plans.names,0))</f>
        <v>343.18184602486792</v>
      </c>
      <c r="J154" s="301"/>
      <c r="K154" s="255">
        <f t="shared" si="8"/>
        <v>0</v>
      </c>
      <c r="M154" s="222" t="e">
        <f t="shared" si="9"/>
        <v>#VALUE!</v>
      </c>
      <c r="Q154" s="95">
        <f t="shared" si="10"/>
        <v>0</v>
      </c>
      <c r="R154" s="95">
        <f t="shared" si="10"/>
        <v>0</v>
      </c>
      <c r="S154" s="95">
        <f t="shared" si="10"/>
        <v>0</v>
      </c>
      <c r="T154" s="95">
        <f t="shared" si="10"/>
        <v>0</v>
      </c>
      <c r="U154" s="95">
        <f t="shared" si="12"/>
        <v>0</v>
      </c>
      <c r="V154" s="95">
        <f t="shared" si="12"/>
        <v>1</v>
      </c>
      <c r="W154" s="95">
        <f t="shared" si="12"/>
        <v>0</v>
      </c>
      <c r="X154" s="95">
        <f t="shared" si="12"/>
        <v>0</v>
      </c>
      <c r="Y154" s="177"/>
    </row>
    <row r="155" spans="2:25" s="44" customFormat="1" x14ac:dyDescent="0.2">
      <c r="B155" s="229" t="str">
        <f t="shared" si="6"/>
        <v>TV Básico Plus + HD Negocio + Telefonía Negocio + 60 Megas Simetrico NegocioSTAR + Internet fijo + Telefonía fija</v>
      </c>
      <c r="C155" s="95">
        <f t="shared" si="11"/>
        <v>29</v>
      </c>
      <c r="D155" s="100" t="str">
        <f t="shared" si="4"/>
        <v>TV Básico Plus + HD Negocio + Telefonía Negocio + 60 Megas Simetrico Negocio</v>
      </c>
      <c r="E155" s="2"/>
      <c r="F155" s="110" t="str">
        <f>IFERROR(VLOOKUP($D155,Base!$B$8:$L$120,3,FALSE),"")</f>
        <v>STAR + Internet fijo + Telefonía fija</v>
      </c>
      <c r="G155" s="110" t="str">
        <f>IFERROR(VLOOKUP($D155,Base!$B$8:$L$120,2,FALSE),"")</f>
        <v>Negocio</v>
      </c>
      <c r="H155" s="110">
        <f t="shared" si="7"/>
        <v>218</v>
      </c>
      <c r="I155" s="136">
        <f>INDEX(vector.implicit.prices.STAR.before.discount,MATCH('Cálculos auxiliares'!D155,vector.plans.names,0))</f>
        <v>343.18184602486792</v>
      </c>
      <c r="J155" s="301"/>
      <c r="K155" s="255">
        <f t="shared" si="8"/>
        <v>0</v>
      </c>
      <c r="L155" s="209"/>
      <c r="M155" s="222" t="e">
        <f t="shared" si="9"/>
        <v>#VALUE!</v>
      </c>
      <c r="Q155" s="95">
        <f t="shared" si="10"/>
        <v>0</v>
      </c>
      <c r="R155" s="95">
        <f t="shared" si="10"/>
        <v>0</v>
      </c>
      <c r="S155" s="95">
        <f t="shared" si="10"/>
        <v>0</v>
      </c>
      <c r="T155" s="95">
        <f t="shared" si="10"/>
        <v>0</v>
      </c>
      <c r="U155" s="95">
        <f t="shared" si="12"/>
        <v>0</v>
      </c>
      <c r="V155" s="95">
        <f t="shared" si="12"/>
        <v>1</v>
      </c>
      <c r="W155" s="95">
        <f t="shared" si="12"/>
        <v>0</v>
      </c>
      <c r="X155" s="95">
        <f t="shared" si="12"/>
        <v>0</v>
      </c>
      <c r="Y155" s="177"/>
    </row>
    <row r="156" spans="2:25" s="44" customFormat="1" x14ac:dyDescent="0.2">
      <c r="B156" s="229" t="str">
        <f t="shared" si="6"/>
        <v>TV Básico Plus Negocio + 100 Megas NegocioSTAR + Internet fijo</v>
      </c>
      <c r="C156" s="95">
        <f t="shared" si="11"/>
        <v>30</v>
      </c>
      <c r="D156" s="100" t="str">
        <f t="shared" si="4"/>
        <v>TV Básico Plus Negocio + 100 Megas Negocio</v>
      </c>
      <c r="E156" s="177"/>
      <c r="F156" s="110" t="str">
        <f>IFERROR(VLOOKUP($D156,Base!$B$8:$L$120,3,FALSE),"")</f>
        <v>STAR + Internet fijo</v>
      </c>
      <c r="G156" s="110" t="str">
        <f>IFERROR(VLOOKUP($D156,Base!$B$8:$L$120,2,FALSE),"")</f>
        <v>Negocio</v>
      </c>
      <c r="H156" s="110">
        <f t="shared" si="7"/>
        <v>153</v>
      </c>
      <c r="I156" s="136">
        <f>INDEX(vector.implicit.prices.STAR.before.discount,MATCH('Cálculos auxiliares'!D156,vector.plans.names,0))</f>
        <v>300.46869768999005</v>
      </c>
      <c r="J156" s="301"/>
      <c r="K156" s="255">
        <f t="shared" si="8"/>
        <v>31.439995024634968</v>
      </c>
      <c r="M156" s="222" t="e">
        <f t="shared" si="9"/>
        <v>#VALUE!</v>
      </c>
      <c r="Q156" s="95">
        <f t="shared" si="10"/>
        <v>0</v>
      </c>
      <c r="R156" s="95">
        <f t="shared" si="10"/>
        <v>0</v>
      </c>
      <c r="S156" s="95">
        <f t="shared" si="10"/>
        <v>0</v>
      </c>
      <c r="T156" s="95">
        <f t="shared" si="10"/>
        <v>0</v>
      </c>
      <c r="U156" s="95">
        <f t="shared" si="12"/>
        <v>1</v>
      </c>
      <c r="V156" s="95">
        <f t="shared" si="12"/>
        <v>0</v>
      </c>
      <c r="W156" s="95">
        <f t="shared" si="12"/>
        <v>0</v>
      </c>
      <c r="X156" s="95">
        <f t="shared" si="12"/>
        <v>0</v>
      </c>
      <c r="Y156" s="177"/>
    </row>
    <row r="157" spans="2:25" s="44" customFormat="1" x14ac:dyDescent="0.2">
      <c r="B157" s="229" t="str">
        <f t="shared" si="6"/>
        <v>TV Básico Plus Negocio + 100 Megas Simetrico NegocioSTAR + Internet fijo</v>
      </c>
      <c r="C157" s="95">
        <f t="shared" si="11"/>
        <v>31</v>
      </c>
      <c r="D157" s="100" t="str">
        <f t="shared" si="4"/>
        <v>TV Básico Plus Negocio + 100 Megas Simetrico Negocio</v>
      </c>
      <c r="E157" s="177"/>
      <c r="F157" s="110" t="str">
        <f>IFERROR(VLOOKUP($D157,Base!$B$8:$L$120,3,FALSE),"")</f>
        <v>STAR + Internet fijo</v>
      </c>
      <c r="G157" s="110" t="str">
        <f>IFERROR(VLOOKUP($D157,Base!$B$8:$L$120,2,FALSE),"")</f>
        <v>Negocio</v>
      </c>
      <c r="H157" s="110">
        <f t="shared" si="7"/>
        <v>153</v>
      </c>
      <c r="I157" s="136">
        <f>INDEX(vector.implicit.prices.STAR.before.discount,MATCH('Cálculos auxiliares'!D157,vector.plans.names,0))</f>
        <v>300.46869768999005</v>
      </c>
      <c r="J157" s="301"/>
      <c r="K157" s="255">
        <f t="shared" si="8"/>
        <v>0</v>
      </c>
      <c r="M157" s="222" t="e">
        <f t="shared" si="9"/>
        <v>#VALUE!</v>
      </c>
      <c r="Q157" s="95">
        <f t="shared" si="10"/>
        <v>0</v>
      </c>
      <c r="R157" s="95">
        <f t="shared" si="10"/>
        <v>0</v>
      </c>
      <c r="S157" s="95">
        <f t="shared" si="10"/>
        <v>0</v>
      </c>
      <c r="T157" s="95">
        <f t="shared" si="10"/>
        <v>0</v>
      </c>
      <c r="U157" s="95">
        <f t="shared" si="12"/>
        <v>1</v>
      </c>
      <c r="V157" s="95">
        <f t="shared" si="12"/>
        <v>0</v>
      </c>
      <c r="W157" s="95">
        <f t="shared" si="12"/>
        <v>0</v>
      </c>
      <c r="X157" s="95">
        <f t="shared" si="12"/>
        <v>0</v>
      </c>
      <c r="Y157" s="177"/>
    </row>
    <row r="158" spans="2:25" s="44" customFormat="1" x14ac:dyDescent="0.2">
      <c r="B158" s="229" t="str">
        <f t="shared" si="6"/>
        <v>TV Básico Plus Negocio + 1000 Megas NegocioSTAR + Internet fijo</v>
      </c>
      <c r="C158" s="95">
        <f t="shared" si="11"/>
        <v>32</v>
      </c>
      <c r="D158" s="100" t="str">
        <f t="shared" si="4"/>
        <v>TV Básico Plus Negocio + 1000 Megas Negocio</v>
      </c>
      <c r="E158" s="177"/>
      <c r="F158" s="110" t="str">
        <f>IFERROR(VLOOKUP($D158,Base!$B$8:$L$120,3,FALSE),"")</f>
        <v>STAR + Internet fijo</v>
      </c>
      <c r="G158" s="110" t="str">
        <f>IFERROR(VLOOKUP($D158,Base!$B$8:$L$120,2,FALSE),"")</f>
        <v>Negocio</v>
      </c>
      <c r="H158" s="110">
        <f t="shared" si="7"/>
        <v>153</v>
      </c>
      <c r="I158" s="136">
        <f>INDEX(vector.implicit.prices.STAR.before.discount,MATCH('Cálculos auxiliares'!D158,vector.plans.names,0))</f>
        <v>300.46869768999005</v>
      </c>
      <c r="J158" s="301"/>
      <c r="K158" s="255">
        <f t="shared" si="8"/>
        <v>21.614996579436539</v>
      </c>
      <c r="M158" s="222" t="e">
        <f t="shared" si="9"/>
        <v>#VALUE!</v>
      </c>
      <c r="Q158" s="95">
        <f t="shared" si="10"/>
        <v>0</v>
      </c>
      <c r="R158" s="95">
        <f t="shared" si="10"/>
        <v>0</v>
      </c>
      <c r="S158" s="95">
        <f t="shared" si="10"/>
        <v>0</v>
      </c>
      <c r="T158" s="95">
        <f t="shared" si="10"/>
        <v>0</v>
      </c>
      <c r="U158" s="95">
        <f t="shared" si="12"/>
        <v>1</v>
      </c>
      <c r="V158" s="95">
        <f t="shared" si="12"/>
        <v>0</v>
      </c>
      <c r="W158" s="95">
        <f t="shared" si="12"/>
        <v>0</v>
      </c>
      <c r="X158" s="95">
        <f t="shared" si="12"/>
        <v>0</v>
      </c>
      <c r="Y158" s="177"/>
    </row>
    <row r="159" spans="2:25" s="44" customFormat="1" x14ac:dyDescent="0.2">
      <c r="B159" s="229" t="str">
        <f t="shared" si="6"/>
        <v>TV Básico Plus Negocio + 250 Megas NegocioSTAR + Internet fijo</v>
      </c>
      <c r="C159" s="95">
        <f t="shared" si="11"/>
        <v>33</v>
      </c>
      <c r="D159" s="100" t="str">
        <f t="shared" ref="D159:D190" si="13">D40</f>
        <v>TV Básico Plus Negocio + 250 Megas Negocio</v>
      </c>
      <c r="F159" s="110" t="str">
        <f>IFERROR(VLOOKUP($D159,Base!$B$8:$L$120,3,FALSE),"")</f>
        <v>STAR + Internet fijo</v>
      </c>
      <c r="G159" s="110" t="str">
        <f>IFERROR(VLOOKUP($D159,Base!$B$8:$L$120,2,FALSE),"")</f>
        <v>Negocio</v>
      </c>
      <c r="H159" s="110">
        <f t="shared" si="7"/>
        <v>153</v>
      </c>
      <c r="I159" s="136">
        <f>INDEX(vector.implicit.prices.STAR.before.discount,MATCH('Cálculos auxiliares'!D159,vector.plans.names,0))</f>
        <v>300.46869768999005</v>
      </c>
      <c r="J159" s="301"/>
      <c r="K159" s="255">
        <f t="shared" si="8"/>
        <v>133.61997885469862</v>
      </c>
      <c r="M159" s="222" t="e">
        <f t="shared" si="9"/>
        <v>#VALUE!</v>
      </c>
      <c r="Q159" s="95">
        <f t="shared" si="10"/>
        <v>0</v>
      </c>
      <c r="R159" s="95">
        <f t="shared" si="10"/>
        <v>0</v>
      </c>
      <c r="S159" s="95">
        <f t="shared" si="10"/>
        <v>0</v>
      </c>
      <c r="T159" s="95">
        <f t="shared" si="10"/>
        <v>0</v>
      </c>
      <c r="U159" s="95">
        <f t="shared" si="12"/>
        <v>1</v>
      </c>
      <c r="V159" s="95">
        <f t="shared" si="12"/>
        <v>0</v>
      </c>
      <c r="W159" s="95">
        <f t="shared" si="12"/>
        <v>0</v>
      </c>
      <c r="X159" s="95">
        <f t="shared" si="12"/>
        <v>0</v>
      </c>
      <c r="Y159" s="177"/>
    </row>
    <row r="160" spans="2:25" s="44" customFormat="1" x14ac:dyDescent="0.2">
      <c r="B160" s="229" t="str">
        <f t="shared" si="6"/>
        <v>TV Básico Plus Negocio + 250 Megas Simetrico NegocioSTAR + Internet fijo</v>
      </c>
      <c r="C160" s="95">
        <f t="shared" si="11"/>
        <v>34</v>
      </c>
      <c r="D160" s="100" t="str">
        <f t="shared" si="13"/>
        <v>TV Básico Plus Negocio + 250 Megas Simetrico Negocio</v>
      </c>
      <c r="F160" s="110" t="str">
        <f>IFERROR(VLOOKUP($D160,Base!$B$8:$L$120,3,FALSE),"")</f>
        <v>STAR + Internet fijo</v>
      </c>
      <c r="G160" s="110" t="str">
        <f>IFERROR(VLOOKUP($D160,Base!$B$8:$L$120,2,FALSE),"")</f>
        <v>Negocio</v>
      </c>
      <c r="H160" s="110">
        <f t="shared" si="7"/>
        <v>153</v>
      </c>
      <c r="I160" s="136">
        <f>INDEX(vector.implicit.prices.STAR.before.discount,MATCH('Cálculos auxiliares'!D160,vector.plans.names,0))</f>
        <v>300.46869768999005</v>
      </c>
      <c r="J160" s="301"/>
      <c r="K160" s="255">
        <f t="shared" si="8"/>
        <v>0</v>
      </c>
      <c r="M160" s="222" t="e">
        <f t="shared" si="9"/>
        <v>#VALUE!</v>
      </c>
      <c r="Q160" s="95">
        <f t="shared" si="10"/>
        <v>0</v>
      </c>
      <c r="R160" s="95">
        <f t="shared" si="10"/>
        <v>0</v>
      </c>
      <c r="S160" s="95">
        <f t="shared" si="10"/>
        <v>0</v>
      </c>
      <c r="T160" s="95">
        <f t="shared" si="10"/>
        <v>0</v>
      </c>
      <c r="U160" s="95">
        <f t="shared" si="12"/>
        <v>1</v>
      </c>
      <c r="V160" s="95">
        <f t="shared" si="12"/>
        <v>0</v>
      </c>
      <c r="W160" s="95">
        <f t="shared" si="12"/>
        <v>0</v>
      </c>
      <c r="X160" s="95">
        <f t="shared" si="12"/>
        <v>0</v>
      </c>
      <c r="Y160" s="177"/>
    </row>
    <row r="161" spans="2:25" s="44" customFormat="1" x14ac:dyDescent="0.2">
      <c r="B161" s="229" t="str">
        <f t="shared" si="6"/>
        <v>TV Básico Plus Negocio + 500 Megas NegocioSTAR + Internet fijo</v>
      </c>
      <c r="C161" s="95">
        <f t="shared" si="11"/>
        <v>35</v>
      </c>
      <c r="D161" s="100" t="str">
        <f t="shared" si="13"/>
        <v>TV Básico Plus Negocio + 500 Megas Negocio</v>
      </c>
      <c r="F161" s="110" t="str">
        <f>IFERROR(VLOOKUP($D161,Base!$B$8:$L$120,3,FALSE),"")</f>
        <v>STAR + Internet fijo</v>
      </c>
      <c r="G161" s="110" t="str">
        <f>IFERROR(VLOOKUP($D161,Base!$B$8:$L$120,2,FALSE),"")</f>
        <v>Negocio</v>
      </c>
      <c r="H161" s="110">
        <f t="shared" si="7"/>
        <v>153</v>
      </c>
      <c r="I161" s="136">
        <f>INDEX(vector.implicit.prices.STAR.before.discount,MATCH('Cálculos auxiliares'!D161,vector.plans.names,0))</f>
        <v>300.46869768999005</v>
      </c>
      <c r="J161" s="301"/>
      <c r="K161" s="255">
        <f t="shared" si="8"/>
        <v>27.509995646555598</v>
      </c>
      <c r="M161" s="222" t="e">
        <f t="shared" si="9"/>
        <v>#VALUE!</v>
      </c>
      <c r="Q161" s="95">
        <f t="shared" si="10"/>
        <v>0</v>
      </c>
      <c r="R161" s="95">
        <f t="shared" si="10"/>
        <v>0</v>
      </c>
      <c r="S161" s="95">
        <f t="shared" si="10"/>
        <v>0</v>
      </c>
      <c r="T161" s="95">
        <f t="shared" si="10"/>
        <v>0</v>
      </c>
      <c r="U161" s="95">
        <f t="shared" si="12"/>
        <v>1</v>
      </c>
      <c r="V161" s="95">
        <f t="shared" si="12"/>
        <v>0</v>
      </c>
      <c r="W161" s="95">
        <f t="shared" si="12"/>
        <v>0</v>
      </c>
      <c r="X161" s="95">
        <f t="shared" si="12"/>
        <v>0</v>
      </c>
      <c r="Y161" s="177"/>
    </row>
    <row r="162" spans="2:25" s="44" customFormat="1" x14ac:dyDescent="0.2">
      <c r="B162" s="229" t="str">
        <f t="shared" si="6"/>
        <v>TV Básico Plus Negocio + 500 Megas Simetrico NegocioSTAR + Internet fijo</v>
      </c>
      <c r="C162" s="95">
        <f t="shared" si="11"/>
        <v>36</v>
      </c>
      <c r="D162" s="100" t="str">
        <f t="shared" si="13"/>
        <v>TV Básico Plus Negocio + 500 Megas Simetrico Negocio</v>
      </c>
      <c r="F162" s="110" t="str">
        <f>IFERROR(VLOOKUP($D162,Base!$B$8:$L$120,3,FALSE),"")</f>
        <v>STAR + Internet fijo</v>
      </c>
      <c r="G162" s="110" t="str">
        <f>IFERROR(VLOOKUP($D162,Base!$B$8:$L$120,2,FALSE),"")</f>
        <v>Negocio</v>
      </c>
      <c r="H162" s="110">
        <f t="shared" si="7"/>
        <v>153</v>
      </c>
      <c r="I162" s="136">
        <f>INDEX(vector.implicit.prices.STAR.before.discount,MATCH('Cálculos auxiliares'!D162,vector.plans.names,0))</f>
        <v>300.46869768999005</v>
      </c>
      <c r="J162" s="301"/>
      <c r="K162" s="255">
        <f t="shared" si="8"/>
        <v>0</v>
      </c>
      <c r="M162" s="222" t="e">
        <f t="shared" si="9"/>
        <v>#VALUE!</v>
      </c>
      <c r="Q162" s="95">
        <f t="shared" si="10"/>
        <v>0</v>
      </c>
      <c r="R162" s="95">
        <f t="shared" si="10"/>
        <v>0</v>
      </c>
      <c r="S162" s="95">
        <f t="shared" si="10"/>
        <v>0</v>
      </c>
      <c r="T162" s="95">
        <f t="shared" si="10"/>
        <v>0</v>
      </c>
      <c r="U162" s="95">
        <f t="shared" si="12"/>
        <v>1</v>
      </c>
      <c r="V162" s="95">
        <f t="shared" si="12"/>
        <v>0</v>
      </c>
      <c r="W162" s="95">
        <f t="shared" si="12"/>
        <v>0</v>
      </c>
      <c r="X162" s="95">
        <f t="shared" si="12"/>
        <v>0</v>
      </c>
      <c r="Y162" s="177"/>
    </row>
    <row r="163" spans="2:25" s="44" customFormat="1" x14ac:dyDescent="0.2">
      <c r="B163" s="229" t="str">
        <f t="shared" si="6"/>
        <v>TV Básico Plus Negocio + 60 Megas NegocioSTAR + Internet fijo</v>
      </c>
      <c r="C163" s="95">
        <f t="shared" si="11"/>
        <v>37</v>
      </c>
      <c r="D163" s="100" t="str">
        <f t="shared" si="13"/>
        <v>TV Básico Plus Negocio + 60 Megas Negocio</v>
      </c>
      <c r="F163" s="110" t="str">
        <f>IFERROR(VLOOKUP($D163,Base!$B$8:$L$120,3,FALSE),"")</f>
        <v>STAR + Internet fijo</v>
      </c>
      <c r="G163" s="110" t="str">
        <f>IFERROR(VLOOKUP($D163,Base!$B$8:$L$120,2,FALSE),"")</f>
        <v>Negocio</v>
      </c>
      <c r="H163" s="110">
        <f t="shared" si="7"/>
        <v>153</v>
      </c>
      <c r="I163" s="136">
        <f>INDEX(vector.implicit.prices.STAR.before.discount,MATCH('Cálculos auxiliares'!D163,vector.plans.names,0))</f>
        <v>300.46869768999005</v>
      </c>
      <c r="J163" s="301"/>
      <c r="K163" s="255">
        <f t="shared" si="8"/>
        <v>499.10992101608008</v>
      </c>
      <c r="M163" s="222" t="e">
        <f t="shared" si="9"/>
        <v>#VALUE!</v>
      </c>
      <c r="Q163" s="95">
        <f t="shared" si="10"/>
        <v>0</v>
      </c>
      <c r="R163" s="95">
        <f t="shared" si="10"/>
        <v>0</v>
      </c>
      <c r="S163" s="95">
        <f t="shared" si="10"/>
        <v>0</v>
      </c>
      <c r="T163" s="95">
        <f t="shared" si="10"/>
        <v>0</v>
      </c>
      <c r="U163" s="95">
        <f t="shared" si="12"/>
        <v>1</v>
      </c>
      <c r="V163" s="95">
        <f t="shared" si="12"/>
        <v>0</v>
      </c>
      <c r="W163" s="95">
        <f t="shared" si="12"/>
        <v>0</v>
      </c>
      <c r="X163" s="95">
        <f t="shared" si="12"/>
        <v>0</v>
      </c>
      <c r="Y163" s="177"/>
    </row>
    <row r="164" spans="2:25" s="44" customFormat="1" x14ac:dyDescent="0.2">
      <c r="B164" s="229" t="str">
        <f t="shared" si="6"/>
        <v>TV Básico Plus Negocio + 60 Megas Simetrico NegocioSTAR + Internet fijo</v>
      </c>
      <c r="C164" s="95">
        <f t="shared" si="11"/>
        <v>38</v>
      </c>
      <c r="D164" s="100" t="str">
        <f t="shared" si="13"/>
        <v>TV Básico Plus Negocio + 60 Megas Simetrico Negocio</v>
      </c>
      <c r="F164" s="110" t="str">
        <f>IFERROR(VLOOKUP($D164,Base!$B$8:$L$120,3,FALSE),"")</f>
        <v>STAR + Internet fijo</v>
      </c>
      <c r="G164" s="110" t="str">
        <f>IFERROR(VLOOKUP($D164,Base!$B$8:$L$120,2,FALSE),"")</f>
        <v>Negocio</v>
      </c>
      <c r="H164" s="110">
        <f t="shared" si="7"/>
        <v>153</v>
      </c>
      <c r="I164" s="136">
        <f>INDEX(vector.implicit.prices.STAR.before.discount,MATCH('Cálculos auxiliares'!D164,vector.plans.names,0))</f>
        <v>300.46869768999005</v>
      </c>
      <c r="J164" s="301"/>
      <c r="K164" s="255">
        <f t="shared" si="8"/>
        <v>0</v>
      </c>
      <c r="M164" s="222" t="e">
        <f t="shared" si="9"/>
        <v>#VALUE!</v>
      </c>
      <c r="Q164" s="95">
        <f t="shared" si="10"/>
        <v>0</v>
      </c>
      <c r="R164" s="95">
        <f t="shared" si="10"/>
        <v>0</v>
      </c>
      <c r="S164" s="95">
        <f t="shared" si="10"/>
        <v>0</v>
      </c>
      <c r="T164" s="95">
        <f t="shared" si="10"/>
        <v>0</v>
      </c>
      <c r="U164" s="95">
        <f t="shared" si="12"/>
        <v>1</v>
      </c>
      <c r="V164" s="95">
        <f t="shared" si="12"/>
        <v>0</v>
      </c>
      <c r="W164" s="95">
        <f t="shared" si="12"/>
        <v>0</v>
      </c>
      <c r="X164" s="95">
        <f t="shared" si="12"/>
        <v>0</v>
      </c>
      <c r="Y164" s="177"/>
    </row>
    <row r="165" spans="2:25" s="44" customFormat="1" x14ac:dyDescent="0.2">
      <c r="B165" s="229" t="str">
        <f t="shared" si="6"/>
        <v>TV Básico Plus Xview+ + Telefonía + 100 MegasSTAR + Internet fijo + Telefonía fija</v>
      </c>
      <c r="C165" s="95">
        <f t="shared" si="11"/>
        <v>39</v>
      </c>
      <c r="D165" s="100" t="str">
        <f t="shared" si="13"/>
        <v>TV Básico Plus Xview+ + Telefonía + 100 Megas</v>
      </c>
      <c r="F165" s="110" t="str">
        <f>IFERROR(VLOOKUP($D165,Base!$B$8:$L$120,3,FALSE),"")</f>
        <v>STAR + Internet fijo + Telefonía fija</v>
      </c>
      <c r="G165" s="110" t="str">
        <f>IFERROR(VLOOKUP($D165,Base!$B$8:$L$120,2,FALSE),"")</f>
        <v>Residencial</v>
      </c>
      <c r="H165" s="110">
        <f t="shared" si="7"/>
        <v>219</v>
      </c>
      <c r="I165" s="136">
        <f>INDEX(vector.implicit.prices.STAR.before.discount,MATCH('Cálculos auxiliares'!D165,vector.plans.names,0))</f>
        <v>343.7719840137359</v>
      </c>
      <c r="J165" s="301"/>
      <c r="K165" s="255">
        <f t="shared" si="8"/>
        <v>17097.462294334302</v>
      </c>
      <c r="M165" s="222" t="e">
        <f t="shared" si="9"/>
        <v>#VALUE!</v>
      </c>
      <c r="Q165" s="95">
        <f t="shared" si="10"/>
        <v>0</v>
      </c>
      <c r="R165" s="95">
        <f t="shared" si="10"/>
        <v>0</v>
      </c>
      <c r="S165" s="95">
        <f t="shared" si="10"/>
        <v>0</v>
      </c>
      <c r="T165" s="95">
        <f t="shared" si="10"/>
        <v>0</v>
      </c>
      <c r="U165" s="95">
        <f t="shared" si="12"/>
        <v>0</v>
      </c>
      <c r="V165" s="95">
        <f t="shared" si="12"/>
        <v>0</v>
      </c>
      <c r="W165" s="95">
        <f t="shared" si="12"/>
        <v>1</v>
      </c>
      <c r="X165" s="95">
        <f t="shared" si="12"/>
        <v>0</v>
      </c>
      <c r="Y165" s="177"/>
    </row>
    <row r="166" spans="2:25" s="44" customFormat="1" x14ac:dyDescent="0.2">
      <c r="B166" s="229" t="str">
        <f t="shared" si="6"/>
        <v>TV Básico Plus Xview+ + Telefonía + 100 Megas SimetricoSTAR + Internet fijo + Telefonía fija</v>
      </c>
      <c r="C166" s="95">
        <f t="shared" si="11"/>
        <v>40</v>
      </c>
      <c r="D166" s="100" t="str">
        <f t="shared" si="13"/>
        <v>TV Básico Plus Xview+ + Telefonía + 100 Megas Simetrico</v>
      </c>
      <c r="F166" s="110" t="str">
        <f>IFERROR(VLOOKUP($D166,Base!$B$8:$L$120,3,FALSE),"")</f>
        <v>STAR + Internet fijo + Telefonía fija</v>
      </c>
      <c r="G166" s="110" t="str">
        <f>IFERROR(VLOOKUP($D166,Base!$B$8:$L$120,2,FALSE),"")</f>
        <v>Residencial</v>
      </c>
      <c r="H166" s="110">
        <f t="shared" si="7"/>
        <v>218</v>
      </c>
      <c r="I166" s="136">
        <f>INDEX(vector.implicit.prices.STAR.before.discount,MATCH('Cálculos auxiliares'!D166,vector.plans.names,0))</f>
        <v>343.18184602486792</v>
      </c>
      <c r="J166" s="301"/>
      <c r="K166" s="255">
        <f t="shared" si="8"/>
        <v>21.614996579436539</v>
      </c>
      <c r="M166" s="222" t="e">
        <f t="shared" si="9"/>
        <v>#VALUE!</v>
      </c>
      <c r="Q166" s="95">
        <f t="shared" si="10"/>
        <v>0</v>
      </c>
      <c r="R166" s="95">
        <f t="shared" si="10"/>
        <v>0</v>
      </c>
      <c r="S166" s="95">
        <f t="shared" si="10"/>
        <v>0</v>
      </c>
      <c r="T166" s="95">
        <f t="shared" si="10"/>
        <v>0</v>
      </c>
      <c r="U166" s="95">
        <f t="shared" si="12"/>
        <v>0</v>
      </c>
      <c r="V166" s="95">
        <f t="shared" si="12"/>
        <v>1</v>
      </c>
      <c r="W166" s="95">
        <f t="shared" si="12"/>
        <v>0</v>
      </c>
      <c r="X166" s="95">
        <f t="shared" si="12"/>
        <v>0</v>
      </c>
      <c r="Y166" s="177"/>
    </row>
    <row r="167" spans="2:25" s="44" customFormat="1" x14ac:dyDescent="0.2">
      <c r="B167" s="229" t="str">
        <f t="shared" si="6"/>
        <v>TV Básico Plus Xview+ + Telefonía + 1000 MegasSTAR + Internet fijo + Telefonía fija</v>
      </c>
      <c r="C167" s="95">
        <f t="shared" si="11"/>
        <v>41</v>
      </c>
      <c r="D167" s="100" t="str">
        <f t="shared" si="13"/>
        <v>TV Básico Plus Xview+ + Telefonía + 1000 Megas</v>
      </c>
      <c r="F167" s="110" t="str">
        <f>IFERROR(VLOOKUP($D167,Base!$B$8:$L$120,3,FALSE),"")</f>
        <v>STAR + Internet fijo + Telefonía fija</v>
      </c>
      <c r="G167" s="110" t="str">
        <f>IFERROR(VLOOKUP($D167,Base!$B$8:$L$120,2,FALSE),"")</f>
        <v>Residencial</v>
      </c>
      <c r="H167" s="110">
        <f t="shared" si="7"/>
        <v>218</v>
      </c>
      <c r="I167" s="136">
        <f>INDEX(vector.implicit.prices.STAR.before.discount,MATCH('Cálculos auxiliares'!D167,vector.plans.names,0))</f>
        <v>343.18184602486792</v>
      </c>
      <c r="J167" s="301"/>
      <c r="K167" s="255">
        <f t="shared" si="8"/>
        <v>6264.4190086585168</v>
      </c>
      <c r="M167" s="222" t="e">
        <f t="shared" si="9"/>
        <v>#VALUE!</v>
      </c>
      <c r="Q167" s="95">
        <f t="shared" si="10"/>
        <v>0</v>
      </c>
      <c r="R167" s="95">
        <f t="shared" si="10"/>
        <v>0</v>
      </c>
      <c r="S167" s="95">
        <f t="shared" si="10"/>
        <v>0</v>
      </c>
      <c r="T167" s="95">
        <f t="shared" si="10"/>
        <v>0</v>
      </c>
      <c r="U167" s="95">
        <f t="shared" si="12"/>
        <v>0</v>
      </c>
      <c r="V167" s="95">
        <f t="shared" si="12"/>
        <v>1</v>
      </c>
      <c r="W167" s="95">
        <f t="shared" si="12"/>
        <v>0</v>
      </c>
      <c r="X167" s="95">
        <f t="shared" si="12"/>
        <v>0</v>
      </c>
      <c r="Y167" s="177"/>
    </row>
    <row r="168" spans="2:25" s="44" customFormat="1" x14ac:dyDescent="0.2">
      <c r="B168" s="229" t="str">
        <f t="shared" si="6"/>
        <v>TV Básico Plus Xview+ + Telefonía + 250 MegasSTAR + Internet fijo + Telefonía fija</v>
      </c>
      <c r="C168" s="95">
        <f t="shared" si="11"/>
        <v>42</v>
      </c>
      <c r="D168" s="100" t="str">
        <f t="shared" si="13"/>
        <v>TV Básico Plus Xview+ + Telefonía + 250 Megas</v>
      </c>
      <c r="F168" s="110" t="str">
        <f>IFERROR(VLOOKUP($D168,Base!$B$8:$L$120,3,FALSE),"")</f>
        <v>STAR + Internet fijo + Telefonía fija</v>
      </c>
      <c r="G168" s="110" t="str">
        <f>IFERROR(VLOOKUP($D168,Base!$B$8:$L$120,2,FALSE),"")</f>
        <v>Residencial</v>
      </c>
      <c r="H168" s="110">
        <f t="shared" si="7"/>
        <v>218</v>
      </c>
      <c r="I168" s="136">
        <f>INDEX(vector.implicit.prices.STAR.before.discount,MATCH('Cálculos auxiliares'!D168,vector.plans.names,0))</f>
        <v>343.18184602486792</v>
      </c>
      <c r="J168" s="301"/>
      <c r="K168" s="255">
        <f t="shared" si="8"/>
        <v>46806.292592925311</v>
      </c>
      <c r="M168" s="222" t="e">
        <f t="shared" si="9"/>
        <v>#VALUE!</v>
      </c>
      <c r="Q168" s="95">
        <f t="shared" si="10"/>
        <v>0</v>
      </c>
      <c r="R168" s="95">
        <f t="shared" si="10"/>
        <v>0</v>
      </c>
      <c r="S168" s="95">
        <f t="shared" si="10"/>
        <v>0</v>
      </c>
      <c r="T168" s="95">
        <f t="shared" si="10"/>
        <v>0</v>
      </c>
      <c r="U168" s="95">
        <f t="shared" si="12"/>
        <v>0</v>
      </c>
      <c r="V168" s="95">
        <f t="shared" si="12"/>
        <v>1</v>
      </c>
      <c r="W168" s="95">
        <f t="shared" si="12"/>
        <v>0</v>
      </c>
      <c r="X168" s="95">
        <f t="shared" si="12"/>
        <v>0</v>
      </c>
      <c r="Y168" s="177"/>
    </row>
    <row r="169" spans="2:25" s="44" customFormat="1" x14ac:dyDescent="0.2">
      <c r="B169" s="229" t="str">
        <f t="shared" si="6"/>
        <v>TV Básico Plus Xview+ + Telefonía + 250 Megas SimetricoSTAR + Internet fijo + Telefonía fija</v>
      </c>
      <c r="C169" s="95">
        <f t="shared" si="11"/>
        <v>43</v>
      </c>
      <c r="D169" s="100" t="str">
        <f t="shared" si="13"/>
        <v>TV Básico Plus Xview+ + Telefonía + 250 Megas Simetrico</v>
      </c>
      <c r="F169" s="110" t="str">
        <f>IFERROR(VLOOKUP($D169,Base!$B$8:$L$120,3,FALSE),"")</f>
        <v>STAR + Internet fijo + Telefonía fija</v>
      </c>
      <c r="G169" s="110" t="str">
        <f>IFERROR(VLOOKUP($D169,Base!$B$8:$L$120,2,FALSE),"")</f>
        <v>Residencial</v>
      </c>
      <c r="H169" s="110">
        <f t="shared" si="7"/>
        <v>218</v>
      </c>
      <c r="I169" s="136">
        <f>INDEX(vector.implicit.prices.STAR.before.discount,MATCH('Cálculos auxiliares'!D169,vector.plans.names,0))</f>
        <v>343.18184602486792</v>
      </c>
      <c r="J169" s="301"/>
      <c r="K169" s="255">
        <f t="shared" si="8"/>
        <v>3.9299993780793709</v>
      </c>
      <c r="M169" s="222" t="e">
        <f t="shared" si="9"/>
        <v>#VALUE!</v>
      </c>
      <c r="Q169" s="95">
        <f t="shared" si="10"/>
        <v>0</v>
      </c>
      <c r="R169" s="95">
        <f t="shared" si="10"/>
        <v>0</v>
      </c>
      <c r="S169" s="95">
        <f t="shared" si="10"/>
        <v>0</v>
      </c>
      <c r="T169" s="95">
        <f t="shared" si="10"/>
        <v>0</v>
      </c>
      <c r="U169" s="95">
        <f t="shared" si="12"/>
        <v>0</v>
      </c>
      <c r="V169" s="95">
        <f t="shared" si="12"/>
        <v>1</v>
      </c>
      <c r="W169" s="95">
        <f t="shared" si="12"/>
        <v>0</v>
      </c>
      <c r="X169" s="95">
        <f t="shared" si="12"/>
        <v>0</v>
      </c>
      <c r="Y169" s="177"/>
    </row>
    <row r="170" spans="2:25" s="44" customFormat="1" x14ac:dyDescent="0.2">
      <c r="B170" s="229" t="str">
        <f t="shared" si="6"/>
        <v>TV Básico Plus Xview+ + Telefonía + 500 MegasSTAR + Internet fijo + Telefonía fija</v>
      </c>
      <c r="C170" s="95">
        <f t="shared" si="11"/>
        <v>44</v>
      </c>
      <c r="D170" s="100" t="str">
        <f t="shared" si="13"/>
        <v>TV Básico Plus Xview+ + Telefonía + 500 Megas</v>
      </c>
      <c r="F170" s="110" t="str">
        <f>IFERROR(VLOOKUP($D170,Base!$B$8:$L$120,3,FALSE),"")</f>
        <v>STAR + Internet fijo + Telefonía fija</v>
      </c>
      <c r="G170" s="110" t="str">
        <f>IFERROR(VLOOKUP($D170,Base!$B$8:$L$120,2,FALSE),"")</f>
        <v>Residencial</v>
      </c>
      <c r="H170" s="110">
        <f t="shared" si="7"/>
        <v>218</v>
      </c>
      <c r="I170" s="136">
        <f>INDEX(vector.implicit.prices.STAR.before.discount,MATCH('Cálculos auxiliares'!D170,vector.plans.names,0))</f>
        <v>343.18184602486792</v>
      </c>
      <c r="J170" s="301"/>
      <c r="K170" s="255">
        <f t="shared" si="8"/>
        <v>5879.2790696067386</v>
      </c>
      <c r="M170" s="222" t="e">
        <f t="shared" si="9"/>
        <v>#VALUE!</v>
      </c>
      <c r="Q170" s="95">
        <f t="shared" si="10"/>
        <v>0</v>
      </c>
      <c r="R170" s="95">
        <f t="shared" si="10"/>
        <v>0</v>
      </c>
      <c r="S170" s="95">
        <f t="shared" si="10"/>
        <v>0</v>
      </c>
      <c r="T170" s="95">
        <f t="shared" si="10"/>
        <v>0</v>
      </c>
      <c r="U170" s="95">
        <f t="shared" si="12"/>
        <v>0</v>
      </c>
      <c r="V170" s="95">
        <f t="shared" si="12"/>
        <v>1</v>
      </c>
      <c r="W170" s="95">
        <f t="shared" si="12"/>
        <v>0</v>
      </c>
      <c r="X170" s="95">
        <f t="shared" si="12"/>
        <v>0</v>
      </c>
      <c r="Y170" s="177"/>
    </row>
    <row r="171" spans="2:25" s="44" customFormat="1" x14ac:dyDescent="0.2">
      <c r="B171" s="229" t="str">
        <f t="shared" si="6"/>
        <v>TV Básico Plus Xview+ + Telefonía + 500 Megas SimetricoSTAR + Internet fijo + Telefonía fija</v>
      </c>
      <c r="C171" s="95">
        <f t="shared" si="11"/>
        <v>45</v>
      </c>
      <c r="D171" s="100" t="str">
        <f t="shared" si="13"/>
        <v>TV Básico Plus Xview+ + Telefonía + 500 Megas Simetrico</v>
      </c>
      <c r="F171" s="110" t="str">
        <f>IFERROR(VLOOKUP($D171,Base!$B$8:$L$120,3,FALSE),"")</f>
        <v>STAR + Internet fijo + Telefonía fija</v>
      </c>
      <c r="G171" s="110" t="str">
        <f>IFERROR(VLOOKUP($D171,Base!$B$8:$L$120,2,FALSE),"")</f>
        <v>Residencial</v>
      </c>
      <c r="H171" s="110">
        <f t="shared" si="7"/>
        <v>218</v>
      </c>
      <c r="I171" s="136">
        <f>INDEX(vector.implicit.prices.STAR.before.discount,MATCH('Cálculos auxiliares'!D171,vector.plans.names,0))</f>
        <v>343.18184602486792</v>
      </c>
      <c r="J171" s="301"/>
      <c r="K171" s="255">
        <f t="shared" si="8"/>
        <v>13.754997823277799</v>
      </c>
      <c r="M171" s="222" t="e">
        <f t="shared" si="9"/>
        <v>#VALUE!</v>
      </c>
      <c r="Q171" s="95">
        <f t="shared" si="10"/>
        <v>0</v>
      </c>
      <c r="R171" s="95">
        <f t="shared" si="10"/>
        <v>0</v>
      </c>
      <c r="S171" s="95">
        <f t="shared" si="10"/>
        <v>0</v>
      </c>
      <c r="T171" s="95">
        <f t="shared" si="10"/>
        <v>0</v>
      </c>
      <c r="U171" s="95">
        <f t="shared" si="12"/>
        <v>0</v>
      </c>
      <c r="V171" s="95">
        <f t="shared" si="12"/>
        <v>1</v>
      </c>
      <c r="W171" s="95">
        <f t="shared" si="12"/>
        <v>0</v>
      </c>
      <c r="X171" s="95">
        <f t="shared" si="12"/>
        <v>0</v>
      </c>
      <c r="Y171" s="177"/>
    </row>
    <row r="172" spans="2:25" s="44" customFormat="1" x14ac:dyDescent="0.2">
      <c r="B172" s="229" t="str">
        <f t="shared" si="6"/>
        <v>TV Básico Plus Xview+ + Telefonía + 60 MegasSTAR + Internet fijo + Telefonía fija</v>
      </c>
      <c r="C172" s="95">
        <f t="shared" si="11"/>
        <v>46</v>
      </c>
      <c r="D172" s="100" t="str">
        <f t="shared" si="13"/>
        <v>TV Básico Plus Xview+ + Telefonía + 60 Megas</v>
      </c>
      <c r="F172" s="110" t="str">
        <f>IFERROR(VLOOKUP($D172,Base!$B$8:$L$120,3,FALSE),"")</f>
        <v>STAR + Internet fijo + Telefonía fija</v>
      </c>
      <c r="G172" s="110" t="str">
        <f>IFERROR(VLOOKUP($D172,Base!$B$8:$L$120,2,FALSE),"")</f>
        <v>Residencial</v>
      </c>
      <c r="H172" s="110">
        <f t="shared" si="7"/>
        <v>218</v>
      </c>
      <c r="I172" s="136">
        <f>INDEX(vector.implicit.prices.STAR.before.discount,MATCH('Cálculos auxiliares'!D172,vector.plans.names,0))</f>
        <v>343.18184602486792</v>
      </c>
      <c r="J172" s="301"/>
      <c r="K172" s="255">
        <f t="shared" si="8"/>
        <v>42269.108310932672</v>
      </c>
      <c r="M172" s="222" t="e">
        <f t="shared" si="9"/>
        <v>#VALUE!</v>
      </c>
      <c r="Q172" s="95">
        <f t="shared" si="10"/>
        <v>0</v>
      </c>
      <c r="R172" s="95">
        <f t="shared" si="10"/>
        <v>0</v>
      </c>
      <c r="S172" s="95">
        <f t="shared" si="10"/>
        <v>0</v>
      </c>
      <c r="T172" s="95">
        <f t="shared" si="10"/>
        <v>0</v>
      </c>
      <c r="U172" s="95">
        <f t="shared" si="12"/>
        <v>0</v>
      </c>
      <c r="V172" s="95">
        <f t="shared" si="12"/>
        <v>1</v>
      </c>
      <c r="W172" s="95">
        <f t="shared" si="12"/>
        <v>0</v>
      </c>
      <c r="X172" s="95">
        <f t="shared" si="12"/>
        <v>0</v>
      </c>
      <c r="Y172" s="177"/>
    </row>
    <row r="173" spans="2:25" s="44" customFormat="1" x14ac:dyDescent="0.2">
      <c r="B173" s="229" t="str">
        <f t="shared" si="6"/>
        <v>TV Básico Plus Xview+ + Telefonía + 60 Megas SimetricoSTAR + Internet fijo + Telefonía fija</v>
      </c>
      <c r="C173" s="95">
        <f t="shared" si="11"/>
        <v>47</v>
      </c>
      <c r="D173" s="100" t="str">
        <f t="shared" si="13"/>
        <v>TV Básico Plus Xview+ + Telefonía + 60 Megas Simetrico</v>
      </c>
      <c r="F173" s="110" t="str">
        <f>IFERROR(VLOOKUP($D173,Base!$B$8:$L$120,3,FALSE),"")</f>
        <v>STAR + Internet fijo + Telefonía fija</v>
      </c>
      <c r="G173" s="110" t="str">
        <f>IFERROR(VLOOKUP($D173,Base!$B$8:$L$120,2,FALSE),"")</f>
        <v>Residencial</v>
      </c>
      <c r="H173" s="110">
        <f t="shared" si="7"/>
        <v>218</v>
      </c>
      <c r="I173" s="136">
        <f>INDEX(vector.implicit.prices.STAR.before.discount,MATCH('Cálculos auxiliares'!D173,vector.plans.names,0))</f>
        <v>343.18184602486792</v>
      </c>
      <c r="J173" s="301"/>
      <c r="K173" s="255">
        <f t="shared" si="8"/>
        <v>19.649996890396856</v>
      </c>
      <c r="M173" s="222" t="e">
        <f t="shared" si="9"/>
        <v>#VALUE!</v>
      </c>
      <c r="Q173" s="95">
        <f t="shared" si="10"/>
        <v>0</v>
      </c>
      <c r="R173" s="95">
        <f t="shared" si="10"/>
        <v>0</v>
      </c>
      <c r="S173" s="95">
        <f t="shared" si="10"/>
        <v>0</v>
      </c>
      <c r="T173" s="95">
        <f t="shared" si="10"/>
        <v>0</v>
      </c>
      <c r="U173" s="95">
        <f t="shared" si="12"/>
        <v>0</v>
      </c>
      <c r="V173" s="95">
        <f t="shared" si="12"/>
        <v>1</v>
      </c>
      <c r="W173" s="95">
        <f t="shared" si="12"/>
        <v>0</v>
      </c>
      <c r="X173" s="95">
        <f t="shared" si="12"/>
        <v>0</v>
      </c>
      <c r="Y173" s="177"/>
    </row>
    <row r="174" spans="2:25" s="44" customFormat="1" x14ac:dyDescent="0.2">
      <c r="B174" s="229" t="str">
        <f t="shared" si="6"/>
        <v>TV Básico Plus Xview+ Negocio + Telefonía Negocio + 100 Megas NegocioSTAR + Internet fijo + Telefonía fija</v>
      </c>
      <c r="C174" s="95">
        <f t="shared" si="11"/>
        <v>48</v>
      </c>
      <c r="D174" s="100" t="str">
        <f t="shared" si="13"/>
        <v>TV Básico Plus Xview+ Negocio + Telefonía Negocio + 100 Megas Negocio</v>
      </c>
      <c r="F174" s="110" t="str">
        <f>IFERROR(VLOOKUP($D174,Base!$B$8:$L$120,3,FALSE),"")</f>
        <v>STAR + Internet fijo + Telefonía fija</v>
      </c>
      <c r="G174" s="110" t="str">
        <f>IFERROR(VLOOKUP($D174,Base!$B$8:$L$120,2,FALSE),"")</f>
        <v>Negocio</v>
      </c>
      <c r="H174" s="110">
        <f t="shared" si="7"/>
        <v>218</v>
      </c>
      <c r="I174" s="136">
        <f>INDEX(vector.implicit.prices.STAR.before.discount,MATCH('Cálculos auxiliares'!D174,vector.plans.names,0))</f>
        <v>343.18184602486792</v>
      </c>
      <c r="J174" s="301"/>
      <c r="K174" s="255">
        <f t="shared" si="8"/>
        <v>662.20489520637398</v>
      </c>
      <c r="M174" s="222" t="e">
        <f t="shared" si="9"/>
        <v>#VALUE!</v>
      </c>
      <c r="Q174" s="95">
        <f t="shared" si="10"/>
        <v>0</v>
      </c>
      <c r="R174" s="95">
        <f t="shared" si="10"/>
        <v>0</v>
      </c>
      <c r="S174" s="95">
        <f t="shared" si="10"/>
        <v>0</v>
      </c>
      <c r="T174" s="95">
        <f t="shared" si="10"/>
        <v>0</v>
      </c>
      <c r="U174" s="95">
        <f t="shared" si="12"/>
        <v>0</v>
      </c>
      <c r="V174" s="95">
        <f t="shared" si="12"/>
        <v>1</v>
      </c>
      <c r="W174" s="95">
        <f t="shared" si="12"/>
        <v>0</v>
      </c>
      <c r="X174" s="95">
        <f t="shared" si="12"/>
        <v>0</v>
      </c>
      <c r="Y174" s="177"/>
    </row>
    <row r="175" spans="2:25" s="44" customFormat="1" x14ac:dyDescent="0.2">
      <c r="B175" s="229" t="str">
        <f t="shared" si="6"/>
        <v>TV Básico Plus Xview+ Negocio + Telefonía Negocio + 100 Megas Simetrico NegocioSTAR + Internet fijo + Telefonía fija</v>
      </c>
      <c r="C175" s="95">
        <f t="shared" si="11"/>
        <v>49</v>
      </c>
      <c r="D175" s="100" t="str">
        <f t="shared" si="13"/>
        <v>TV Básico Plus Xview+ Negocio + Telefonía Negocio + 100 Megas Simetrico Negocio</v>
      </c>
      <c r="F175" s="110" t="str">
        <f>IFERROR(VLOOKUP($D175,Base!$B$8:$L$120,3,FALSE),"")</f>
        <v>STAR + Internet fijo + Telefonía fija</v>
      </c>
      <c r="G175" s="110" t="str">
        <f>IFERROR(VLOOKUP($D175,Base!$B$8:$L$120,2,FALSE),"")</f>
        <v>Negocio</v>
      </c>
      <c r="H175" s="110">
        <f t="shared" si="7"/>
        <v>218</v>
      </c>
      <c r="I175" s="136">
        <f>INDEX(vector.implicit.prices.STAR.before.discount,MATCH('Cálculos auxiliares'!D175,vector.plans.names,0))</f>
        <v>343.18184602486792</v>
      </c>
      <c r="J175" s="301"/>
      <c r="K175" s="255">
        <f t="shared" si="8"/>
        <v>1.9649996890396855</v>
      </c>
      <c r="M175" s="222" t="e">
        <f t="shared" si="9"/>
        <v>#VALUE!</v>
      </c>
      <c r="Q175" s="95">
        <f t="shared" si="10"/>
        <v>0</v>
      </c>
      <c r="R175" s="95">
        <f t="shared" si="10"/>
        <v>0</v>
      </c>
      <c r="S175" s="95">
        <f t="shared" si="10"/>
        <v>0</v>
      </c>
      <c r="T175" s="95">
        <f t="shared" si="10"/>
        <v>0</v>
      </c>
      <c r="U175" s="95">
        <f t="shared" si="12"/>
        <v>0</v>
      </c>
      <c r="V175" s="95">
        <f t="shared" si="12"/>
        <v>1</v>
      </c>
      <c r="W175" s="95">
        <f t="shared" si="12"/>
        <v>0</v>
      </c>
      <c r="X175" s="95">
        <f t="shared" si="12"/>
        <v>0</v>
      </c>
      <c r="Y175" s="177"/>
    </row>
    <row r="176" spans="2:25" s="44" customFormat="1" x14ac:dyDescent="0.2">
      <c r="B176" s="229" t="str">
        <f t="shared" si="6"/>
        <v>TV Básico Plus Xview+ Negocio + Telefonía Negocio + 1000 Megas NegocioSTAR + Internet fijo + Telefonía fija</v>
      </c>
      <c r="C176" s="95">
        <f t="shared" si="11"/>
        <v>50</v>
      </c>
      <c r="D176" s="100" t="str">
        <f t="shared" si="13"/>
        <v>TV Básico Plus Xview+ Negocio + Telefonía Negocio + 1000 Megas Negocio</v>
      </c>
      <c r="F176" s="110" t="str">
        <f>IFERROR(VLOOKUP($D176,Base!$B$8:$L$120,3,FALSE),"")</f>
        <v>STAR + Internet fijo + Telefonía fija</v>
      </c>
      <c r="G176" s="110" t="str">
        <f>IFERROR(VLOOKUP($D176,Base!$B$8:$L$120,2,FALSE),"")</f>
        <v>Negocio</v>
      </c>
      <c r="H176" s="110">
        <f t="shared" si="7"/>
        <v>218</v>
      </c>
      <c r="I176" s="136">
        <f>INDEX(vector.implicit.prices.STAR.before.discount,MATCH('Cálculos auxiliares'!D176,vector.plans.names,0))</f>
        <v>343.18184602486792</v>
      </c>
      <c r="J176" s="301"/>
      <c r="K176" s="255">
        <f t="shared" si="8"/>
        <v>78.599987561587426</v>
      </c>
      <c r="M176" s="222" t="e">
        <f t="shared" si="9"/>
        <v>#VALUE!</v>
      </c>
      <c r="Q176" s="95">
        <f t="shared" si="10"/>
        <v>0</v>
      </c>
      <c r="R176" s="95">
        <f t="shared" si="10"/>
        <v>0</v>
      </c>
      <c r="S176" s="95">
        <f t="shared" si="10"/>
        <v>0</v>
      </c>
      <c r="T176" s="95">
        <f t="shared" si="10"/>
        <v>0</v>
      </c>
      <c r="U176" s="95">
        <f t="shared" si="12"/>
        <v>0</v>
      </c>
      <c r="V176" s="95">
        <f t="shared" si="12"/>
        <v>1</v>
      </c>
      <c r="W176" s="95">
        <f t="shared" si="12"/>
        <v>0</v>
      </c>
      <c r="X176" s="95">
        <f t="shared" si="12"/>
        <v>0</v>
      </c>
      <c r="Y176" s="177"/>
    </row>
    <row r="177" spans="2:24" s="177" customFormat="1" x14ac:dyDescent="0.2">
      <c r="B177" s="229" t="str">
        <f t="shared" si="6"/>
        <v>TV Básico Plus Xview+ Negocio + Telefonía Negocio + 250 Megas NegocioSTAR + Internet fijo + Telefonía fija</v>
      </c>
      <c r="C177" s="95">
        <f t="shared" si="11"/>
        <v>51</v>
      </c>
      <c r="D177" s="100" t="str">
        <f t="shared" si="13"/>
        <v>TV Básico Plus Xview+ Negocio + Telefonía Negocio + 250 Megas Negocio</v>
      </c>
      <c r="F177" s="110" t="str">
        <f>IFERROR(VLOOKUP($D177,Base!$B$8:$L$120,3,FALSE),"")</f>
        <v>STAR + Internet fijo + Telefonía fija</v>
      </c>
      <c r="G177" s="110" t="str">
        <f>IFERROR(VLOOKUP($D177,Base!$B$8:$L$120,2,FALSE),"")</f>
        <v>Negocio</v>
      </c>
      <c r="H177" s="110">
        <f t="shared" si="7"/>
        <v>218</v>
      </c>
      <c r="I177" s="136">
        <f>INDEX(vector.implicit.prices.STAR.before.discount,MATCH('Cálculos auxiliares'!D177,vector.plans.names,0))</f>
        <v>343.18184602486792</v>
      </c>
      <c r="J177" s="301"/>
      <c r="K177" s="255">
        <f t="shared" si="8"/>
        <v>882.28486037881885</v>
      </c>
      <c r="M177" s="222" t="e">
        <f t="shared" si="9"/>
        <v>#VALUE!</v>
      </c>
      <c r="Q177" s="95">
        <f t="shared" si="10"/>
        <v>0</v>
      </c>
      <c r="R177" s="95">
        <f t="shared" si="10"/>
        <v>0</v>
      </c>
      <c r="S177" s="95">
        <f t="shared" si="10"/>
        <v>0</v>
      </c>
      <c r="T177" s="95">
        <f t="shared" si="10"/>
        <v>0</v>
      </c>
      <c r="U177" s="95">
        <f t="shared" si="12"/>
        <v>0</v>
      </c>
      <c r="V177" s="95">
        <f t="shared" si="12"/>
        <v>1</v>
      </c>
      <c r="W177" s="95">
        <f t="shared" si="12"/>
        <v>0</v>
      </c>
      <c r="X177" s="95">
        <f t="shared" si="12"/>
        <v>0</v>
      </c>
    </row>
    <row r="178" spans="2:24" s="177" customFormat="1" x14ac:dyDescent="0.2">
      <c r="B178" s="229" t="str">
        <f t="shared" si="6"/>
        <v>TV Básico Plus Xview+ Negocio + Telefonía Negocio + 250 Megas Simetrico NegocioSTAR + Internet fijo + Telefonía fija</v>
      </c>
      <c r="C178" s="95">
        <f t="shared" si="11"/>
        <v>52</v>
      </c>
      <c r="D178" s="100" t="str">
        <f t="shared" si="13"/>
        <v>TV Básico Plus Xview+ Negocio + Telefonía Negocio + 250 Megas Simetrico Negocio</v>
      </c>
      <c r="F178" s="110" t="str">
        <f>IFERROR(VLOOKUP($D178,Base!$B$8:$L$120,3,FALSE),"")</f>
        <v>STAR + Internet fijo + Telefonía fija</v>
      </c>
      <c r="G178" s="110" t="str">
        <f>IFERROR(VLOOKUP($D178,Base!$B$8:$L$120,2,FALSE),"")</f>
        <v>Negocio</v>
      </c>
      <c r="H178" s="110">
        <f t="shared" si="7"/>
        <v>218</v>
      </c>
      <c r="I178" s="136">
        <f>INDEX(vector.implicit.prices.STAR.before.discount,MATCH('Cálculos auxiliares'!D178,vector.plans.names,0))</f>
        <v>343.18184602486792</v>
      </c>
      <c r="J178" s="301"/>
      <c r="K178" s="255">
        <f t="shared" si="8"/>
        <v>5.8949990671190564</v>
      </c>
      <c r="M178" s="222" t="e">
        <f t="shared" si="9"/>
        <v>#VALUE!</v>
      </c>
      <c r="Q178" s="95">
        <f t="shared" si="10"/>
        <v>0</v>
      </c>
      <c r="R178" s="95">
        <f t="shared" si="10"/>
        <v>0</v>
      </c>
      <c r="S178" s="95">
        <f t="shared" si="10"/>
        <v>0</v>
      </c>
      <c r="T178" s="95">
        <f t="shared" si="10"/>
        <v>0</v>
      </c>
      <c r="U178" s="95">
        <f t="shared" si="12"/>
        <v>0</v>
      </c>
      <c r="V178" s="95">
        <f t="shared" si="12"/>
        <v>1</v>
      </c>
      <c r="W178" s="95">
        <f t="shared" si="12"/>
        <v>0</v>
      </c>
      <c r="X178" s="95">
        <f t="shared" si="12"/>
        <v>0</v>
      </c>
    </row>
    <row r="179" spans="2:24" s="177" customFormat="1" x14ac:dyDescent="0.2">
      <c r="B179" s="229" t="str">
        <f t="shared" si="6"/>
        <v>TV Básico Plus Xview+ Negocio + Telefonía Negocio + 500 Megas NegocioSTAR + Internet fijo + Telefonía fija</v>
      </c>
      <c r="C179" s="95">
        <f t="shared" si="11"/>
        <v>53</v>
      </c>
      <c r="D179" s="100" t="str">
        <f t="shared" si="13"/>
        <v>TV Básico Plus Xview+ Negocio + Telefonía Negocio + 500 Megas Negocio</v>
      </c>
      <c r="F179" s="110" t="str">
        <f>IFERROR(VLOOKUP($D179,Base!$B$8:$L$120,3,FALSE),"")</f>
        <v>STAR + Internet fijo + Telefonía fija</v>
      </c>
      <c r="G179" s="110" t="str">
        <f>IFERROR(VLOOKUP($D179,Base!$B$8:$L$120,2,FALSE),"")</f>
        <v>Negocio</v>
      </c>
      <c r="H179" s="110">
        <f t="shared" si="7"/>
        <v>218</v>
      </c>
      <c r="I179" s="136">
        <f>INDEX(vector.implicit.prices.STAR.before.discount,MATCH('Cálculos auxiliares'!D179,vector.plans.names,0))</f>
        <v>343.18184602486792</v>
      </c>
      <c r="J179" s="301"/>
      <c r="K179" s="255">
        <f t="shared" si="8"/>
        <v>389.0699384298577</v>
      </c>
      <c r="M179" s="222" t="e">
        <f t="shared" si="9"/>
        <v>#VALUE!</v>
      </c>
      <c r="Q179" s="95">
        <f t="shared" si="10"/>
        <v>0</v>
      </c>
      <c r="R179" s="95">
        <f t="shared" si="10"/>
        <v>0</v>
      </c>
      <c r="S179" s="95">
        <f t="shared" si="10"/>
        <v>0</v>
      </c>
      <c r="T179" s="95">
        <f t="shared" si="10"/>
        <v>0</v>
      </c>
      <c r="U179" s="95">
        <f t="shared" si="12"/>
        <v>0</v>
      </c>
      <c r="V179" s="95">
        <f t="shared" si="12"/>
        <v>1</v>
      </c>
      <c r="W179" s="95">
        <f t="shared" si="12"/>
        <v>0</v>
      </c>
      <c r="X179" s="95">
        <f t="shared" si="12"/>
        <v>0</v>
      </c>
    </row>
    <row r="180" spans="2:24" s="177" customFormat="1" x14ac:dyDescent="0.2">
      <c r="B180" s="229" t="str">
        <f t="shared" si="6"/>
        <v>TV Básico Plus Xview+ Negocio + Telefonía Negocio + 500 Megas Simetrico NegocioSTAR + Internet fijo + Telefonía fija</v>
      </c>
      <c r="C180" s="95">
        <f t="shared" si="11"/>
        <v>54</v>
      </c>
      <c r="D180" s="100" t="str">
        <f t="shared" si="13"/>
        <v>TV Básico Plus Xview+ Negocio + Telefonía Negocio + 500 Megas Simetrico Negocio</v>
      </c>
      <c r="F180" s="110" t="str">
        <f>IFERROR(VLOOKUP($D180,Base!$B$8:$L$120,3,FALSE),"")</f>
        <v>STAR + Internet fijo + Telefonía fija</v>
      </c>
      <c r="G180" s="110" t="str">
        <f>IFERROR(VLOOKUP($D180,Base!$B$8:$L$120,2,FALSE),"")</f>
        <v>Negocio</v>
      </c>
      <c r="H180" s="110">
        <f t="shared" si="7"/>
        <v>218</v>
      </c>
      <c r="I180" s="136">
        <f>INDEX(vector.implicit.prices.STAR.before.discount,MATCH('Cálculos auxiliares'!D180,vector.plans.names,0))</f>
        <v>343.18184602486792</v>
      </c>
      <c r="J180" s="301"/>
      <c r="K180" s="255">
        <f t="shared" si="8"/>
        <v>9.8249984451984282</v>
      </c>
      <c r="M180" s="222" t="e">
        <f t="shared" si="9"/>
        <v>#VALUE!</v>
      </c>
      <c r="Q180" s="95">
        <f t="shared" si="10"/>
        <v>0</v>
      </c>
      <c r="R180" s="95">
        <f t="shared" si="10"/>
        <v>0</v>
      </c>
      <c r="S180" s="95">
        <f t="shared" si="10"/>
        <v>0</v>
      </c>
      <c r="T180" s="95">
        <f t="shared" si="10"/>
        <v>0</v>
      </c>
      <c r="U180" s="95">
        <f t="shared" si="12"/>
        <v>0</v>
      </c>
      <c r="V180" s="95">
        <f t="shared" si="12"/>
        <v>1</v>
      </c>
      <c r="W180" s="95">
        <f t="shared" si="12"/>
        <v>0</v>
      </c>
      <c r="X180" s="95">
        <f t="shared" si="12"/>
        <v>0</v>
      </c>
    </row>
    <row r="181" spans="2:24" s="177" customFormat="1" x14ac:dyDescent="0.2">
      <c r="B181" s="229" t="str">
        <f t="shared" si="6"/>
        <v>TV Básico Plus Xview+ Negocio + Telefonía Negocio + 60 Megas NegocioSTAR + Internet fijo + Telefonía fija</v>
      </c>
      <c r="C181" s="95">
        <f t="shared" si="11"/>
        <v>55</v>
      </c>
      <c r="D181" s="100" t="str">
        <f t="shared" si="13"/>
        <v>TV Básico Plus Xview+ Negocio + Telefonía Negocio + 60 Megas Negocio</v>
      </c>
      <c r="F181" s="110" t="str">
        <f>IFERROR(VLOOKUP($D181,Base!$B$8:$L$120,3,FALSE),"")</f>
        <v>STAR + Internet fijo + Telefonía fija</v>
      </c>
      <c r="G181" s="110" t="str">
        <f>IFERROR(VLOOKUP($D181,Base!$B$8:$L$120,2,FALSE),"")</f>
        <v>Negocio</v>
      </c>
      <c r="H181" s="110">
        <f t="shared" si="7"/>
        <v>218</v>
      </c>
      <c r="I181" s="136">
        <f>INDEX(vector.implicit.prices.STAR.before.discount,MATCH('Cálculos auxiliares'!D181,vector.plans.names,0))</f>
        <v>343.18184602486792</v>
      </c>
      <c r="J181" s="301"/>
      <c r="K181" s="255">
        <f t="shared" si="8"/>
        <v>666.13489458445338</v>
      </c>
      <c r="M181" s="222" t="e">
        <f t="shared" si="9"/>
        <v>#VALUE!</v>
      </c>
      <c r="Q181" s="95">
        <f t="shared" si="10"/>
        <v>0</v>
      </c>
      <c r="R181" s="95">
        <f t="shared" si="10"/>
        <v>0</v>
      </c>
      <c r="S181" s="95">
        <f t="shared" si="10"/>
        <v>0</v>
      </c>
      <c r="T181" s="95">
        <f t="shared" si="10"/>
        <v>0</v>
      </c>
      <c r="U181" s="95">
        <f t="shared" si="12"/>
        <v>0</v>
      </c>
      <c r="V181" s="95">
        <f t="shared" si="12"/>
        <v>1</v>
      </c>
      <c r="W181" s="95">
        <f t="shared" si="12"/>
        <v>0</v>
      </c>
      <c r="X181" s="95">
        <f t="shared" si="12"/>
        <v>0</v>
      </c>
    </row>
    <row r="182" spans="2:24" s="177" customFormat="1" x14ac:dyDescent="0.2">
      <c r="B182" s="229" t="str">
        <f t="shared" si="6"/>
        <v>TV Básico Plus Xview+ Negocio + Telefonía Negocio + 60 Megas Simetrico NegocioSTAR + Internet fijo + Telefonía fija</v>
      </c>
      <c r="C182" s="95">
        <f t="shared" si="11"/>
        <v>56</v>
      </c>
      <c r="D182" s="100" t="str">
        <f t="shared" si="13"/>
        <v>TV Básico Plus Xview+ Negocio + Telefonía Negocio + 60 Megas Simetrico Negocio</v>
      </c>
      <c r="F182" s="110" t="str">
        <f>IFERROR(VLOOKUP($D182,Base!$B$8:$L$120,3,FALSE),"")</f>
        <v>STAR + Internet fijo + Telefonía fija</v>
      </c>
      <c r="G182" s="110" t="str">
        <f>IFERROR(VLOOKUP($D182,Base!$B$8:$L$120,2,FALSE),"")</f>
        <v>Negocio</v>
      </c>
      <c r="H182" s="110">
        <f t="shared" si="7"/>
        <v>218</v>
      </c>
      <c r="I182" s="136">
        <f>INDEX(vector.implicit.prices.STAR.before.discount,MATCH('Cálculos auxiliares'!D182,vector.plans.names,0))</f>
        <v>343.18184602486792</v>
      </c>
      <c r="J182" s="301"/>
      <c r="K182" s="255">
        <f t="shared" si="8"/>
        <v>1.9649996890396855</v>
      </c>
      <c r="M182" s="222" t="e">
        <f t="shared" si="9"/>
        <v>#VALUE!</v>
      </c>
      <c r="Q182" s="95">
        <f t="shared" si="10"/>
        <v>0</v>
      </c>
      <c r="R182" s="95">
        <f t="shared" si="10"/>
        <v>0</v>
      </c>
      <c r="S182" s="95">
        <f t="shared" si="10"/>
        <v>0</v>
      </c>
      <c r="T182" s="95">
        <f t="shared" si="10"/>
        <v>0</v>
      </c>
      <c r="U182" s="95">
        <f t="shared" si="12"/>
        <v>0</v>
      </c>
      <c r="V182" s="95">
        <f t="shared" si="12"/>
        <v>1</v>
      </c>
      <c r="W182" s="95">
        <f t="shared" si="12"/>
        <v>0</v>
      </c>
      <c r="X182" s="95">
        <f t="shared" si="12"/>
        <v>0</v>
      </c>
    </row>
    <row r="183" spans="2:24" s="177" customFormat="1" x14ac:dyDescent="0.2">
      <c r="B183" s="229" t="str">
        <f t="shared" si="6"/>
        <v>TV ConectaSolo STAR</v>
      </c>
      <c r="C183" s="95">
        <f t="shared" si="11"/>
        <v>57</v>
      </c>
      <c r="D183" s="100" t="str">
        <f t="shared" si="13"/>
        <v>TV Conecta</v>
      </c>
      <c r="F183" s="110" t="str">
        <f>IFERROR(VLOOKUP($D183,Base!$B$8:$L$120,3,FALSE),"")</f>
        <v>Solo STAR</v>
      </c>
      <c r="G183" s="110" t="str">
        <f>IFERROR(VLOOKUP($D183,Base!$B$8:$L$120,2,FALSE),"")</f>
        <v>Residencial</v>
      </c>
      <c r="H183" s="110">
        <f t="shared" si="7"/>
        <v>94</v>
      </c>
      <c r="I183" s="136">
        <f>INDEX(vector.implicit.prices.STAR.before.discount,MATCH('Cálculos auxiliares'!D183,vector.plans.names,0))</f>
        <v>250.25108804820906</v>
      </c>
      <c r="J183" s="301"/>
      <c r="K183" s="255">
        <f t="shared" si="8"/>
        <v>518.75991790647697</v>
      </c>
      <c r="M183" s="222" t="e">
        <f t="shared" si="9"/>
        <v>#VALUE!</v>
      </c>
      <c r="Q183" s="95">
        <f t="shared" si="10"/>
        <v>1</v>
      </c>
      <c r="R183" s="95">
        <f t="shared" si="10"/>
        <v>0</v>
      </c>
      <c r="S183" s="95">
        <f t="shared" si="10"/>
        <v>0</v>
      </c>
      <c r="T183" s="95">
        <f t="shared" si="10"/>
        <v>0</v>
      </c>
      <c r="U183" s="95">
        <f t="shared" si="12"/>
        <v>0</v>
      </c>
      <c r="V183" s="95">
        <f t="shared" si="12"/>
        <v>0</v>
      </c>
      <c r="W183" s="95">
        <f t="shared" si="12"/>
        <v>0</v>
      </c>
      <c r="X183" s="95">
        <f t="shared" si="12"/>
        <v>0</v>
      </c>
    </row>
    <row r="184" spans="2:24" s="177" customFormat="1" x14ac:dyDescent="0.2">
      <c r="B184" s="229" t="str">
        <f t="shared" si="6"/>
        <v>TV Conecta NegocioSolo STAR</v>
      </c>
      <c r="C184" s="95">
        <f t="shared" si="11"/>
        <v>58</v>
      </c>
      <c r="D184" s="100" t="str">
        <f t="shared" si="13"/>
        <v>TV Conecta Negocio</v>
      </c>
      <c r="F184" s="110" t="str">
        <f>IFERROR(VLOOKUP($D184,Base!$B$8:$L$120,3,FALSE),"")</f>
        <v>Solo STAR</v>
      </c>
      <c r="G184" s="110" t="str">
        <f>IFERROR(VLOOKUP($D184,Base!$B$8:$L$120,2,FALSE),"")</f>
        <v>Negocio</v>
      </c>
      <c r="H184" s="110">
        <f t="shared" si="7"/>
        <v>94</v>
      </c>
      <c r="I184" s="136">
        <f>INDEX(vector.implicit.prices.STAR.before.discount,MATCH('Cálculos auxiliares'!D184,vector.plans.names,0))</f>
        <v>250.25108804820906</v>
      </c>
      <c r="J184" s="301"/>
      <c r="K184" s="255">
        <f t="shared" si="8"/>
        <v>56.984990982150876</v>
      </c>
      <c r="M184" s="222" t="e">
        <f t="shared" si="9"/>
        <v>#VALUE!</v>
      </c>
      <c r="Q184" s="95">
        <f t="shared" si="10"/>
        <v>1</v>
      </c>
      <c r="R184" s="95">
        <f t="shared" si="10"/>
        <v>0</v>
      </c>
      <c r="S184" s="95">
        <f t="shared" si="10"/>
        <v>0</v>
      </c>
      <c r="T184" s="95">
        <f t="shared" si="10"/>
        <v>0</v>
      </c>
      <c r="U184" s="95">
        <f t="shared" si="12"/>
        <v>0</v>
      </c>
      <c r="V184" s="95">
        <f t="shared" si="12"/>
        <v>0</v>
      </c>
      <c r="W184" s="95">
        <f t="shared" si="12"/>
        <v>0</v>
      </c>
      <c r="X184" s="95">
        <f t="shared" si="12"/>
        <v>0</v>
      </c>
    </row>
    <row r="185" spans="2:24" s="177" customFormat="1" x14ac:dyDescent="0.2">
      <c r="B185" s="229" t="str">
        <f t="shared" si="6"/>
        <v>TV Conecta + 100 MegasSTAR + Internet fijo</v>
      </c>
      <c r="C185" s="95">
        <f t="shared" si="11"/>
        <v>59</v>
      </c>
      <c r="D185" s="100" t="str">
        <f t="shared" si="13"/>
        <v>TV Conecta + 100 Megas</v>
      </c>
      <c r="F185" s="110" t="str">
        <f>IFERROR(VLOOKUP($D185,Base!$B$8:$L$120,3,FALSE),"")</f>
        <v>STAR + Internet fijo</v>
      </c>
      <c r="G185" s="110" t="str">
        <f>IFERROR(VLOOKUP($D185,Base!$B$8:$L$120,2,FALSE),"")</f>
        <v>Residencial</v>
      </c>
      <c r="H185" s="110">
        <f t="shared" si="7"/>
        <v>94</v>
      </c>
      <c r="I185" s="136">
        <f>INDEX(vector.implicit.prices.STAR.before.discount,MATCH('Cálculos auxiliares'!D185,vector.plans.names,0))</f>
        <v>250.25108804820906</v>
      </c>
      <c r="J185" s="301"/>
      <c r="K185" s="255">
        <f t="shared" si="8"/>
        <v>210.25496672724634</v>
      </c>
      <c r="M185" s="222" t="e">
        <f t="shared" si="9"/>
        <v>#VALUE!</v>
      </c>
      <c r="Q185" s="95">
        <f t="shared" si="10"/>
        <v>1</v>
      </c>
      <c r="R185" s="95">
        <f t="shared" si="10"/>
        <v>0</v>
      </c>
      <c r="S185" s="95">
        <f t="shared" si="10"/>
        <v>0</v>
      </c>
      <c r="T185" s="95">
        <f t="shared" si="10"/>
        <v>0</v>
      </c>
      <c r="U185" s="95">
        <f t="shared" si="12"/>
        <v>0</v>
      </c>
      <c r="V185" s="95">
        <f t="shared" si="12"/>
        <v>0</v>
      </c>
      <c r="W185" s="95">
        <f t="shared" si="12"/>
        <v>0</v>
      </c>
      <c r="X185" s="95">
        <f t="shared" si="12"/>
        <v>0</v>
      </c>
    </row>
    <row r="186" spans="2:24" s="177" customFormat="1" x14ac:dyDescent="0.2">
      <c r="B186" s="229" t="str">
        <f t="shared" si="6"/>
        <v>TV Conecta + 100 Megas SimetricoSTAR + Internet fijo</v>
      </c>
      <c r="C186" s="95">
        <f t="shared" si="11"/>
        <v>60</v>
      </c>
      <c r="D186" s="100" t="str">
        <f t="shared" si="13"/>
        <v>TV Conecta + 100 Megas Simetrico</v>
      </c>
      <c r="F186" s="110" t="str">
        <f>IFERROR(VLOOKUP($D186,Base!$B$8:$L$120,3,FALSE),"")</f>
        <v>STAR + Internet fijo</v>
      </c>
      <c r="G186" s="110" t="str">
        <f>IFERROR(VLOOKUP($D186,Base!$B$8:$L$120,2,FALSE),"")</f>
        <v>Residencial</v>
      </c>
      <c r="H186" s="110">
        <f t="shared" si="7"/>
        <v>94</v>
      </c>
      <c r="I186" s="136">
        <f>INDEX(vector.implicit.prices.STAR.before.discount,MATCH('Cálculos auxiliares'!D186,vector.plans.names,0))</f>
        <v>250.25108804820906</v>
      </c>
      <c r="J186" s="301"/>
      <c r="K186" s="255">
        <f t="shared" si="8"/>
        <v>0</v>
      </c>
      <c r="M186" s="222" t="e">
        <f t="shared" si="9"/>
        <v>#VALUE!</v>
      </c>
      <c r="Q186" s="95">
        <f t="shared" si="10"/>
        <v>1</v>
      </c>
      <c r="R186" s="95">
        <f t="shared" si="10"/>
        <v>0</v>
      </c>
      <c r="S186" s="95">
        <f t="shared" si="10"/>
        <v>0</v>
      </c>
      <c r="T186" s="95">
        <f t="shared" si="10"/>
        <v>0</v>
      </c>
      <c r="U186" s="95">
        <f t="shared" si="12"/>
        <v>0</v>
      </c>
      <c r="V186" s="95">
        <f t="shared" si="12"/>
        <v>0</v>
      </c>
      <c r="W186" s="95">
        <f t="shared" si="12"/>
        <v>0</v>
      </c>
      <c r="X186" s="95">
        <f t="shared" si="12"/>
        <v>0</v>
      </c>
    </row>
    <row r="187" spans="2:24" s="177" customFormat="1" x14ac:dyDescent="0.2">
      <c r="B187" s="229" t="str">
        <f t="shared" si="6"/>
        <v>TV Conecta + 1000 MegasSTAR + Internet fijo</v>
      </c>
      <c r="C187" s="95">
        <f t="shared" si="11"/>
        <v>61</v>
      </c>
      <c r="D187" s="100" t="str">
        <f t="shared" si="13"/>
        <v>TV Conecta + 1000 Megas</v>
      </c>
      <c r="F187" s="110" t="str">
        <f>IFERROR(VLOOKUP($D187,Base!$B$8:$L$120,3,FALSE),"")</f>
        <v>STAR + Internet fijo</v>
      </c>
      <c r="G187" s="110" t="str">
        <f>IFERROR(VLOOKUP($D187,Base!$B$8:$L$120,2,FALSE),"")</f>
        <v>Residencial</v>
      </c>
      <c r="H187" s="110">
        <f t="shared" si="7"/>
        <v>94</v>
      </c>
      <c r="I187" s="136">
        <f>INDEX(vector.implicit.prices.STAR.before.discount,MATCH('Cálculos auxiliares'!D187,vector.plans.names,0))</f>
        <v>250.25108804820906</v>
      </c>
      <c r="J187" s="301"/>
      <c r="K187" s="255">
        <f t="shared" si="8"/>
        <v>0</v>
      </c>
      <c r="M187" s="222" t="e">
        <f t="shared" si="9"/>
        <v>#VALUE!</v>
      </c>
      <c r="Q187" s="95">
        <f t="shared" si="10"/>
        <v>1</v>
      </c>
      <c r="R187" s="95">
        <f t="shared" si="10"/>
        <v>0</v>
      </c>
      <c r="S187" s="95">
        <f t="shared" ref="S187:W239" si="14">IF(S$126=$H187,1,0)</f>
        <v>0</v>
      </c>
      <c r="T187" s="95">
        <f t="shared" si="10"/>
        <v>0</v>
      </c>
      <c r="U187" s="95">
        <f t="shared" si="12"/>
        <v>0</v>
      </c>
      <c r="V187" s="95">
        <f t="shared" si="12"/>
        <v>0</v>
      </c>
      <c r="W187" s="95">
        <f t="shared" si="12"/>
        <v>0</v>
      </c>
      <c r="X187" s="95">
        <f t="shared" si="12"/>
        <v>0</v>
      </c>
    </row>
    <row r="188" spans="2:24" s="177" customFormat="1" x14ac:dyDescent="0.2">
      <c r="B188" s="229" t="str">
        <f t="shared" si="6"/>
        <v>TV Conecta + 250 MegasSTAR + Internet fijo</v>
      </c>
      <c r="C188" s="95">
        <f t="shared" si="11"/>
        <v>62</v>
      </c>
      <c r="D188" s="100" t="str">
        <f t="shared" si="13"/>
        <v>TV Conecta + 250 Megas</v>
      </c>
      <c r="F188" s="110" t="str">
        <f>IFERROR(VLOOKUP($D188,Base!$B$8:$L$120,3,FALSE),"")</f>
        <v>STAR + Internet fijo</v>
      </c>
      <c r="G188" s="110" t="str">
        <f>IFERROR(VLOOKUP($D188,Base!$B$8:$L$120,2,FALSE),"")</f>
        <v>Residencial</v>
      </c>
      <c r="H188" s="110">
        <f t="shared" si="7"/>
        <v>94</v>
      </c>
      <c r="I188" s="136">
        <f>INDEX(vector.implicit.prices.STAR.before.discount,MATCH('Cálculos auxiliares'!D188,vector.plans.names,0))</f>
        <v>250.25108804820906</v>
      </c>
      <c r="J188" s="301"/>
      <c r="K188" s="255">
        <f t="shared" si="8"/>
        <v>5075.5941967895069</v>
      </c>
      <c r="M188" s="222" t="e">
        <f t="shared" si="9"/>
        <v>#VALUE!</v>
      </c>
      <c r="Q188" s="95">
        <f t="shared" si="10"/>
        <v>1</v>
      </c>
      <c r="R188" s="95">
        <f t="shared" si="10"/>
        <v>0</v>
      </c>
      <c r="S188" s="95">
        <f t="shared" si="14"/>
        <v>0</v>
      </c>
      <c r="T188" s="95">
        <f t="shared" si="10"/>
        <v>0</v>
      </c>
      <c r="U188" s="95">
        <f t="shared" si="12"/>
        <v>0</v>
      </c>
      <c r="V188" s="95">
        <f t="shared" si="12"/>
        <v>0</v>
      </c>
      <c r="W188" s="95">
        <f t="shared" si="12"/>
        <v>0</v>
      </c>
      <c r="X188" s="95">
        <f t="shared" si="12"/>
        <v>0</v>
      </c>
    </row>
    <row r="189" spans="2:24" s="177" customFormat="1" x14ac:dyDescent="0.2">
      <c r="B189" s="229" t="str">
        <f t="shared" si="6"/>
        <v>TV Conecta + 250 Megas SimetricoSTAR + Internet fijo</v>
      </c>
      <c r="C189" s="95">
        <f t="shared" si="11"/>
        <v>63</v>
      </c>
      <c r="D189" s="100" t="str">
        <f t="shared" si="13"/>
        <v>TV Conecta + 250 Megas Simetrico</v>
      </c>
      <c r="F189" s="110" t="str">
        <f>IFERROR(VLOOKUP($D189,Base!$B$8:$L$120,3,FALSE),"")</f>
        <v>STAR + Internet fijo</v>
      </c>
      <c r="G189" s="110" t="str">
        <f>IFERROR(VLOOKUP($D189,Base!$B$8:$L$120,2,FALSE),"")</f>
        <v>Residencial</v>
      </c>
      <c r="H189" s="110">
        <f t="shared" si="7"/>
        <v>94</v>
      </c>
      <c r="I189" s="136">
        <f>INDEX(vector.implicit.prices.STAR.before.discount,MATCH('Cálculos auxiliares'!D189,vector.plans.names,0))</f>
        <v>250.25108804820906</v>
      </c>
      <c r="J189" s="301"/>
      <c r="K189" s="255">
        <f t="shared" si="8"/>
        <v>0</v>
      </c>
      <c r="M189" s="222" t="e">
        <f t="shared" si="9"/>
        <v>#VALUE!</v>
      </c>
      <c r="Q189" s="95">
        <f t="shared" si="10"/>
        <v>1</v>
      </c>
      <c r="R189" s="95">
        <f t="shared" si="10"/>
        <v>0</v>
      </c>
      <c r="S189" s="95">
        <f t="shared" si="14"/>
        <v>0</v>
      </c>
      <c r="T189" s="95">
        <f t="shared" si="10"/>
        <v>0</v>
      </c>
      <c r="U189" s="95">
        <f t="shared" si="12"/>
        <v>0</v>
      </c>
      <c r="V189" s="95">
        <f t="shared" si="12"/>
        <v>0</v>
      </c>
      <c r="W189" s="95">
        <f t="shared" si="12"/>
        <v>0</v>
      </c>
      <c r="X189" s="95">
        <f t="shared" si="12"/>
        <v>0</v>
      </c>
    </row>
    <row r="190" spans="2:24" s="177" customFormat="1" x14ac:dyDescent="0.2">
      <c r="B190" s="229" t="str">
        <f t="shared" si="6"/>
        <v>TV Conecta + 500 MegasSTAR + Internet fijo</v>
      </c>
      <c r="C190" s="95">
        <f t="shared" si="11"/>
        <v>64</v>
      </c>
      <c r="D190" s="100" t="str">
        <f t="shared" si="13"/>
        <v>TV Conecta + 500 Megas</v>
      </c>
      <c r="F190" s="110" t="str">
        <f>IFERROR(VLOOKUP($D190,Base!$B$8:$L$120,3,FALSE),"")</f>
        <v>STAR + Internet fijo</v>
      </c>
      <c r="G190" s="110" t="str">
        <f>IFERROR(VLOOKUP($D190,Base!$B$8:$L$120,2,FALSE),"")</f>
        <v>Residencial</v>
      </c>
      <c r="H190" s="110">
        <f t="shared" si="7"/>
        <v>94</v>
      </c>
      <c r="I190" s="136">
        <f>INDEX(vector.implicit.prices.STAR.before.discount,MATCH('Cálculos auxiliares'!D190,vector.plans.names,0))</f>
        <v>250.25108804820906</v>
      </c>
      <c r="J190" s="301"/>
      <c r="K190" s="255">
        <f t="shared" si="8"/>
        <v>119.86498103142081</v>
      </c>
      <c r="M190" s="222" t="e">
        <f t="shared" si="9"/>
        <v>#VALUE!</v>
      </c>
      <c r="Q190" s="95">
        <f t="shared" si="10"/>
        <v>1</v>
      </c>
      <c r="R190" s="95">
        <f t="shared" si="10"/>
        <v>0</v>
      </c>
      <c r="S190" s="95">
        <f t="shared" si="14"/>
        <v>0</v>
      </c>
      <c r="T190" s="95">
        <f t="shared" si="10"/>
        <v>0</v>
      </c>
      <c r="U190" s="95">
        <f t="shared" si="12"/>
        <v>0</v>
      </c>
      <c r="V190" s="95">
        <f t="shared" si="12"/>
        <v>0</v>
      </c>
      <c r="W190" s="95">
        <f t="shared" si="12"/>
        <v>0</v>
      </c>
      <c r="X190" s="95">
        <f t="shared" si="12"/>
        <v>0</v>
      </c>
    </row>
    <row r="191" spans="2:24" s="177" customFormat="1" x14ac:dyDescent="0.2">
      <c r="B191" s="229" t="str">
        <f t="shared" si="6"/>
        <v>TV Conecta + 500 Megas SimetricoSTAR + Internet fijo</v>
      </c>
      <c r="C191" s="95">
        <f t="shared" si="11"/>
        <v>65</v>
      </c>
      <c r="D191" s="100" t="str">
        <f t="shared" ref="D191:D222" si="15">D72</f>
        <v>TV Conecta + 500 Megas Simetrico</v>
      </c>
      <c r="F191" s="110" t="str">
        <f>IFERROR(VLOOKUP($D191,Base!$B$8:$L$120,3,FALSE),"")</f>
        <v>STAR + Internet fijo</v>
      </c>
      <c r="G191" s="110" t="str">
        <f>IFERROR(VLOOKUP($D191,Base!$B$8:$L$120,2,FALSE),"")</f>
        <v>Residencial</v>
      </c>
      <c r="H191" s="110">
        <f t="shared" si="7"/>
        <v>94</v>
      </c>
      <c r="I191" s="136">
        <f>INDEX(vector.implicit.prices.STAR.before.discount,MATCH('Cálculos auxiliares'!D191,vector.plans.names,0))</f>
        <v>250.25108804820906</v>
      </c>
      <c r="J191" s="301"/>
      <c r="K191" s="255">
        <f t="shared" si="8"/>
        <v>0</v>
      </c>
      <c r="M191" s="222" t="e">
        <f t="shared" si="9"/>
        <v>#VALUE!</v>
      </c>
      <c r="Q191" s="95">
        <f t="shared" si="10"/>
        <v>1</v>
      </c>
      <c r="R191" s="95">
        <f t="shared" si="10"/>
        <v>0</v>
      </c>
      <c r="S191" s="95">
        <f t="shared" si="14"/>
        <v>0</v>
      </c>
      <c r="T191" s="95">
        <f t="shared" si="10"/>
        <v>0</v>
      </c>
      <c r="U191" s="95">
        <f t="shared" si="12"/>
        <v>0</v>
      </c>
      <c r="V191" s="95">
        <f t="shared" si="12"/>
        <v>0</v>
      </c>
      <c r="W191" s="95">
        <f t="shared" si="12"/>
        <v>0</v>
      </c>
      <c r="X191" s="95">
        <f t="shared" si="12"/>
        <v>0</v>
      </c>
    </row>
    <row r="192" spans="2:24" s="177" customFormat="1" x14ac:dyDescent="0.2">
      <c r="B192" s="229" t="str">
        <f t="shared" ref="B192:B234" si="16">D192&amp;F192</f>
        <v>TV Conecta + 60 MegasSTAR + Internet fijo</v>
      </c>
      <c r="C192" s="95">
        <f t="shared" si="11"/>
        <v>66</v>
      </c>
      <c r="D192" s="100" t="str">
        <f t="shared" si="15"/>
        <v>TV Conecta + 60 Megas</v>
      </c>
      <c r="F192" s="110" t="str">
        <f>IFERROR(VLOOKUP($D192,Base!$B$8:$L$120,3,FALSE),"")</f>
        <v>STAR + Internet fijo</v>
      </c>
      <c r="G192" s="110" t="str">
        <f>IFERROR(VLOOKUP($D192,Base!$B$8:$L$120,2,FALSE),"")</f>
        <v>Residencial</v>
      </c>
      <c r="H192" s="110">
        <f t="shared" ref="H192:H239" si="17">IFERROR(VLOOKUP($D192,$D$8:$K$120,6,FALSE),"")</f>
        <v>104</v>
      </c>
      <c r="I192" s="136">
        <f>INDEX(vector.implicit.prices.STAR.before.discount,MATCH('Cálculos auxiliares'!D192,vector.plans.names,0))</f>
        <v>259.93129450590209</v>
      </c>
      <c r="J192" s="301"/>
      <c r="K192" s="255">
        <f t="shared" ref="K192:K239" si="18">VLOOKUP(D192,$D$8:$K$120,8,FALSE)</f>
        <v>4928.2192201115313</v>
      </c>
      <c r="M192" s="222" t="e">
        <f t="shared" ref="M192:M221" si="19">LEFT(H192,FIND(" ",H192))*1</f>
        <v>#VALUE!</v>
      </c>
      <c r="Q192" s="95">
        <f t="shared" ref="Q192:S241" si="20">IF(Q$126=$H192,1,0)</f>
        <v>0</v>
      </c>
      <c r="R192" s="95">
        <f t="shared" si="20"/>
        <v>1</v>
      </c>
      <c r="S192" s="95">
        <f t="shared" si="14"/>
        <v>0</v>
      </c>
      <c r="T192" s="95">
        <f t="shared" si="14"/>
        <v>0</v>
      </c>
      <c r="U192" s="95">
        <f t="shared" si="12"/>
        <v>0</v>
      </c>
      <c r="V192" s="95">
        <f t="shared" si="12"/>
        <v>0</v>
      </c>
      <c r="W192" s="95">
        <f t="shared" si="12"/>
        <v>0</v>
      </c>
      <c r="X192" s="95">
        <f t="shared" si="12"/>
        <v>0</v>
      </c>
    </row>
    <row r="193" spans="2:24" s="177" customFormat="1" x14ac:dyDescent="0.2">
      <c r="B193" s="229" t="str">
        <f t="shared" si="16"/>
        <v>TV Conecta + 60 Megas SimetricoSTAR + Internet fijo</v>
      </c>
      <c r="C193" s="95">
        <f t="shared" ref="C193:C246" si="21">1+C192</f>
        <v>67</v>
      </c>
      <c r="D193" s="100" t="str">
        <f t="shared" si="15"/>
        <v>TV Conecta + 60 Megas Simetrico</v>
      </c>
      <c r="F193" s="110" t="str">
        <f>IFERROR(VLOOKUP($D193,Base!$B$8:$L$120,3,FALSE),"")</f>
        <v>STAR + Internet fijo</v>
      </c>
      <c r="G193" s="110" t="str">
        <f>IFERROR(VLOOKUP($D193,Base!$B$8:$L$120,2,FALSE),"")</f>
        <v>Residencial</v>
      </c>
      <c r="H193" s="110">
        <f t="shared" si="17"/>
        <v>104</v>
      </c>
      <c r="I193" s="136">
        <f>INDEX(vector.implicit.prices.STAR.before.discount,MATCH('Cálculos auxiliares'!D193,vector.plans.names,0))</f>
        <v>259.93129450590209</v>
      </c>
      <c r="J193" s="301"/>
      <c r="K193" s="255">
        <f t="shared" si="18"/>
        <v>1.9649996890396855</v>
      </c>
      <c r="M193" s="222" t="e">
        <f t="shared" si="19"/>
        <v>#VALUE!</v>
      </c>
      <c r="Q193" s="95">
        <f t="shared" si="20"/>
        <v>0</v>
      </c>
      <c r="R193" s="95">
        <f t="shared" si="20"/>
        <v>1</v>
      </c>
      <c r="S193" s="95">
        <f t="shared" si="14"/>
        <v>0</v>
      </c>
      <c r="T193" s="95">
        <f t="shared" si="14"/>
        <v>0</v>
      </c>
      <c r="U193" s="95">
        <f t="shared" si="12"/>
        <v>0</v>
      </c>
      <c r="V193" s="95">
        <f t="shared" si="12"/>
        <v>0</v>
      </c>
      <c r="W193" s="95">
        <f t="shared" si="12"/>
        <v>0</v>
      </c>
      <c r="X193" s="95">
        <f t="shared" si="12"/>
        <v>0</v>
      </c>
    </row>
    <row r="194" spans="2:24" s="177" customFormat="1" x14ac:dyDescent="0.2">
      <c r="B194" s="229" t="str">
        <f t="shared" si="16"/>
        <v>TV Conecta + HD + Telefonía + 100 MegasSTAR + Internet fijo + Telefonía fija</v>
      </c>
      <c r="C194" s="95">
        <f t="shared" si="21"/>
        <v>68</v>
      </c>
      <c r="D194" s="100" t="str">
        <f t="shared" si="15"/>
        <v>TV Conecta + HD + Telefonía + 100 Megas</v>
      </c>
      <c r="F194" s="110" t="str">
        <f>IFERROR(VLOOKUP($D194,Base!$B$8:$L$120,3,FALSE),"")</f>
        <v>STAR + Internet fijo + Telefonía fija</v>
      </c>
      <c r="G194" s="110" t="str">
        <f>IFERROR(VLOOKUP($D194,Base!$B$8:$L$120,2,FALSE),"")</f>
        <v>Residencial</v>
      </c>
      <c r="H194" s="110">
        <f t="shared" si="17"/>
        <v>138</v>
      </c>
      <c r="I194" s="136">
        <f>INDEX(vector.implicit.prices.STAR.before.discount,MATCH('Cálculos auxiliares'!D194,vector.plans.names,0))</f>
        <v>289.05214383162104</v>
      </c>
      <c r="J194" s="301"/>
      <c r="K194" s="255">
        <f t="shared" si="18"/>
        <v>0</v>
      </c>
      <c r="M194" s="222" t="e">
        <f t="shared" si="19"/>
        <v>#VALUE!</v>
      </c>
      <c r="Q194" s="95">
        <f t="shared" si="20"/>
        <v>0</v>
      </c>
      <c r="R194" s="95">
        <f t="shared" si="20"/>
        <v>0</v>
      </c>
      <c r="S194" s="95">
        <f t="shared" si="14"/>
        <v>1</v>
      </c>
      <c r="T194" s="95">
        <f t="shared" si="14"/>
        <v>0</v>
      </c>
      <c r="U194" s="95">
        <f t="shared" si="12"/>
        <v>0</v>
      </c>
      <c r="V194" s="95">
        <f t="shared" si="12"/>
        <v>0</v>
      </c>
      <c r="W194" s="95">
        <f t="shared" si="12"/>
        <v>0</v>
      </c>
      <c r="X194" s="95">
        <f t="shared" si="12"/>
        <v>0</v>
      </c>
    </row>
    <row r="195" spans="2:24" s="177" customFormat="1" x14ac:dyDescent="0.2">
      <c r="B195" s="229" t="str">
        <f t="shared" si="16"/>
        <v>TV Conecta + HD + Telefonía + 100 Megas SimetricoSTAR + Internet fijo + Telefonía fija</v>
      </c>
      <c r="C195" s="95">
        <f t="shared" si="21"/>
        <v>69</v>
      </c>
      <c r="D195" s="100" t="str">
        <f t="shared" si="15"/>
        <v>TV Conecta + HD + Telefonía + 100 Megas Simetrico</v>
      </c>
      <c r="F195" s="110" t="str">
        <f>IFERROR(VLOOKUP($D195,Base!$B$8:$L$120,3,FALSE),"")</f>
        <v>STAR + Internet fijo + Telefonía fija</v>
      </c>
      <c r="G195" s="110" t="str">
        <f>IFERROR(VLOOKUP($D195,Base!$B$8:$L$120,2,FALSE),"")</f>
        <v>Residencial</v>
      </c>
      <c r="H195" s="110">
        <f t="shared" si="17"/>
        <v>138</v>
      </c>
      <c r="I195" s="136">
        <f>INDEX(vector.implicit.prices.STAR.before.discount,MATCH('Cálculos auxiliares'!D195,vector.plans.names,0))</f>
        <v>289.05214383162104</v>
      </c>
      <c r="J195" s="301"/>
      <c r="K195" s="255">
        <f t="shared" si="18"/>
        <v>0</v>
      </c>
      <c r="M195" s="222" t="e">
        <f t="shared" si="19"/>
        <v>#VALUE!</v>
      </c>
      <c r="Q195" s="95">
        <f t="shared" si="20"/>
        <v>0</v>
      </c>
      <c r="R195" s="95">
        <f t="shared" si="20"/>
        <v>0</v>
      </c>
      <c r="S195" s="95">
        <f t="shared" si="14"/>
        <v>1</v>
      </c>
      <c r="T195" s="95">
        <f t="shared" si="14"/>
        <v>0</v>
      </c>
      <c r="U195" s="95">
        <f t="shared" si="12"/>
        <v>0</v>
      </c>
      <c r="V195" s="95">
        <f t="shared" si="12"/>
        <v>0</v>
      </c>
      <c r="W195" s="95">
        <f t="shared" si="12"/>
        <v>0</v>
      </c>
      <c r="X195" s="95">
        <f t="shared" si="12"/>
        <v>0</v>
      </c>
    </row>
    <row r="196" spans="2:24" s="177" customFormat="1" x14ac:dyDescent="0.2">
      <c r="B196" s="229" t="str">
        <f t="shared" si="16"/>
        <v>TV Conecta + HD + Telefonía + 1000 MegasSTAR + Internet fijo + Telefonía fija</v>
      </c>
      <c r="C196" s="95">
        <f t="shared" si="21"/>
        <v>70</v>
      </c>
      <c r="D196" s="100" t="str">
        <f t="shared" si="15"/>
        <v>TV Conecta + HD + Telefonía + 1000 Megas</v>
      </c>
      <c r="F196" s="110" t="str">
        <f>IFERROR(VLOOKUP($D196,Base!$B$8:$L$120,3,FALSE),"")</f>
        <v>STAR + Internet fijo + Telefonía fija</v>
      </c>
      <c r="G196" s="110" t="str">
        <f>IFERROR(VLOOKUP($D196,Base!$B$8:$L$120,2,FALSE),"")</f>
        <v>Residencial</v>
      </c>
      <c r="H196" s="110">
        <f t="shared" si="17"/>
        <v>138</v>
      </c>
      <c r="I196" s="136">
        <f>INDEX(vector.implicit.prices.STAR.before.discount,MATCH('Cálculos auxiliares'!D196,vector.plans.names,0))</f>
        <v>289.05214383162104</v>
      </c>
      <c r="J196" s="301"/>
      <c r="K196" s="255">
        <f t="shared" si="18"/>
        <v>0</v>
      </c>
      <c r="M196" s="222" t="e">
        <f t="shared" si="19"/>
        <v>#VALUE!</v>
      </c>
      <c r="Q196" s="95">
        <f t="shared" si="20"/>
        <v>0</v>
      </c>
      <c r="R196" s="95">
        <f t="shared" si="20"/>
        <v>0</v>
      </c>
      <c r="S196" s="95">
        <f t="shared" si="14"/>
        <v>1</v>
      </c>
      <c r="T196" s="95">
        <f t="shared" si="14"/>
        <v>0</v>
      </c>
      <c r="U196" s="95">
        <f t="shared" si="12"/>
        <v>0</v>
      </c>
      <c r="V196" s="95">
        <f t="shared" si="12"/>
        <v>0</v>
      </c>
      <c r="W196" s="95">
        <f t="shared" si="12"/>
        <v>0</v>
      </c>
      <c r="X196" s="95">
        <f t="shared" si="12"/>
        <v>0</v>
      </c>
    </row>
    <row r="197" spans="2:24" s="177" customFormat="1" x14ac:dyDescent="0.2">
      <c r="B197" s="229" t="str">
        <f t="shared" si="16"/>
        <v>TV Conecta + HD + Telefonía + 250 MegasSTAR + Internet fijo + Telefonía fija</v>
      </c>
      <c r="C197" s="95">
        <f t="shared" si="21"/>
        <v>71</v>
      </c>
      <c r="D197" s="100" t="str">
        <f t="shared" si="15"/>
        <v>TV Conecta + HD + Telefonía + 250 Megas</v>
      </c>
      <c r="F197" s="110" t="str">
        <f>IFERROR(VLOOKUP($D197,Base!$B$8:$L$120,3,FALSE),"")</f>
        <v>STAR + Internet fijo + Telefonía fija</v>
      </c>
      <c r="G197" s="110" t="str">
        <f>IFERROR(VLOOKUP($D197,Base!$B$8:$L$120,2,FALSE),"")</f>
        <v>Residencial</v>
      </c>
      <c r="H197" s="110">
        <f t="shared" si="17"/>
        <v>138</v>
      </c>
      <c r="I197" s="136">
        <f>INDEX(vector.implicit.prices.STAR.before.discount,MATCH('Cálculos auxiliares'!D197,vector.plans.names,0))</f>
        <v>289.05214383162104</v>
      </c>
      <c r="J197" s="301"/>
      <c r="K197" s="255">
        <f t="shared" si="18"/>
        <v>0</v>
      </c>
      <c r="M197" s="222" t="e">
        <f t="shared" si="19"/>
        <v>#VALUE!</v>
      </c>
      <c r="Q197" s="95">
        <f t="shared" si="20"/>
        <v>0</v>
      </c>
      <c r="R197" s="95">
        <f t="shared" si="20"/>
        <v>0</v>
      </c>
      <c r="S197" s="95">
        <f t="shared" si="14"/>
        <v>1</v>
      </c>
      <c r="T197" s="95">
        <f t="shared" si="14"/>
        <v>0</v>
      </c>
      <c r="U197" s="95">
        <f t="shared" si="12"/>
        <v>0</v>
      </c>
      <c r="V197" s="95">
        <f t="shared" si="12"/>
        <v>0</v>
      </c>
      <c r="W197" s="95">
        <f t="shared" si="12"/>
        <v>0</v>
      </c>
      <c r="X197" s="95">
        <f t="shared" si="12"/>
        <v>0</v>
      </c>
    </row>
    <row r="198" spans="2:24" s="177" customFormat="1" x14ac:dyDescent="0.2">
      <c r="B198" s="229" t="str">
        <f t="shared" si="16"/>
        <v>TV Conecta + HD + Telefonía + 250 Megas SimetricoSTAR + Internet fijo + Telefonía fija</v>
      </c>
      <c r="C198" s="95">
        <f t="shared" si="21"/>
        <v>72</v>
      </c>
      <c r="D198" s="100" t="str">
        <f t="shared" si="15"/>
        <v>TV Conecta + HD + Telefonía + 250 Megas Simetrico</v>
      </c>
      <c r="F198" s="110" t="str">
        <f>IFERROR(VLOOKUP($D198,Base!$B$8:$L$120,3,FALSE),"")</f>
        <v>STAR + Internet fijo + Telefonía fija</v>
      </c>
      <c r="G198" s="110" t="str">
        <f>IFERROR(VLOOKUP($D198,Base!$B$8:$L$120,2,FALSE),"")</f>
        <v>Residencial</v>
      </c>
      <c r="H198" s="110">
        <f t="shared" si="17"/>
        <v>138</v>
      </c>
      <c r="I198" s="136">
        <f>INDEX(vector.implicit.prices.STAR.before.discount,MATCH('Cálculos auxiliares'!D198,vector.plans.names,0))</f>
        <v>289.05214383162104</v>
      </c>
      <c r="J198" s="301"/>
      <c r="K198" s="255">
        <f t="shared" si="18"/>
        <v>0</v>
      </c>
      <c r="M198" s="222" t="e">
        <f t="shared" si="19"/>
        <v>#VALUE!</v>
      </c>
      <c r="Q198" s="95">
        <f t="shared" si="20"/>
        <v>0</v>
      </c>
      <c r="R198" s="95">
        <f t="shared" si="20"/>
        <v>0</v>
      </c>
      <c r="S198" s="95">
        <f t="shared" si="14"/>
        <v>1</v>
      </c>
      <c r="T198" s="95">
        <f t="shared" si="14"/>
        <v>0</v>
      </c>
      <c r="U198" s="95">
        <f t="shared" si="12"/>
        <v>0</v>
      </c>
      <c r="V198" s="95">
        <f t="shared" si="12"/>
        <v>0</v>
      </c>
      <c r="W198" s="95">
        <f t="shared" si="12"/>
        <v>0</v>
      </c>
      <c r="X198" s="95">
        <f t="shared" si="12"/>
        <v>0</v>
      </c>
    </row>
    <row r="199" spans="2:24" s="177" customFormat="1" x14ac:dyDescent="0.2">
      <c r="B199" s="229" t="str">
        <f t="shared" si="16"/>
        <v>TV Conecta + HD + Telefonía + 500 MegasSTAR + Internet fijo + Telefonía fija</v>
      </c>
      <c r="C199" s="95">
        <f t="shared" si="21"/>
        <v>73</v>
      </c>
      <c r="D199" s="100" t="str">
        <f t="shared" si="15"/>
        <v>TV Conecta + HD + Telefonía + 500 Megas</v>
      </c>
      <c r="F199" s="110" t="str">
        <f>IFERROR(VLOOKUP($D199,Base!$B$8:$L$120,3,FALSE),"")</f>
        <v>STAR + Internet fijo + Telefonía fija</v>
      </c>
      <c r="G199" s="110" t="str">
        <f>IFERROR(VLOOKUP($D199,Base!$B$8:$L$120,2,FALSE),"")</f>
        <v>Residencial</v>
      </c>
      <c r="H199" s="110">
        <f t="shared" si="17"/>
        <v>138</v>
      </c>
      <c r="I199" s="136">
        <f>INDEX(vector.implicit.prices.STAR.before.discount,MATCH('Cálculos auxiliares'!D199,vector.plans.names,0))</f>
        <v>289.05214383162104</v>
      </c>
      <c r="J199" s="301"/>
      <c r="K199" s="255">
        <f t="shared" si="18"/>
        <v>0</v>
      </c>
      <c r="M199" s="222" t="e">
        <f t="shared" si="19"/>
        <v>#VALUE!</v>
      </c>
      <c r="Q199" s="95">
        <f t="shared" si="20"/>
        <v>0</v>
      </c>
      <c r="R199" s="95">
        <f t="shared" si="20"/>
        <v>0</v>
      </c>
      <c r="S199" s="95">
        <f t="shared" si="14"/>
        <v>1</v>
      </c>
      <c r="T199" s="95">
        <f t="shared" si="14"/>
        <v>0</v>
      </c>
      <c r="U199" s="95">
        <f t="shared" si="12"/>
        <v>0</v>
      </c>
      <c r="V199" s="95">
        <f t="shared" si="12"/>
        <v>0</v>
      </c>
      <c r="W199" s="95">
        <f t="shared" si="12"/>
        <v>0</v>
      </c>
      <c r="X199" s="95">
        <f t="shared" si="12"/>
        <v>0</v>
      </c>
    </row>
    <row r="200" spans="2:24" s="177" customFormat="1" x14ac:dyDescent="0.2">
      <c r="B200" s="229" t="str">
        <f t="shared" si="16"/>
        <v>TV Conecta + HD + Telefonía + 500 Megas SimetricoSTAR + Internet fijo + Telefonía fija</v>
      </c>
      <c r="C200" s="95">
        <f t="shared" si="21"/>
        <v>74</v>
      </c>
      <c r="D200" s="100" t="str">
        <f t="shared" si="15"/>
        <v>TV Conecta + HD + Telefonía + 500 Megas Simetrico</v>
      </c>
      <c r="F200" s="110" t="str">
        <f>IFERROR(VLOOKUP($D200,Base!$B$8:$L$120,3,FALSE),"")</f>
        <v>STAR + Internet fijo + Telefonía fija</v>
      </c>
      <c r="G200" s="110" t="str">
        <f>IFERROR(VLOOKUP($D200,Base!$B$8:$L$120,2,FALSE),"")</f>
        <v>Residencial</v>
      </c>
      <c r="H200" s="110">
        <f t="shared" si="17"/>
        <v>138</v>
      </c>
      <c r="I200" s="136">
        <f>INDEX(vector.implicit.prices.STAR.before.discount,MATCH('Cálculos auxiliares'!D200,vector.plans.names,0))</f>
        <v>289.05214383162104</v>
      </c>
      <c r="J200" s="301"/>
      <c r="K200" s="255">
        <f t="shared" si="18"/>
        <v>0</v>
      </c>
      <c r="M200" s="222" t="e">
        <f t="shared" si="19"/>
        <v>#VALUE!</v>
      </c>
      <c r="Q200" s="95">
        <f t="shared" si="20"/>
        <v>0</v>
      </c>
      <c r="R200" s="95">
        <f t="shared" si="20"/>
        <v>0</v>
      </c>
      <c r="S200" s="95">
        <f t="shared" si="14"/>
        <v>1</v>
      </c>
      <c r="T200" s="95">
        <f t="shared" si="14"/>
        <v>0</v>
      </c>
      <c r="U200" s="95">
        <f t="shared" si="12"/>
        <v>0</v>
      </c>
      <c r="V200" s="95">
        <f t="shared" si="12"/>
        <v>0</v>
      </c>
      <c r="W200" s="95">
        <f t="shared" si="12"/>
        <v>0</v>
      </c>
      <c r="X200" s="95">
        <f t="shared" si="12"/>
        <v>0</v>
      </c>
    </row>
    <row r="201" spans="2:24" s="177" customFormat="1" x14ac:dyDescent="0.2">
      <c r="B201" s="229" t="str">
        <f t="shared" si="16"/>
        <v>TV Conecta + HD + Telefonía + 60 MegasSTAR + Internet fijo + Telefonía fija</v>
      </c>
      <c r="C201" s="95">
        <f t="shared" si="21"/>
        <v>75</v>
      </c>
      <c r="D201" s="100" t="str">
        <f t="shared" si="15"/>
        <v>TV Conecta + HD + Telefonía + 60 Megas</v>
      </c>
      <c r="F201" s="110" t="str">
        <f>IFERROR(VLOOKUP($D201,Base!$B$8:$L$120,3,FALSE),"")</f>
        <v>STAR + Internet fijo + Telefonía fija</v>
      </c>
      <c r="G201" s="110" t="str">
        <f>IFERROR(VLOOKUP($D201,Base!$B$8:$L$120,2,FALSE),"")</f>
        <v>Residencial</v>
      </c>
      <c r="H201" s="110">
        <f t="shared" si="17"/>
        <v>144</v>
      </c>
      <c r="I201" s="136">
        <f>INDEX(vector.implicit.prices.STAR.before.discount,MATCH('Cálculos auxiliares'!D201,vector.plans.names,0))</f>
        <v>293.70751961459428</v>
      </c>
      <c r="J201" s="301"/>
      <c r="K201" s="255">
        <f t="shared" si="18"/>
        <v>0</v>
      </c>
      <c r="M201" s="222" t="e">
        <f t="shared" si="19"/>
        <v>#VALUE!</v>
      </c>
      <c r="Q201" s="95">
        <f t="shared" si="20"/>
        <v>0</v>
      </c>
      <c r="R201" s="95">
        <f t="shared" si="20"/>
        <v>0</v>
      </c>
      <c r="S201" s="95">
        <f t="shared" si="14"/>
        <v>0</v>
      </c>
      <c r="T201" s="95">
        <f t="shared" si="14"/>
        <v>1</v>
      </c>
      <c r="U201" s="95">
        <f t="shared" si="12"/>
        <v>0</v>
      </c>
      <c r="V201" s="95">
        <f t="shared" si="12"/>
        <v>0</v>
      </c>
      <c r="W201" s="95">
        <f t="shared" si="12"/>
        <v>0</v>
      </c>
      <c r="X201" s="95">
        <f t="shared" si="12"/>
        <v>0</v>
      </c>
    </row>
    <row r="202" spans="2:24" s="177" customFormat="1" x14ac:dyDescent="0.2">
      <c r="B202" s="229" t="str">
        <f t="shared" si="16"/>
        <v>TV Conecta + HD + Telefonía + 60 Megas SimetricoSTAR + Internet fijo + Telefonía fija</v>
      </c>
      <c r="C202" s="95">
        <f t="shared" si="21"/>
        <v>76</v>
      </c>
      <c r="D202" s="100" t="str">
        <f t="shared" si="15"/>
        <v>TV Conecta + HD + Telefonía + 60 Megas Simetrico</v>
      </c>
      <c r="F202" s="110" t="str">
        <f>IFERROR(VLOOKUP($D202,Base!$B$8:$L$120,3,FALSE),"")</f>
        <v>STAR + Internet fijo + Telefonía fija</v>
      </c>
      <c r="G202" s="110" t="str">
        <f>IFERROR(VLOOKUP($D202,Base!$B$8:$L$120,2,FALSE),"")</f>
        <v>Residencial</v>
      </c>
      <c r="H202" s="110">
        <f t="shared" si="17"/>
        <v>144</v>
      </c>
      <c r="I202" s="136">
        <f>INDEX(vector.implicit.prices.STAR.before.discount,MATCH('Cálculos auxiliares'!D202,vector.plans.names,0))</f>
        <v>293.70751961459428</v>
      </c>
      <c r="J202" s="301"/>
      <c r="K202" s="255">
        <f t="shared" si="18"/>
        <v>0</v>
      </c>
      <c r="M202" s="222" t="e">
        <f t="shared" si="19"/>
        <v>#VALUE!</v>
      </c>
      <c r="Q202" s="95">
        <f t="shared" si="20"/>
        <v>0</v>
      </c>
      <c r="R202" s="95">
        <f t="shared" si="20"/>
        <v>0</v>
      </c>
      <c r="S202" s="95">
        <f t="shared" si="14"/>
        <v>0</v>
      </c>
      <c r="T202" s="95">
        <f t="shared" si="14"/>
        <v>1</v>
      </c>
      <c r="U202" s="95">
        <f t="shared" si="12"/>
        <v>0</v>
      </c>
      <c r="V202" s="95">
        <f t="shared" si="12"/>
        <v>0</v>
      </c>
      <c r="W202" s="95">
        <f t="shared" si="12"/>
        <v>0</v>
      </c>
      <c r="X202" s="95">
        <f t="shared" si="12"/>
        <v>0</v>
      </c>
    </row>
    <row r="203" spans="2:24" s="177" customFormat="1" x14ac:dyDescent="0.2">
      <c r="B203" s="229" t="str">
        <f t="shared" si="16"/>
        <v>TV Conecta + HD Negocio + Telefonía Negocio + 100 Megas NegocioSTAR + Internet fijo + Telefonía fija</v>
      </c>
      <c r="C203" s="95">
        <f t="shared" si="21"/>
        <v>77</v>
      </c>
      <c r="D203" s="100" t="str">
        <f t="shared" si="15"/>
        <v>TV Conecta + HD Negocio + Telefonía Negocio + 100 Megas Negocio</v>
      </c>
      <c r="F203" s="110" t="str">
        <f>IFERROR(VLOOKUP($D203,Base!$B$8:$L$120,3,FALSE),"")</f>
        <v>STAR + Internet fijo + Telefonía fija</v>
      </c>
      <c r="G203" s="110" t="str">
        <f>IFERROR(VLOOKUP($D203,Base!$B$8:$L$120,2,FALSE),"")</f>
        <v>Negocio</v>
      </c>
      <c r="H203" s="110">
        <f t="shared" si="17"/>
        <v>138</v>
      </c>
      <c r="I203" s="136">
        <f>INDEX(vector.implicit.prices.STAR.before.discount,MATCH('Cálculos auxiliares'!D203,vector.plans.names,0))</f>
        <v>289.05214383162104</v>
      </c>
      <c r="J203" s="301"/>
      <c r="K203" s="255">
        <f t="shared" si="18"/>
        <v>0</v>
      </c>
      <c r="M203" s="222" t="e">
        <f t="shared" si="19"/>
        <v>#VALUE!</v>
      </c>
      <c r="Q203" s="95">
        <f t="shared" si="20"/>
        <v>0</v>
      </c>
      <c r="R203" s="95">
        <f t="shared" si="20"/>
        <v>0</v>
      </c>
      <c r="S203" s="95">
        <f t="shared" si="14"/>
        <v>1</v>
      </c>
      <c r="T203" s="95">
        <f t="shared" si="14"/>
        <v>0</v>
      </c>
      <c r="U203" s="95">
        <f t="shared" si="12"/>
        <v>0</v>
      </c>
      <c r="V203" s="95">
        <f t="shared" si="12"/>
        <v>0</v>
      </c>
      <c r="W203" s="95">
        <f t="shared" si="12"/>
        <v>0</v>
      </c>
      <c r="X203" s="95">
        <f t="shared" si="12"/>
        <v>0</v>
      </c>
    </row>
    <row r="204" spans="2:24" s="177" customFormat="1" x14ac:dyDescent="0.2">
      <c r="B204" s="229" t="str">
        <f t="shared" si="16"/>
        <v>TV Conecta + HD Negocio + Telefonía Negocio + 100 Megas Simetrico NegocioSTAR + Internet fijo + Telefonía fija</v>
      </c>
      <c r="C204" s="95">
        <f t="shared" si="21"/>
        <v>78</v>
      </c>
      <c r="D204" s="100" t="str">
        <f t="shared" si="15"/>
        <v>TV Conecta + HD Negocio + Telefonía Negocio + 100 Megas Simetrico Negocio</v>
      </c>
      <c r="F204" s="110" t="str">
        <f>IFERROR(VLOOKUP($D204,Base!$B$8:$L$120,3,FALSE),"")</f>
        <v>STAR + Internet fijo + Telefonía fija</v>
      </c>
      <c r="G204" s="110" t="str">
        <f>IFERROR(VLOOKUP($D204,Base!$B$8:$L$120,2,FALSE),"")</f>
        <v>Negocio</v>
      </c>
      <c r="H204" s="110">
        <f t="shared" si="17"/>
        <v>138</v>
      </c>
      <c r="I204" s="136">
        <f>INDEX(vector.implicit.prices.STAR.before.discount,MATCH('Cálculos auxiliares'!D204,vector.plans.names,0))</f>
        <v>289.05214383162104</v>
      </c>
      <c r="J204" s="301"/>
      <c r="K204" s="255">
        <f t="shared" si="18"/>
        <v>0</v>
      </c>
      <c r="M204" s="222" t="e">
        <f t="shared" si="19"/>
        <v>#VALUE!</v>
      </c>
      <c r="Q204" s="95">
        <f t="shared" si="20"/>
        <v>0</v>
      </c>
      <c r="R204" s="95">
        <f t="shared" si="20"/>
        <v>0</v>
      </c>
      <c r="S204" s="95">
        <f t="shared" si="14"/>
        <v>1</v>
      </c>
      <c r="T204" s="95">
        <f t="shared" si="14"/>
        <v>0</v>
      </c>
      <c r="U204" s="95">
        <f t="shared" si="12"/>
        <v>0</v>
      </c>
      <c r="V204" s="95">
        <f t="shared" si="12"/>
        <v>0</v>
      </c>
      <c r="W204" s="95">
        <f t="shared" si="12"/>
        <v>0</v>
      </c>
      <c r="X204" s="95">
        <f t="shared" si="12"/>
        <v>0</v>
      </c>
    </row>
    <row r="205" spans="2:24" s="177" customFormat="1" x14ac:dyDescent="0.2">
      <c r="B205" s="229" t="str">
        <f t="shared" si="16"/>
        <v>TV Conecta + HD Negocio + Telefonía Negocio + 1000 Megas NegocioSTAR + Internet fijo + Telefonía fija</v>
      </c>
      <c r="C205" s="95">
        <f t="shared" si="21"/>
        <v>79</v>
      </c>
      <c r="D205" s="100" t="str">
        <f t="shared" si="15"/>
        <v>TV Conecta + HD Negocio + Telefonía Negocio + 1000 Megas Negocio</v>
      </c>
      <c r="F205" s="110" t="str">
        <f>IFERROR(VLOOKUP($D205,Base!$B$8:$L$120,3,FALSE),"")</f>
        <v>STAR + Internet fijo + Telefonía fija</v>
      </c>
      <c r="G205" s="110" t="str">
        <f>IFERROR(VLOOKUP($D205,Base!$B$8:$L$120,2,FALSE),"")</f>
        <v>Negocio</v>
      </c>
      <c r="H205" s="110">
        <f t="shared" si="17"/>
        <v>138</v>
      </c>
      <c r="I205" s="136">
        <f>INDEX(vector.implicit.prices.STAR.before.discount,MATCH('Cálculos auxiliares'!D205,vector.plans.names,0))</f>
        <v>289.05214383162104</v>
      </c>
      <c r="J205" s="301"/>
      <c r="K205" s="255">
        <f t="shared" si="18"/>
        <v>0</v>
      </c>
      <c r="M205" s="222" t="e">
        <f t="shared" si="19"/>
        <v>#VALUE!</v>
      </c>
      <c r="Q205" s="95">
        <f t="shared" si="20"/>
        <v>0</v>
      </c>
      <c r="R205" s="95">
        <f t="shared" si="20"/>
        <v>0</v>
      </c>
      <c r="S205" s="95">
        <f t="shared" si="14"/>
        <v>1</v>
      </c>
      <c r="T205" s="95">
        <f t="shared" si="14"/>
        <v>0</v>
      </c>
      <c r="U205" s="95">
        <f t="shared" si="12"/>
        <v>0</v>
      </c>
      <c r="V205" s="95">
        <f t="shared" si="12"/>
        <v>0</v>
      </c>
      <c r="W205" s="95">
        <f t="shared" si="12"/>
        <v>0</v>
      </c>
      <c r="X205" s="95">
        <f t="shared" si="12"/>
        <v>0</v>
      </c>
    </row>
    <row r="206" spans="2:24" s="177" customFormat="1" x14ac:dyDescent="0.2">
      <c r="B206" s="229" t="str">
        <f t="shared" si="16"/>
        <v>TV Conecta + HD Negocio + Telefonía Negocio + 250 Megas NegocioSTAR + Internet fijo + Telefonía fija</v>
      </c>
      <c r="C206" s="95">
        <f t="shared" si="21"/>
        <v>80</v>
      </c>
      <c r="D206" s="100" t="str">
        <f t="shared" si="15"/>
        <v>TV Conecta + HD Negocio + Telefonía Negocio + 250 Megas Negocio</v>
      </c>
      <c r="F206" s="110" t="str">
        <f>IFERROR(VLOOKUP($D206,Base!$B$8:$L$120,3,FALSE),"")</f>
        <v>STAR + Internet fijo + Telefonía fija</v>
      </c>
      <c r="G206" s="110" t="str">
        <f>IFERROR(VLOOKUP($D206,Base!$B$8:$L$120,2,FALSE),"")</f>
        <v>Negocio</v>
      </c>
      <c r="H206" s="110">
        <f t="shared" si="17"/>
        <v>138</v>
      </c>
      <c r="I206" s="136">
        <f>INDEX(vector.implicit.prices.STAR.before.discount,MATCH('Cálculos auxiliares'!D206,vector.plans.names,0))</f>
        <v>289.05214383162104</v>
      </c>
      <c r="J206" s="301"/>
      <c r="K206" s="255">
        <f t="shared" si="18"/>
        <v>0</v>
      </c>
      <c r="M206" s="222" t="e">
        <f t="shared" si="19"/>
        <v>#VALUE!</v>
      </c>
      <c r="Q206" s="95">
        <f t="shared" si="20"/>
        <v>0</v>
      </c>
      <c r="R206" s="95">
        <f t="shared" si="20"/>
        <v>0</v>
      </c>
      <c r="S206" s="95">
        <f t="shared" si="14"/>
        <v>1</v>
      </c>
      <c r="T206" s="95">
        <f t="shared" si="14"/>
        <v>0</v>
      </c>
      <c r="U206" s="95">
        <f t="shared" si="12"/>
        <v>0</v>
      </c>
      <c r="V206" s="95">
        <f t="shared" si="12"/>
        <v>0</v>
      </c>
      <c r="W206" s="95">
        <f t="shared" si="12"/>
        <v>0</v>
      </c>
      <c r="X206" s="95">
        <f t="shared" ref="X206:X240" si="22">IF(X$126=$H206,1,0)</f>
        <v>0</v>
      </c>
    </row>
    <row r="207" spans="2:24" s="177" customFormat="1" x14ac:dyDescent="0.2">
      <c r="B207" s="229" t="str">
        <f t="shared" si="16"/>
        <v>TV Conecta + HD Negocio + Telefonía Negocio + 250 Megas Simetrico NegocioSTAR + Internet fijo + Telefonía fija</v>
      </c>
      <c r="C207" s="95">
        <f t="shared" si="21"/>
        <v>81</v>
      </c>
      <c r="D207" s="100" t="str">
        <f t="shared" si="15"/>
        <v>TV Conecta + HD Negocio + Telefonía Negocio + 250 Megas Simetrico Negocio</v>
      </c>
      <c r="F207" s="110" t="str">
        <f>IFERROR(VLOOKUP($D207,Base!$B$8:$L$120,3,FALSE),"")</f>
        <v>STAR + Internet fijo + Telefonía fija</v>
      </c>
      <c r="G207" s="110" t="str">
        <f>IFERROR(VLOOKUP($D207,Base!$B$8:$L$120,2,FALSE),"")</f>
        <v>Negocio</v>
      </c>
      <c r="H207" s="110">
        <f t="shared" si="17"/>
        <v>138</v>
      </c>
      <c r="I207" s="136">
        <f>INDEX(vector.implicit.prices.STAR.before.discount,MATCH('Cálculos auxiliares'!D207,vector.plans.names,0))</f>
        <v>289.05214383162104</v>
      </c>
      <c r="J207" s="301"/>
      <c r="K207" s="255">
        <f t="shared" si="18"/>
        <v>0</v>
      </c>
      <c r="M207" s="222" t="e">
        <f t="shared" si="19"/>
        <v>#VALUE!</v>
      </c>
      <c r="Q207" s="95">
        <f t="shared" si="20"/>
        <v>0</v>
      </c>
      <c r="R207" s="95">
        <f t="shared" si="20"/>
        <v>0</v>
      </c>
      <c r="S207" s="95">
        <f t="shared" si="14"/>
        <v>1</v>
      </c>
      <c r="T207" s="95">
        <f t="shared" si="14"/>
        <v>0</v>
      </c>
      <c r="U207" s="95">
        <f t="shared" si="14"/>
        <v>0</v>
      </c>
      <c r="V207" s="95">
        <f t="shared" si="14"/>
        <v>0</v>
      </c>
      <c r="W207" s="95">
        <f t="shared" si="14"/>
        <v>0</v>
      </c>
      <c r="X207" s="95">
        <f t="shared" si="22"/>
        <v>0</v>
      </c>
    </row>
    <row r="208" spans="2:24" s="177" customFormat="1" x14ac:dyDescent="0.2">
      <c r="B208" s="229" t="str">
        <f t="shared" si="16"/>
        <v>TV Conecta + HD Negocio + Telefonía Negocio + 500 Megas NegocioSTAR + Internet fijo + Telefonía fija</v>
      </c>
      <c r="C208" s="95">
        <f t="shared" si="21"/>
        <v>82</v>
      </c>
      <c r="D208" s="100" t="str">
        <f t="shared" si="15"/>
        <v>TV Conecta + HD Negocio + Telefonía Negocio + 500 Megas Negocio</v>
      </c>
      <c r="F208" s="110" t="str">
        <f>IFERROR(VLOOKUP($D208,Base!$B$8:$L$120,3,FALSE),"")</f>
        <v>STAR + Internet fijo + Telefonía fija</v>
      </c>
      <c r="G208" s="110" t="str">
        <f>IFERROR(VLOOKUP($D208,Base!$B$8:$L$120,2,FALSE),"")</f>
        <v>Negocio</v>
      </c>
      <c r="H208" s="110">
        <f t="shared" si="17"/>
        <v>138</v>
      </c>
      <c r="I208" s="136">
        <f>INDEX(vector.implicit.prices.STAR.before.discount,MATCH('Cálculos auxiliares'!D208,vector.plans.names,0))</f>
        <v>289.05214383162104</v>
      </c>
      <c r="J208" s="301"/>
      <c r="K208" s="255">
        <f t="shared" si="18"/>
        <v>0</v>
      </c>
      <c r="M208" s="222" t="e">
        <f t="shared" si="19"/>
        <v>#VALUE!</v>
      </c>
      <c r="Q208" s="95">
        <f t="shared" si="20"/>
        <v>0</v>
      </c>
      <c r="R208" s="95">
        <f t="shared" si="20"/>
        <v>0</v>
      </c>
      <c r="S208" s="95">
        <f t="shared" si="14"/>
        <v>1</v>
      </c>
      <c r="T208" s="95">
        <f t="shared" si="14"/>
        <v>0</v>
      </c>
      <c r="U208" s="95">
        <f t="shared" si="14"/>
        <v>0</v>
      </c>
      <c r="V208" s="95">
        <f t="shared" si="14"/>
        <v>0</v>
      </c>
      <c r="W208" s="95">
        <f t="shared" si="14"/>
        <v>0</v>
      </c>
      <c r="X208" s="95">
        <f t="shared" si="22"/>
        <v>0</v>
      </c>
    </row>
    <row r="209" spans="2:24" s="177" customFormat="1" x14ac:dyDescent="0.2">
      <c r="B209" s="229" t="str">
        <f t="shared" si="16"/>
        <v>TV Conecta + HD Negocio + Telefonía Negocio + 500 Megas Simetrico NegocioSTAR + Internet fijo + Telefonía fija</v>
      </c>
      <c r="C209" s="95">
        <f t="shared" si="21"/>
        <v>83</v>
      </c>
      <c r="D209" s="100" t="str">
        <f t="shared" si="15"/>
        <v>TV Conecta + HD Negocio + Telefonía Negocio + 500 Megas Simetrico Negocio</v>
      </c>
      <c r="F209" s="110" t="str">
        <f>IFERROR(VLOOKUP($D209,Base!$B$8:$L$120,3,FALSE),"")</f>
        <v>STAR + Internet fijo + Telefonía fija</v>
      </c>
      <c r="G209" s="110" t="str">
        <f>IFERROR(VLOOKUP($D209,Base!$B$8:$L$120,2,FALSE),"")</f>
        <v>Negocio</v>
      </c>
      <c r="H209" s="110">
        <f t="shared" si="17"/>
        <v>138</v>
      </c>
      <c r="I209" s="136">
        <f>INDEX(vector.implicit.prices.STAR.before.discount,MATCH('Cálculos auxiliares'!D209,vector.plans.names,0))</f>
        <v>289.05214383162104</v>
      </c>
      <c r="J209" s="301"/>
      <c r="K209" s="255">
        <f t="shared" si="18"/>
        <v>0</v>
      </c>
      <c r="M209" s="222" t="e">
        <f t="shared" si="19"/>
        <v>#VALUE!</v>
      </c>
      <c r="Q209" s="95">
        <f t="shared" si="20"/>
        <v>0</v>
      </c>
      <c r="R209" s="95">
        <f t="shared" si="20"/>
        <v>0</v>
      </c>
      <c r="S209" s="95">
        <f t="shared" si="14"/>
        <v>1</v>
      </c>
      <c r="T209" s="95">
        <f t="shared" si="14"/>
        <v>0</v>
      </c>
      <c r="U209" s="95">
        <f t="shared" si="14"/>
        <v>0</v>
      </c>
      <c r="V209" s="95">
        <f t="shared" si="14"/>
        <v>0</v>
      </c>
      <c r="W209" s="95">
        <f t="shared" si="14"/>
        <v>0</v>
      </c>
      <c r="X209" s="95">
        <f t="shared" si="22"/>
        <v>0</v>
      </c>
    </row>
    <row r="210" spans="2:24" s="177" customFormat="1" x14ac:dyDescent="0.2">
      <c r="B210" s="229" t="str">
        <f t="shared" si="16"/>
        <v>TV Conecta + HD Negocio + Telefonía Negocio + 60 Megas NegocioSTAR + Internet fijo + Telefonía fija</v>
      </c>
      <c r="C210" s="95">
        <f t="shared" si="21"/>
        <v>84</v>
      </c>
      <c r="D210" s="100" t="str">
        <f t="shared" si="15"/>
        <v>TV Conecta + HD Negocio + Telefonía Negocio + 60 Megas Negocio</v>
      </c>
      <c r="F210" s="110" t="str">
        <f>IFERROR(VLOOKUP($D210,Base!$B$8:$L$120,3,FALSE),"")</f>
        <v>STAR + Internet fijo + Telefonía fija</v>
      </c>
      <c r="G210" s="110" t="str">
        <f>IFERROR(VLOOKUP($D210,Base!$B$8:$L$120,2,FALSE),"")</f>
        <v>Negocio</v>
      </c>
      <c r="H210" s="110">
        <f t="shared" si="17"/>
        <v>144</v>
      </c>
      <c r="I210" s="136">
        <f>INDEX(vector.implicit.prices.STAR.before.discount,MATCH('Cálculos auxiliares'!D210,vector.plans.names,0))</f>
        <v>293.70751961459428</v>
      </c>
      <c r="J210" s="301"/>
      <c r="K210" s="255">
        <f t="shared" si="18"/>
        <v>0</v>
      </c>
      <c r="M210" s="222" t="e">
        <f t="shared" si="19"/>
        <v>#VALUE!</v>
      </c>
      <c r="Q210" s="95">
        <f t="shared" si="20"/>
        <v>0</v>
      </c>
      <c r="R210" s="95">
        <f t="shared" si="20"/>
        <v>0</v>
      </c>
      <c r="S210" s="95">
        <f t="shared" si="14"/>
        <v>0</v>
      </c>
      <c r="T210" s="95">
        <f t="shared" si="14"/>
        <v>1</v>
      </c>
      <c r="U210" s="95">
        <f t="shared" si="14"/>
        <v>0</v>
      </c>
      <c r="V210" s="95">
        <f t="shared" si="14"/>
        <v>0</v>
      </c>
      <c r="W210" s="95">
        <f t="shared" si="14"/>
        <v>0</v>
      </c>
      <c r="X210" s="95">
        <f t="shared" si="22"/>
        <v>0</v>
      </c>
    </row>
    <row r="211" spans="2:24" s="177" customFormat="1" x14ac:dyDescent="0.2">
      <c r="B211" s="229" t="str">
        <f t="shared" si="16"/>
        <v>TV Conecta + HD Negocio + Telefonía Negocio + 60 Megas Simetrico NegocioSTAR + Internet fijo + Telefonía fija</v>
      </c>
      <c r="C211" s="95">
        <f t="shared" si="21"/>
        <v>85</v>
      </c>
      <c r="D211" s="100" t="str">
        <f t="shared" si="15"/>
        <v>TV Conecta + HD Negocio + Telefonía Negocio + 60 Megas Simetrico Negocio</v>
      </c>
      <c r="F211" s="110" t="str">
        <f>IFERROR(VLOOKUP($D211,Base!$B$8:$L$120,3,FALSE),"")</f>
        <v>STAR + Internet fijo + Telefonía fija</v>
      </c>
      <c r="G211" s="110" t="str">
        <f>IFERROR(VLOOKUP($D211,Base!$B$8:$L$120,2,FALSE),"")</f>
        <v>Negocio</v>
      </c>
      <c r="H211" s="110">
        <f t="shared" si="17"/>
        <v>144</v>
      </c>
      <c r="I211" s="136">
        <f>INDEX(vector.implicit.prices.STAR.before.discount,MATCH('Cálculos auxiliares'!D211,vector.plans.names,0))</f>
        <v>293.70751961459428</v>
      </c>
      <c r="J211" s="301"/>
      <c r="K211" s="255">
        <f t="shared" si="18"/>
        <v>0</v>
      </c>
      <c r="M211" s="222" t="e">
        <f t="shared" si="19"/>
        <v>#VALUE!</v>
      </c>
      <c r="Q211" s="95">
        <f t="shared" si="20"/>
        <v>0</v>
      </c>
      <c r="R211" s="95">
        <f t="shared" si="20"/>
        <v>0</v>
      </c>
      <c r="S211" s="95">
        <f t="shared" si="14"/>
        <v>0</v>
      </c>
      <c r="T211" s="95">
        <f t="shared" si="14"/>
        <v>1</v>
      </c>
      <c r="U211" s="95">
        <f t="shared" si="14"/>
        <v>0</v>
      </c>
      <c r="V211" s="95">
        <f t="shared" si="14"/>
        <v>0</v>
      </c>
      <c r="W211" s="95">
        <f t="shared" si="14"/>
        <v>0</v>
      </c>
      <c r="X211" s="95">
        <f t="shared" si="22"/>
        <v>0</v>
      </c>
    </row>
    <row r="212" spans="2:24" s="177" customFormat="1" x14ac:dyDescent="0.2">
      <c r="B212" s="229" t="str">
        <f t="shared" si="16"/>
        <v>TV Conecta Negocio + 100 Megas NegocioSTAR + Internet fijo</v>
      </c>
      <c r="C212" s="95">
        <f t="shared" si="21"/>
        <v>86</v>
      </c>
      <c r="D212" s="100" t="str">
        <f t="shared" si="15"/>
        <v>TV Conecta Negocio + 100 Megas Negocio</v>
      </c>
      <c r="F212" s="110" t="str">
        <f>IFERROR(VLOOKUP($D212,Base!$B$8:$L$120,3,FALSE),"")</f>
        <v>STAR + Internet fijo</v>
      </c>
      <c r="G212" s="110" t="str">
        <f>IFERROR(VLOOKUP($D212,Base!$B$8:$L$120,2,FALSE),"")</f>
        <v>Negocio</v>
      </c>
      <c r="H212" s="110">
        <f t="shared" si="17"/>
        <v>94</v>
      </c>
      <c r="I212" s="136">
        <f>INDEX(vector.implicit.prices.STAR.before.discount,MATCH('Cálculos auxiliares'!D212,vector.plans.names,0))</f>
        <v>250.25108804820906</v>
      </c>
      <c r="J212" s="301"/>
      <c r="K212" s="255">
        <f t="shared" si="18"/>
        <v>82.529986939666784</v>
      </c>
      <c r="M212" s="222" t="e">
        <f t="shared" si="19"/>
        <v>#VALUE!</v>
      </c>
      <c r="Q212" s="95">
        <f t="shared" si="20"/>
        <v>1</v>
      </c>
      <c r="R212" s="95">
        <f t="shared" si="20"/>
        <v>0</v>
      </c>
      <c r="S212" s="95">
        <f t="shared" si="14"/>
        <v>0</v>
      </c>
      <c r="T212" s="95">
        <f t="shared" si="14"/>
        <v>0</v>
      </c>
      <c r="U212" s="95">
        <f t="shared" si="14"/>
        <v>0</v>
      </c>
      <c r="V212" s="95">
        <f t="shared" si="14"/>
        <v>0</v>
      </c>
      <c r="W212" s="95">
        <f t="shared" si="14"/>
        <v>0</v>
      </c>
      <c r="X212" s="95">
        <f t="shared" si="22"/>
        <v>0</v>
      </c>
    </row>
    <row r="213" spans="2:24" s="177" customFormat="1" x14ac:dyDescent="0.2">
      <c r="B213" s="229" t="str">
        <f t="shared" si="16"/>
        <v>TV Conecta Negocio + 100 Megas Simetrico NegocioSTAR + Internet fijo</v>
      </c>
      <c r="C213" s="95">
        <f t="shared" si="21"/>
        <v>87</v>
      </c>
      <c r="D213" s="100" t="str">
        <f t="shared" si="15"/>
        <v>TV Conecta Negocio + 100 Megas Simetrico Negocio</v>
      </c>
      <c r="F213" s="110" t="str">
        <f>IFERROR(VLOOKUP($D213,Base!$B$8:$L$120,3,FALSE),"")</f>
        <v>STAR + Internet fijo</v>
      </c>
      <c r="G213" s="110" t="str">
        <f>IFERROR(VLOOKUP($D213,Base!$B$8:$L$120,2,FALSE),"")</f>
        <v>Negocio</v>
      </c>
      <c r="H213" s="110">
        <f t="shared" si="17"/>
        <v>94</v>
      </c>
      <c r="I213" s="136">
        <f>INDEX(vector.implicit.prices.STAR.before.discount,MATCH('Cálculos auxiliares'!D213,vector.plans.names,0))</f>
        <v>250.25108804820906</v>
      </c>
      <c r="J213" s="301"/>
      <c r="K213" s="255">
        <f t="shared" si="18"/>
        <v>0</v>
      </c>
      <c r="M213" s="222" t="e">
        <f t="shared" si="19"/>
        <v>#VALUE!</v>
      </c>
      <c r="Q213" s="95">
        <f t="shared" si="20"/>
        <v>1</v>
      </c>
      <c r="R213" s="95">
        <f t="shared" si="20"/>
        <v>0</v>
      </c>
      <c r="S213" s="95">
        <f t="shared" si="14"/>
        <v>0</v>
      </c>
      <c r="T213" s="95">
        <f t="shared" si="14"/>
        <v>0</v>
      </c>
      <c r="U213" s="95">
        <f t="shared" si="14"/>
        <v>0</v>
      </c>
      <c r="V213" s="95">
        <f t="shared" si="14"/>
        <v>0</v>
      </c>
      <c r="W213" s="95">
        <f t="shared" si="14"/>
        <v>0</v>
      </c>
      <c r="X213" s="95">
        <f t="shared" si="22"/>
        <v>0</v>
      </c>
    </row>
    <row r="214" spans="2:24" s="177" customFormat="1" x14ac:dyDescent="0.2">
      <c r="B214" s="229" t="str">
        <f t="shared" si="16"/>
        <v>TV Conecta Negocio + 1000 Megas NegocioSTAR + Internet fijo</v>
      </c>
      <c r="C214" s="95">
        <f t="shared" si="21"/>
        <v>88</v>
      </c>
      <c r="D214" s="100" t="str">
        <f t="shared" si="15"/>
        <v>TV Conecta Negocio + 1000 Megas Negocio</v>
      </c>
      <c r="F214" s="110" t="str">
        <f>IFERROR(VLOOKUP($D214,Base!$B$8:$L$120,3,FALSE),"")</f>
        <v>STAR + Internet fijo</v>
      </c>
      <c r="G214" s="110" t="str">
        <f>IFERROR(VLOOKUP($D214,Base!$B$8:$L$120,2,FALSE),"")</f>
        <v>Negocio</v>
      </c>
      <c r="H214" s="110">
        <f t="shared" si="17"/>
        <v>94</v>
      </c>
      <c r="I214" s="136">
        <f>INDEX(vector.implicit.prices.STAR.before.discount,MATCH('Cálculos auxiliares'!D214,vector.plans.names,0))</f>
        <v>250.25108804820906</v>
      </c>
      <c r="J214" s="301"/>
      <c r="K214" s="255">
        <f t="shared" si="18"/>
        <v>1.9649996890396855</v>
      </c>
      <c r="M214" s="222" t="e">
        <f t="shared" si="19"/>
        <v>#VALUE!</v>
      </c>
      <c r="Q214" s="95">
        <f t="shared" si="20"/>
        <v>1</v>
      </c>
      <c r="R214" s="95">
        <f t="shared" si="20"/>
        <v>0</v>
      </c>
      <c r="S214" s="95">
        <f t="shared" si="14"/>
        <v>0</v>
      </c>
      <c r="T214" s="95">
        <f t="shared" si="14"/>
        <v>0</v>
      </c>
      <c r="U214" s="95">
        <f t="shared" si="14"/>
        <v>0</v>
      </c>
      <c r="V214" s="95">
        <f t="shared" si="14"/>
        <v>0</v>
      </c>
      <c r="W214" s="95">
        <f t="shared" si="14"/>
        <v>0</v>
      </c>
      <c r="X214" s="95">
        <f t="shared" si="22"/>
        <v>0</v>
      </c>
    </row>
    <row r="215" spans="2:24" s="177" customFormat="1" x14ac:dyDescent="0.2">
      <c r="B215" s="229" t="str">
        <f t="shared" si="16"/>
        <v>TV Conecta Negocio + 250 Megas NegocioSTAR + Internet fijo</v>
      </c>
      <c r="C215" s="95">
        <f t="shared" si="21"/>
        <v>89</v>
      </c>
      <c r="D215" s="100" t="str">
        <f t="shared" si="15"/>
        <v>TV Conecta Negocio + 250 Megas Negocio</v>
      </c>
      <c r="F215" s="110" t="str">
        <f>IFERROR(VLOOKUP($D215,Base!$B$8:$L$120,3,FALSE),"")</f>
        <v>STAR + Internet fijo</v>
      </c>
      <c r="G215" s="110" t="str">
        <f>IFERROR(VLOOKUP($D215,Base!$B$8:$L$120,2,FALSE),"")</f>
        <v>Negocio</v>
      </c>
      <c r="H215" s="110">
        <f t="shared" si="17"/>
        <v>94</v>
      </c>
      <c r="I215" s="136">
        <f>INDEX(vector.implicit.prices.STAR.before.discount,MATCH('Cálculos auxiliares'!D215,vector.plans.names,0))</f>
        <v>250.25108804820906</v>
      </c>
      <c r="J215" s="301"/>
      <c r="K215" s="255">
        <f t="shared" si="18"/>
        <v>1253.6698016073194</v>
      </c>
      <c r="M215" s="222" t="e">
        <f t="shared" si="19"/>
        <v>#VALUE!</v>
      </c>
      <c r="Q215" s="95">
        <f t="shared" si="20"/>
        <v>1</v>
      </c>
      <c r="R215" s="95">
        <f t="shared" si="20"/>
        <v>0</v>
      </c>
      <c r="S215" s="95">
        <f t="shared" si="14"/>
        <v>0</v>
      </c>
      <c r="T215" s="95">
        <f t="shared" si="14"/>
        <v>0</v>
      </c>
      <c r="U215" s="95">
        <f t="shared" si="14"/>
        <v>0</v>
      </c>
      <c r="V215" s="95">
        <f t="shared" si="14"/>
        <v>0</v>
      </c>
      <c r="W215" s="95">
        <f t="shared" si="14"/>
        <v>0</v>
      </c>
      <c r="X215" s="95">
        <f t="shared" si="22"/>
        <v>0</v>
      </c>
    </row>
    <row r="216" spans="2:24" s="177" customFormat="1" x14ac:dyDescent="0.2">
      <c r="B216" s="229" t="str">
        <f t="shared" si="16"/>
        <v>TV Conecta Negocio + 250 Megas Simetrico NegocioSTAR + Internet fijo</v>
      </c>
      <c r="C216" s="95">
        <f t="shared" si="21"/>
        <v>90</v>
      </c>
      <c r="D216" s="100" t="str">
        <f t="shared" si="15"/>
        <v>TV Conecta Negocio + 250 Megas Simetrico Negocio</v>
      </c>
      <c r="F216" s="110" t="str">
        <f>IFERROR(VLOOKUP($D216,Base!$B$8:$L$120,3,FALSE),"")</f>
        <v>STAR + Internet fijo</v>
      </c>
      <c r="G216" s="110" t="str">
        <f>IFERROR(VLOOKUP($D216,Base!$B$8:$L$120,2,FALSE),"")</f>
        <v>Negocio</v>
      </c>
      <c r="H216" s="110">
        <f t="shared" si="17"/>
        <v>94</v>
      </c>
      <c r="I216" s="136">
        <f>INDEX(vector.implicit.prices.STAR.before.discount,MATCH('Cálculos auxiliares'!D216,vector.plans.names,0))</f>
        <v>250.25108804820906</v>
      </c>
      <c r="J216" s="301"/>
      <c r="K216" s="255">
        <f t="shared" si="18"/>
        <v>0</v>
      </c>
      <c r="M216" s="222" t="e">
        <f t="shared" si="19"/>
        <v>#VALUE!</v>
      </c>
      <c r="Q216" s="95">
        <f t="shared" si="20"/>
        <v>1</v>
      </c>
      <c r="R216" s="95">
        <f t="shared" si="20"/>
        <v>0</v>
      </c>
      <c r="S216" s="95">
        <f t="shared" si="14"/>
        <v>0</v>
      </c>
      <c r="T216" s="95">
        <f t="shared" si="14"/>
        <v>0</v>
      </c>
      <c r="U216" s="95">
        <f t="shared" si="14"/>
        <v>0</v>
      </c>
      <c r="V216" s="95">
        <f t="shared" si="14"/>
        <v>0</v>
      </c>
      <c r="W216" s="95">
        <f t="shared" si="14"/>
        <v>0</v>
      </c>
      <c r="X216" s="95">
        <f t="shared" si="22"/>
        <v>0</v>
      </c>
    </row>
    <row r="217" spans="2:24" s="177" customFormat="1" x14ac:dyDescent="0.2">
      <c r="B217" s="229" t="str">
        <f t="shared" si="16"/>
        <v>TV Conecta Negocio + 500 Megas NegocioSTAR + Internet fijo</v>
      </c>
      <c r="C217" s="95">
        <f t="shared" si="21"/>
        <v>91</v>
      </c>
      <c r="D217" s="100" t="str">
        <f t="shared" si="15"/>
        <v>TV Conecta Negocio + 500 Megas Negocio</v>
      </c>
      <c r="F217" s="110" t="str">
        <f>IFERROR(VLOOKUP($D217,Base!$B$8:$L$120,3,FALSE),"")</f>
        <v>STAR + Internet fijo</v>
      </c>
      <c r="G217" s="110" t="str">
        <f>IFERROR(VLOOKUP($D217,Base!$B$8:$L$120,2,FALSE),"")</f>
        <v>Negocio</v>
      </c>
      <c r="H217" s="110">
        <f t="shared" si="17"/>
        <v>94</v>
      </c>
      <c r="I217" s="136">
        <f>INDEX(vector.implicit.prices.STAR.before.discount,MATCH('Cálculos auxiliares'!D217,vector.plans.names,0))</f>
        <v>250.25108804820906</v>
      </c>
      <c r="J217" s="301"/>
      <c r="K217" s="255">
        <f t="shared" si="18"/>
        <v>5.8949990671190564</v>
      </c>
      <c r="M217" s="222" t="e">
        <f t="shared" si="19"/>
        <v>#VALUE!</v>
      </c>
      <c r="Q217" s="95">
        <f t="shared" si="20"/>
        <v>1</v>
      </c>
      <c r="R217" s="95">
        <f t="shared" si="20"/>
        <v>0</v>
      </c>
      <c r="S217" s="95">
        <f t="shared" si="14"/>
        <v>0</v>
      </c>
      <c r="T217" s="95">
        <f t="shared" si="14"/>
        <v>0</v>
      </c>
      <c r="U217" s="95">
        <f t="shared" si="14"/>
        <v>0</v>
      </c>
      <c r="V217" s="95">
        <f t="shared" si="14"/>
        <v>0</v>
      </c>
      <c r="W217" s="95">
        <f t="shared" si="14"/>
        <v>0</v>
      </c>
      <c r="X217" s="95">
        <f t="shared" si="22"/>
        <v>0</v>
      </c>
    </row>
    <row r="218" spans="2:24" s="177" customFormat="1" x14ac:dyDescent="0.2">
      <c r="B218" s="229" t="str">
        <f t="shared" si="16"/>
        <v>TV Conecta Negocio + 500 Megas Simetrico NegocioSTAR + Internet fijo</v>
      </c>
      <c r="C218" s="95">
        <f t="shared" si="21"/>
        <v>92</v>
      </c>
      <c r="D218" s="100" t="str">
        <f t="shared" si="15"/>
        <v>TV Conecta Negocio + 500 Megas Simetrico Negocio</v>
      </c>
      <c r="F218" s="110" t="str">
        <f>IFERROR(VLOOKUP($D218,Base!$B$8:$L$120,3,FALSE),"")</f>
        <v>STAR + Internet fijo</v>
      </c>
      <c r="G218" s="110" t="str">
        <f>IFERROR(VLOOKUP($D218,Base!$B$8:$L$120,2,FALSE),"")</f>
        <v>Negocio</v>
      </c>
      <c r="H218" s="110">
        <f t="shared" si="17"/>
        <v>94</v>
      </c>
      <c r="I218" s="136">
        <f>INDEX(vector.implicit.prices.STAR.before.discount,MATCH('Cálculos auxiliares'!D218,vector.plans.names,0))</f>
        <v>250.25108804820906</v>
      </c>
      <c r="J218" s="301"/>
      <c r="K218" s="255">
        <f t="shared" si="18"/>
        <v>0</v>
      </c>
      <c r="M218" s="222" t="e">
        <f t="shared" si="19"/>
        <v>#VALUE!</v>
      </c>
      <c r="Q218" s="95">
        <f t="shared" si="20"/>
        <v>1</v>
      </c>
      <c r="R218" s="95">
        <f t="shared" si="20"/>
        <v>0</v>
      </c>
      <c r="S218" s="95">
        <f t="shared" si="14"/>
        <v>0</v>
      </c>
      <c r="T218" s="95">
        <f t="shared" si="14"/>
        <v>0</v>
      </c>
      <c r="U218" s="95">
        <f t="shared" si="14"/>
        <v>0</v>
      </c>
      <c r="V218" s="95">
        <f t="shared" si="14"/>
        <v>0</v>
      </c>
      <c r="W218" s="95">
        <f t="shared" si="14"/>
        <v>0</v>
      </c>
      <c r="X218" s="95">
        <f t="shared" si="22"/>
        <v>0</v>
      </c>
    </row>
    <row r="219" spans="2:24" s="177" customFormat="1" x14ac:dyDescent="0.2">
      <c r="B219" s="229" t="str">
        <f t="shared" si="16"/>
        <v>TV Conecta Negocio + 60 Megas NegocioSTAR + Internet fijo</v>
      </c>
      <c r="C219" s="95">
        <f t="shared" si="21"/>
        <v>93</v>
      </c>
      <c r="D219" s="100" t="str">
        <f t="shared" si="15"/>
        <v>TV Conecta Negocio + 60 Megas Negocio</v>
      </c>
      <c r="F219" s="110" t="str">
        <f>IFERROR(VLOOKUP($D219,Base!$B$8:$L$120,3,FALSE),"")</f>
        <v>STAR + Internet fijo</v>
      </c>
      <c r="G219" s="110" t="str">
        <f>IFERROR(VLOOKUP($D219,Base!$B$8:$L$120,2,FALSE),"")</f>
        <v>Negocio</v>
      </c>
      <c r="H219" s="110">
        <f t="shared" si="17"/>
        <v>104</v>
      </c>
      <c r="I219" s="136">
        <f>INDEX(vector.implicit.prices.STAR.before.discount,MATCH('Cálculos auxiliares'!D219,vector.plans.names,0))</f>
        <v>259.93129450590209</v>
      </c>
      <c r="J219" s="301"/>
      <c r="K219" s="255">
        <f t="shared" si="18"/>
        <v>2813.8795547048294</v>
      </c>
      <c r="M219" s="222" t="e">
        <f t="shared" si="19"/>
        <v>#VALUE!</v>
      </c>
      <c r="Q219" s="95">
        <f t="shared" si="20"/>
        <v>0</v>
      </c>
      <c r="R219" s="95">
        <f t="shared" si="20"/>
        <v>1</v>
      </c>
      <c r="S219" s="95">
        <f t="shared" si="14"/>
        <v>0</v>
      </c>
      <c r="T219" s="95">
        <f t="shared" si="14"/>
        <v>0</v>
      </c>
      <c r="U219" s="95">
        <f t="shared" si="14"/>
        <v>0</v>
      </c>
      <c r="V219" s="95">
        <f t="shared" si="14"/>
        <v>0</v>
      </c>
      <c r="W219" s="95">
        <f t="shared" si="14"/>
        <v>0</v>
      </c>
      <c r="X219" s="95">
        <f t="shared" si="22"/>
        <v>0</v>
      </c>
    </row>
    <row r="220" spans="2:24" s="177" customFormat="1" x14ac:dyDescent="0.2">
      <c r="B220" s="229" t="str">
        <f t="shared" si="16"/>
        <v>TV Conecta Negocio + 60 Megas Simetrico NegocioSTAR + Internet fijo</v>
      </c>
      <c r="C220" s="95">
        <f t="shared" si="21"/>
        <v>94</v>
      </c>
      <c r="D220" s="100" t="str">
        <f t="shared" si="15"/>
        <v>TV Conecta Negocio + 60 Megas Simetrico Negocio</v>
      </c>
      <c r="F220" s="110" t="str">
        <f>IFERROR(VLOOKUP($D220,Base!$B$8:$L$120,3,FALSE),"")</f>
        <v>STAR + Internet fijo</v>
      </c>
      <c r="G220" s="110" t="str">
        <f>IFERROR(VLOOKUP($D220,Base!$B$8:$L$120,2,FALSE),"")</f>
        <v>Negocio</v>
      </c>
      <c r="H220" s="110">
        <f t="shared" si="17"/>
        <v>104</v>
      </c>
      <c r="I220" s="136">
        <f>INDEX(vector.implicit.prices.STAR.before.discount,MATCH('Cálculos auxiliares'!D220,vector.plans.names,0))</f>
        <v>259.93129450590209</v>
      </c>
      <c r="J220" s="301"/>
      <c r="K220" s="255">
        <f t="shared" si="18"/>
        <v>0</v>
      </c>
      <c r="M220" s="222" t="e">
        <f t="shared" si="19"/>
        <v>#VALUE!</v>
      </c>
      <c r="Q220" s="95">
        <f t="shared" si="20"/>
        <v>0</v>
      </c>
      <c r="R220" s="95">
        <f t="shared" si="20"/>
        <v>1</v>
      </c>
      <c r="S220" s="95">
        <f t="shared" si="14"/>
        <v>0</v>
      </c>
      <c r="T220" s="95">
        <f t="shared" si="14"/>
        <v>0</v>
      </c>
      <c r="U220" s="95">
        <f t="shared" si="14"/>
        <v>0</v>
      </c>
      <c r="V220" s="95">
        <f t="shared" si="14"/>
        <v>0</v>
      </c>
      <c r="W220" s="95">
        <f t="shared" si="14"/>
        <v>0</v>
      </c>
      <c r="X220" s="95">
        <f t="shared" si="22"/>
        <v>0</v>
      </c>
    </row>
    <row r="221" spans="2:24" s="177" customFormat="1" x14ac:dyDescent="0.2">
      <c r="B221" s="229" t="str">
        <f t="shared" si="16"/>
        <v>TV Conecta Xview+ + Telefonía + 100 MegasSTAR + Internet fijo + Telefonía fija</v>
      </c>
      <c r="C221" s="95">
        <f t="shared" si="21"/>
        <v>95</v>
      </c>
      <c r="D221" s="100" t="str">
        <f t="shared" si="15"/>
        <v>TV Conecta Xview+ + Telefonía + 100 Megas</v>
      </c>
      <c r="F221" s="110" t="str">
        <f>IFERROR(VLOOKUP($D221,Base!$B$8:$L$120,3,FALSE),"")</f>
        <v>STAR + Internet fijo + Telefonía fija</v>
      </c>
      <c r="G221" s="110" t="str">
        <f>IFERROR(VLOOKUP($D221,Base!$B$8:$L$120,2,FALSE),"")</f>
        <v>Residencial</v>
      </c>
      <c r="H221" s="110">
        <f t="shared" si="17"/>
        <v>138</v>
      </c>
      <c r="I221" s="136">
        <f>INDEX(vector.implicit.prices.STAR.before.discount,MATCH('Cálculos auxiliares'!D221,vector.plans.names,0))</f>
        <v>289.05214383162104</v>
      </c>
      <c r="J221" s="301"/>
      <c r="K221" s="255">
        <f t="shared" si="18"/>
        <v>104612.65344509478</v>
      </c>
      <c r="M221" s="222" t="e">
        <f t="shared" si="19"/>
        <v>#VALUE!</v>
      </c>
      <c r="Q221" s="95">
        <f t="shared" si="20"/>
        <v>0</v>
      </c>
      <c r="R221" s="95">
        <f t="shared" si="20"/>
        <v>0</v>
      </c>
      <c r="S221" s="95">
        <f t="shared" si="14"/>
        <v>1</v>
      </c>
      <c r="T221" s="95">
        <f t="shared" si="14"/>
        <v>0</v>
      </c>
      <c r="U221" s="95">
        <f t="shared" si="14"/>
        <v>0</v>
      </c>
      <c r="V221" s="95">
        <f t="shared" si="14"/>
        <v>0</v>
      </c>
      <c r="W221" s="95">
        <f t="shared" si="14"/>
        <v>0</v>
      </c>
      <c r="X221" s="95">
        <f t="shared" si="22"/>
        <v>0</v>
      </c>
    </row>
    <row r="222" spans="2:24" s="177" customFormat="1" x14ac:dyDescent="0.2">
      <c r="B222" s="229" t="str">
        <f t="shared" si="16"/>
        <v>TV Conecta Xview+ + Telefonía + 100 Megas SimetricoSTAR + Internet fijo + Telefonía fija</v>
      </c>
      <c r="C222" s="95">
        <f t="shared" si="21"/>
        <v>96</v>
      </c>
      <c r="D222" s="100" t="str">
        <f t="shared" si="15"/>
        <v>TV Conecta Xview+ + Telefonía + 100 Megas Simetrico</v>
      </c>
      <c r="F222" s="110" t="str">
        <f>IFERROR(VLOOKUP($D222,Base!$B$8:$L$120,3,FALSE),"")</f>
        <v>STAR + Internet fijo + Telefonía fija</v>
      </c>
      <c r="G222" s="110" t="str">
        <f>IFERROR(VLOOKUP($D222,Base!$B$8:$L$120,2,FALSE),"")</f>
        <v>Residencial</v>
      </c>
      <c r="H222" s="110">
        <f t="shared" si="17"/>
        <v>138</v>
      </c>
      <c r="I222" s="136">
        <f>INDEX(vector.implicit.prices.STAR.before.discount,MATCH('Cálculos auxiliares'!D222,vector.plans.names,0))</f>
        <v>289.05214383162104</v>
      </c>
      <c r="J222" s="301"/>
      <c r="K222" s="255">
        <f t="shared" si="18"/>
        <v>17.68499720135717</v>
      </c>
      <c r="M222" s="222"/>
      <c r="Q222" s="95">
        <f t="shared" si="20"/>
        <v>0</v>
      </c>
      <c r="R222" s="95">
        <f t="shared" si="20"/>
        <v>0</v>
      </c>
      <c r="S222" s="95">
        <f t="shared" si="14"/>
        <v>1</v>
      </c>
      <c r="T222" s="95">
        <f t="shared" si="14"/>
        <v>0</v>
      </c>
      <c r="U222" s="95">
        <f t="shared" si="14"/>
        <v>0</v>
      </c>
      <c r="V222" s="95">
        <f t="shared" si="14"/>
        <v>0</v>
      </c>
      <c r="W222" s="95">
        <f t="shared" si="14"/>
        <v>0</v>
      </c>
      <c r="X222" s="95">
        <f t="shared" si="22"/>
        <v>0</v>
      </c>
    </row>
    <row r="223" spans="2:24" s="177" customFormat="1" x14ac:dyDescent="0.2">
      <c r="B223" s="229" t="str">
        <f t="shared" si="16"/>
        <v>TV Conecta Xview+ + Telefonía + 1000 MegasSTAR + Internet fijo + Telefonía fija</v>
      </c>
      <c r="C223" s="95">
        <f t="shared" si="21"/>
        <v>97</v>
      </c>
      <c r="D223" s="100" t="str">
        <f t="shared" ref="D223:D239" si="23">D104</f>
        <v>TV Conecta Xview+ + Telefonía + 1000 Megas</v>
      </c>
      <c r="F223" s="110" t="str">
        <f>IFERROR(VLOOKUP($D223,Base!$B$8:$L$120,3,FALSE),"")</f>
        <v>STAR + Internet fijo + Telefonía fija</v>
      </c>
      <c r="G223" s="110" t="str">
        <f>IFERROR(VLOOKUP($D223,Base!$B$8:$L$120,2,FALSE),"")</f>
        <v>Residencial</v>
      </c>
      <c r="H223" s="110">
        <f t="shared" si="17"/>
        <v>138</v>
      </c>
      <c r="I223" s="136">
        <f>INDEX(vector.implicit.prices.STAR.before.discount,MATCH('Cálculos auxiliares'!D223,vector.plans.names,0))</f>
        <v>289.05214383162104</v>
      </c>
      <c r="J223" s="301"/>
      <c r="K223" s="255">
        <f t="shared" si="18"/>
        <v>82.529986939666784</v>
      </c>
      <c r="M223" s="222"/>
      <c r="Q223" s="95">
        <f t="shared" si="20"/>
        <v>0</v>
      </c>
      <c r="R223" s="95">
        <f t="shared" si="20"/>
        <v>0</v>
      </c>
      <c r="S223" s="95">
        <f t="shared" si="14"/>
        <v>1</v>
      </c>
      <c r="T223" s="95">
        <f t="shared" si="14"/>
        <v>0</v>
      </c>
      <c r="U223" s="95">
        <f t="shared" si="14"/>
        <v>0</v>
      </c>
      <c r="V223" s="95">
        <f t="shared" si="14"/>
        <v>0</v>
      </c>
      <c r="W223" s="95">
        <f t="shared" si="14"/>
        <v>0</v>
      </c>
      <c r="X223" s="95">
        <f t="shared" si="22"/>
        <v>0</v>
      </c>
    </row>
    <row r="224" spans="2:24" s="177" customFormat="1" x14ac:dyDescent="0.2">
      <c r="B224" s="229" t="str">
        <f t="shared" si="16"/>
        <v>TV Conecta Xview+ + Telefonía + 250 MegasSTAR + Internet fijo + Telefonía fija</v>
      </c>
      <c r="C224" s="95">
        <f t="shared" si="21"/>
        <v>98</v>
      </c>
      <c r="D224" s="100" t="str">
        <f t="shared" si="23"/>
        <v>TV Conecta Xview+ + Telefonía + 250 Megas</v>
      </c>
      <c r="F224" s="110" t="str">
        <f>IFERROR(VLOOKUP($D224,Base!$B$8:$L$120,3,FALSE),"")</f>
        <v>STAR + Internet fijo + Telefonía fija</v>
      </c>
      <c r="G224" s="110" t="str">
        <f>IFERROR(VLOOKUP($D224,Base!$B$8:$L$120,2,FALSE),"")</f>
        <v>Residencial</v>
      </c>
      <c r="H224" s="110">
        <f t="shared" si="17"/>
        <v>138</v>
      </c>
      <c r="I224" s="136">
        <f>INDEX(vector.implicit.prices.STAR.before.discount,MATCH('Cálculos auxiliares'!D224,vector.plans.names,0))</f>
        <v>289.05214383162104</v>
      </c>
      <c r="J224" s="301"/>
      <c r="K224" s="255">
        <f t="shared" si="18"/>
        <v>70445.238852072725</v>
      </c>
      <c r="M224" s="222"/>
      <c r="Q224" s="95">
        <f t="shared" si="20"/>
        <v>0</v>
      </c>
      <c r="R224" s="95">
        <f t="shared" si="20"/>
        <v>0</v>
      </c>
      <c r="S224" s="95">
        <f t="shared" si="14"/>
        <v>1</v>
      </c>
      <c r="T224" s="95">
        <f t="shared" si="14"/>
        <v>0</v>
      </c>
      <c r="U224" s="95">
        <f t="shared" si="14"/>
        <v>0</v>
      </c>
      <c r="V224" s="95">
        <f t="shared" si="14"/>
        <v>0</v>
      </c>
      <c r="W224" s="95">
        <f t="shared" si="14"/>
        <v>0</v>
      </c>
      <c r="X224" s="95">
        <f t="shared" si="22"/>
        <v>0</v>
      </c>
    </row>
    <row r="225" spans="2:24" s="177" customFormat="1" x14ac:dyDescent="0.2">
      <c r="B225" s="229" t="str">
        <f t="shared" si="16"/>
        <v>TV Conecta Xview+ + Telefonía + 250 Megas SimetricoSTAR + Internet fijo + Telefonía fija</v>
      </c>
      <c r="C225" s="95">
        <f t="shared" si="21"/>
        <v>99</v>
      </c>
      <c r="D225" s="100" t="str">
        <f t="shared" si="23"/>
        <v>TV Conecta Xview+ + Telefonía + 250 Megas Simetrico</v>
      </c>
      <c r="F225" s="110" t="str">
        <f>IFERROR(VLOOKUP($D225,Base!$B$8:$L$120,3,FALSE),"")</f>
        <v>STAR + Internet fijo + Telefonía fija</v>
      </c>
      <c r="G225" s="110" t="str">
        <f>IFERROR(VLOOKUP($D225,Base!$B$8:$L$120,2,FALSE),"")</f>
        <v>Residencial</v>
      </c>
      <c r="H225" s="110">
        <f t="shared" si="17"/>
        <v>138</v>
      </c>
      <c r="I225" s="136">
        <f>INDEX(vector.implicit.prices.STAR.before.discount,MATCH('Cálculos auxiliares'!D225,vector.plans.names,0))</f>
        <v>289.05214383162104</v>
      </c>
      <c r="J225" s="301"/>
      <c r="K225" s="255">
        <f t="shared" si="18"/>
        <v>25.544995957515912</v>
      </c>
      <c r="M225" s="222"/>
      <c r="Q225" s="95">
        <f t="shared" si="20"/>
        <v>0</v>
      </c>
      <c r="R225" s="95">
        <f t="shared" si="20"/>
        <v>0</v>
      </c>
      <c r="S225" s="95">
        <f t="shared" si="14"/>
        <v>1</v>
      </c>
      <c r="T225" s="95">
        <f t="shared" si="14"/>
        <v>0</v>
      </c>
      <c r="U225" s="95">
        <f t="shared" si="14"/>
        <v>0</v>
      </c>
      <c r="V225" s="95">
        <f t="shared" si="14"/>
        <v>0</v>
      </c>
      <c r="W225" s="95">
        <f t="shared" si="14"/>
        <v>0</v>
      </c>
      <c r="X225" s="95">
        <f t="shared" si="22"/>
        <v>0</v>
      </c>
    </row>
    <row r="226" spans="2:24" s="177" customFormat="1" x14ac:dyDescent="0.2">
      <c r="B226" s="229" t="str">
        <f t="shared" si="16"/>
        <v>TV Conecta Xview+ + Telefonía + 500 MegasSTAR + Internet fijo + Telefonía fija</v>
      </c>
      <c r="C226" s="95">
        <f t="shared" si="21"/>
        <v>100</v>
      </c>
      <c r="D226" s="100" t="str">
        <f t="shared" si="23"/>
        <v>TV Conecta Xview+ + Telefonía + 500 Megas</v>
      </c>
      <c r="F226" s="110" t="str">
        <f>IFERROR(VLOOKUP($D226,Base!$B$8:$L$120,3,FALSE),"")</f>
        <v>STAR + Internet fijo + Telefonía fija</v>
      </c>
      <c r="G226" s="110" t="str">
        <f>IFERROR(VLOOKUP($D226,Base!$B$8:$L$120,2,FALSE),"")</f>
        <v>Residencial</v>
      </c>
      <c r="H226" s="110">
        <f t="shared" si="17"/>
        <v>138</v>
      </c>
      <c r="I226" s="136">
        <f>INDEX(vector.implicit.prices.STAR.before.discount,MATCH('Cálculos auxiliares'!D226,vector.plans.names,0))</f>
        <v>289.05214383162104</v>
      </c>
      <c r="J226" s="301"/>
      <c r="K226" s="255">
        <f t="shared" si="18"/>
        <v>1332.2697891689068</v>
      </c>
      <c r="M226" s="222"/>
      <c r="Q226" s="95">
        <f t="shared" si="20"/>
        <v>0</v>
      </c>
      <c r="R226" s="95">
        <f t="shared" si="20"/>
        <v>0</v>
      </c>
      <c r="S226" s="95">
        <f t="shared" si="14"/>
        <v>1</v>
      </c>
      <c r="T226" s="95">
        <f t="shared" si="14"/>
        <v>0</v>
      </c>
      <c r="U226" s="95">
        <f t="shared" si="14"/>
        <v>0</v>
      </c>
      <c r="V226" s="95">
        <f t="shared" si="14"/>
        <v>0</v>
      </c>
      <c r="W226" s="95">
        <f t="shared" si="14"/>
        <v>0</v>
      </c>
      <c r="X226" s="95">
        <f t="shared" si="22"/>
        <v>0</v>
      </c>
    </row>
    <row r="227" spans="2:24" s="177" customFormat="1" x14ac:dyDescent="0.2">
      <c r="B227" s="229" t="str">
        <f t="shared" si="16"/>
        <v>TV Conecta Xview+ + Telefonía + 500 Megas SimetricoSTAR + Internet fijo + Telefonía fija</v>
      </c>
      <c r="C227" s="95">
        <f t="shared" si="21"/>
        <v>101</v>
      </c>
      <c r="D227" s="100" t="str">
        <f t="shared" si="23"/>
        <v>TV Conecta Xview+ + Telefonía + 500 Megas Simetrico</v>
      </c>
      <c r="F227" s="110" t="str">
        <f>IFERROR(VLOOKUP($D227,Base!$B$8:$L$120,3,FALSE),"")</f>
        <v>STAR + Internet fijo + Telefonía fija</v>
      </c>
      <c r="G227" s="110" t="str">
        <f>IFERROR(VLOOKUP($D227,Base!$B$8:$L$120,2,FALSE),"")</f>
        <v>Residencial</v>
      </c>
      <c r="H227" s="110">
        <f t="shared" si="17"/>
        <v>138</v>
      </c>
      <c r="I227" s="136">
        <f>INDEX(vector.implicit.prices.STAR.before.discount,MATCH('Cálculos auxiliares'!D227,vector.plans.names,0))</f>
        <v>289.05214383162104</v>
      </c>
      <c r="J227" s="301"/>
      <c r="K227" s="255">
        <f t="shared" si="18"/>
        <v>31.439995024634968</v>
      </c>
      <c r="M227" s="222"/>
      <c r="Q227" s="95">
        <f t="shared" si="20"/>
        <v>0</v>
      </c>
      <c r="R227" s="95">
        <f t="shared" si="20"/>
        <v>0</v>
      </c>
      <c r="S227" s="95">
        <f t="shared" si="14"/>
        <v>1</v>
      </c>
      <c r="T227" s="95">
        <f t="shared" si="14"/>
        <v>0</v>
      </c>
      <c r="U227" s="95">
        <f t="shared" si="14"/>
        <v>0</v>
      </c>
      <c r="V227" s="95">
        <f t="shared" si="14"/>
        <v>0</v>
      </c>
      <c r="W227" s="95">
        <f t="shared" si="14"/>
        <v>0</v>
      </c>
      <c r="X227" s="95">
        <f t="shared" si="22"/>
        <v>0</v>
      </c>
    </row>
    <row r="228" spans="2:24" s="177" customFormat="1" x14ac:dyDescent="0.2">
      <c r="B228" s="229" t="str">
        <f t="shared" si="16"/>
        <v>TV Conecta Xview+ + Telefonía + 60 MegasSTAR + Internet fijo + Telefonía fija</v>
      </c>
      <c r="C228" s="95">
        <f t="shared" si="21"/>
        <v>102</v>
      </c>
      <c r="D228" s="100" t="str">
        <f t="shared" si="23"/>
        <v>TV Conecta Xview+ + Telefonía + 60 Megas</v>
      </c>
      <c r="F228" s="110" t="str">
        <f>IFERROR(VLOOKUP($D228,Base!$B$8:$L$120,3,FALSE),"")</f>
        <v>STAR + Internet fijo + Telefonía fija</v>
      </c>
      <c r="G228" s="110" t="str">
        <f>IFERROR(VLOOKUP($D228,Base!$B$8:$L$120,2,FALSE),"")</f>
        <v>Residencial</v>
      </c>
      <c r="H228" s="110">
        <f t="shared" si="17"/>
        <v>144</v>
      </c>
      <c r="I228" s="136">
        <f>INDEX(vector.implicit.prices.STAR.before.discount,MATCH('Cálculos auxiliares'!D228,vector.plans.names,0))</f>
        <v>293.70751961459428</v>
      </c>
      <c r="J228" s="301"/>
      <c r="K228" s="255">
        <f t="shared" si="18"/>
        <v>217059.76065039079</v>
      </c>
      <c r="M228" s="222"/>
      <c r="Q228" s="95">
        <f t="shared" si="20"/>
        <v>0</v>
      </c>
      <c r="R228" s="95">
        <f t="shared" si="20"/>
        <v>0</v>
      </c>
      <c r="S228" s="95">
        <f t="shared" si="14"/>
        <v>0</v>
      </c>
      <c r="T228" s="95">
        <f t="shared" si="14"/>
        <v>1</v>
      </c>
      <c r="U228" s="95">
        <f t="shared" si="14"/>
        <v>0</v>
      </c>
      <c r="V228" s="95">
        <f t="shared" si="14"/>
        <v>0</v>
      </c>
      <c r="W228" s="95">
        <f t="shared" si="14"/>
        <v>0</v>
      </c>
      <c r="X228" s="95">
        <f t="shared" si="22"/>
        <v>0</v>
      </c>
    </row>
    <row r="229" spans="2:24" s="177" customFormat="1" x14ac:dyDescent="0.2">
      <c r="B229" s="229" t="str">
        <f t="shared" si="16"/>
        <v>TV Conecta Xview+ + Telefonía + 60 Megas SimetricoSTAR + Internet fijo + Telefonía fija</v>
      </c>
      <c r="C229" s="95">
        <f t="shared" si="21"/>
        <v>103</v>
      </c>
      <c r="D229" s="100" t="str">
        <f t="shared" si="23"/>
        <v>TV Conecta Xview+ + Telefonía + 60 Megas Simetrico</v>
      </c>
      <c r="F229" s="110" t="str">
        <f>IFERROR(VLOOKUP($D229,Base!$B$8:$L$120,3,FALSE),"")</f>
        <v>STAR + Internet fijo + Telefonía fija</v>
      </c>
      <c r="G229" s="110" t="str">
        <f>IFERROR(VLOOKUP($D229,Base!$B$8:$L$120,2,FALSE),"")</f>
        <v>Residencial</v>
      </c>
      <c r="H229" s="110">
        <f t="shared" si="17"/>
        <v>144</v>
      </c>
      <c r="I229" s="136">
        <f>INDEX(vector.implicit.prices.STAR.before.discount,MATCH('Cálculos auxiliares'!D229,vector.plans.names,0))</f>
        <v>293.70751961459428</v>
      </c>
      <c r="J229" s="301"/>
      <c r="K229" s="255">
        <f t="shared" si="18"/>
        <v>43.229993158873079</v>
      </c>
      <c r="M229" s="222"/>
      <c r="Q229" s="95">
        <f t="shared" si="20"/>
        <v>0</v>
      </c>
      <c r="R229" s="95">
        <f t="shared" si="20"/>
        <v>0</v>
      </c>
      <c r="S229" s="95">
        <f t="shared" si="14"/>
        <v>0</v>
      </c>
      <c r="T229" s="95">
        <f t="shared" si="14"/>
        <v>1</v>
      </c>
      <c r="U229" s="95">
        <f t="shared" si="14"/>
        <v>0</v>
      </c>
      <c r="V229" s="95">
        <f t="shared" si="14"/>
        <v>0</v>
      </c>
      <c r="W229" s="95">
        <f t="shared" si="14"/>
        <v>0</v>
      </c>
      <c r="X229" s="95">
        <f t="shared" si="22"/>
        <v>0</v>
      </c>
    </row>
    <row r="230" spans="2:24" s="177" customFormat="1" x14ac:dyDescent="0.2">
      <c r="B230" s="229" t="str">
        <f t="shared" si="16"/>
        <v>TV Conecta Xview+ Negocio + Telefonía Negocio + 100 Megas NegocioSTAR + Internet fijo + Telefonía fija</v>
      </c>
      <c r="C230" s="95">
        <f t="shared" si="21"/>
        <v>104</v>
      </c>
      <c r="D230" s="100" t="str">
        <f t="shared" si="23"/>
        <v>TV Conecta Xview+ Negocio + Telefonía Negocio + 100 Megas Negocio</v>
      </c>
      <c r="F230" s="110" t="str">
        <f>IFERROR(VLOOKUP($D230,Base!$B$8:$L$120,3,FALSE),"")</f>
        <v>STAR + Internet fijo + Telefonía fija</v>
      </c>
      <c r="G230" s="110" t="str">
        <f>IFERROR(VLOOKUP($D230,Base!$B$8:$L$120,2,FALSE),"")</f>
        <v>Negocio</v>
      </c>
      <c r="H230" s="110">
        <f t="shared" si="17"/>
        <v>138</v>
      </c>
      <c r="I230" s="136">
        <f>INDEX(vector.implicit.prices.STAR.before.discount,MATCH('Cálculos auxiliares'!D230,vector.plans.names,0))</f>
        <v>289.05214383162104</v>
      </c>
      <c r="J230" s="301"/>
      <c r="K230" s="255">
        <f t="shared" si="18"/>
        <v>5596.3191143850245</v>
      </c>
      <c r="M230" s="222"/>
      <c r="Q230" s="95">
        <f t="shared" si="20"/>
        <v>0</v>
      </c>
      <c r="R230" s="95">
        <f t="shared" si="20"/>
        <v>0</v>
      </c>
      <c r="S230" s="95">
        <f t="shared" si="14"/>
        <v>1</v>
      </c>
      <c r="T230" s="95">
        <f t="shared" si="14"/>
        <v>0</v>
      </c>
      <c r="U230" s="95">
        <f t="shared" si="14"/>
        <v>0</v>
      </c>
      <c r="V230" s="95">
        <f t="shared" si="14"/>
        <v>0</v>
      </c>
      <c r="W230" s="95">
        <f t="shared" si="14"/>
        <v>0</v>
      </c>
      <c r="X230" s="95">
        <f t="shared" si="22"/>
        <v>0</v>
      </c>
    </row>
    <row r="231" spans="2:24" s="177" customFormat="1" x14ac:dyDescent="0.2">
      <c r="B231" s="229" t="str">
        <f t="shared" si="16"/>
        <v>TV Conecta Xview+ Negocio + Telefonía Negocio + 100 Megas Simetrico NegocioSTAR + Internet fijo + Telefonía fija</v>
      </c>
      <c r="C231" s="95">
        <f t="shared" si="21"/>
        <v>105</v>
      </c>
      <c r="D231" s="100" t="str">
        <f t="shared" si="23"/>
        <v>TV Conecta Xview+ Negocio + Telefonía Negocio + 100 Megas Simetrico Negocio</v>
      </c>
      <c r="F231" s="110" t="str">
        <f>IFERROR(VLOOKUP($D231,Base!$B$8:$L$120,3,FALSE),"")</f>
        <v>STAR + Internet fijo + Telefonía fija</v>
      </c>
      <c r="G231" s="110" t="str">
        <f>IFERROR(VLOOKUP($D231,Base!$B$8:$L$120,2,FALSE),"")</f>
        <v>Negocio</v>
      </c>
      <c r="H231" s="110">
        <f t="shared" si="17"/>
        <v>138</v>
      </c>
      <c r="I231" s="136">
        <f>INDEX(vector.implicit.prices.STAR.before.discount,MATCH('Cálculos auxiliares'!D231,vector.plans.names,0))</f>
        <v>289.05214383162104</v>
      </c>
      <c r="J231" s="301"/>
      <c r="K231" s="255">
        <f t="shared" si="18"/>
        <v>1.9649996890396855</v>
      </c>
      <c r="M231" s="222"/>
      <c r="Q231" s="95">
        <f t="shared" si="20"/>
        <v>0</v>
      </c>
      <c r="R231" s="95">
        <f t="shared" si="20"/>
        <v>0</v>
      </c>
      <c r="S231" s="95">
        <f t="shared" si="14"/>
        <v>1</v>
      </c>
      <c r="T231" s="95">
        <f t="shared" si="14"/>
        <v>0</v>
      </c>
      <c r="U231" s="95">
        <f t="shared" si="14"/>
        <v>0</v>
      </c>
      <c r="V231" s="95">
        <f t="shared" si="14"/>
        <v>0</v>
      </c>
      <c r="W231" s="95">
        <f t="shared" si="14"/>
        <v>0</v>
      </c>
      <c r="X231" s="95">
        <f t="shared" si="22"/>
        <v>0</v>
      </c>
    </row>
    <row r="232" spans="2:24" s="177" customFormat="1" x14ac:dyDescent="0.2">
      <c r="B232" s="229" t="str">
        <f t="shared" si="16"/>
        <v>TV Conecta Xview+ Negocio + Telefonía Negocio + 1000 Megas NegocioSTAR + Internet fijo + Telefonía fija</v>
      </c>
      <c r="C232" s="95">
        <f t="shared" si="21"/>
        <v>106</v>
      </c>
      <c r="D232" s="100" t="str">
        <f t="shared" si="23"/>
        <v>TV Conecta Xview+ Negocio + Telefonía Negocio + 1000 Megas Negocio</v>
      </c>
      <c r="F232" s="110" t="str">
        <f>IFERROR(VLOOKUP($D232,Base!$B$8:$L$120,3,FALSE),"")</f>
        <v>STAR + Internet fijo + Telefonía fija</v>
      </c>
      <c r="G232" s="110" t="str">
        <f>IFERROR(VLOOKUP($D232,Base!$B$8:$L$120,2,FALSE),"")</f>
        <v>Negocio</v>
      </c>
      <c r="H232" s="110">
        <f t="shared" si="17"/>
        <v>138</v>
      </c>
      <c r="I232" s="136">
        <f>INDEX(vector.implicit.prices.STAR.before.discount,MATCH('Cálculos auxiliares'!D232,vector.plans.names,0))</f>
        <v>289.05214383162104</v>
      </c>
      <c r="J232" s="301"/>
      <c r="K232" s="255">
        <f t="shared" si="18"/>
        <v>56.984990982150876</v>
      </c>
      <c r="M232" s="222"/>
      <c r="Q232" s="95">
        <f t="shared" si="20"/>
        <v>0</v>
      </c>
      <c r="R232" s="95">
        <f t="shared" si="20"/>
        <v>0</v>
      </c>
      <c r="S232" s="95">
        <f t="shared" si="14"/>
        <v>1</v>
      </c>
      <c r="T232" s="95">
        <f t="shared" si="14"/>
        <v>0</v>
      </c>
      <c r="U232" s="95">
        <f t="shared" si="14"/>
        <v>0</v>
      </c>
      <c r="V232" s="95">
        <f t="shared" si="14"/>
        <v>0</v>
      </c>
      <c r="W232" s="95">
        <f t="shared" si="14"/>
        <v>0</v>
      </c>
      <c r="X232" s="95">
        <f t="shared" si="22"/>
        <v>0</v>
      </c>
    </row>
    <row r="233" spans="2:24" s="177" customFormat="1" x14ac:dyDescent="0.2">
      <c r="B233" s="229" t="str">
        <f t="shared" si="16"/>
        <v>TV Conecta Xview+ Negocio + Telefonía Negocio + 250 Megas NegocioSTAR + Internet fijo + Telefonía fija</v>
      </c>
      <c r="C233" s="95">
        <f t="shared" si="21"/>
        <v>107</v>
      </c>
      <c r="D233" s="100" t="str">
        <f t="shared" si="23"/>
        <v>TV Conecta Xview+ Negocio + Telefonía Negocio + 250 Megas Negocio</v>
      </c>
      <c r="F233" s="110" t="str">
        <f>IFERROR(VLOOKUP($D233,Base!$B$8:$L$120,3,FALSE),"")</f>
        <v>STAR + Internet fijo + Telefonía fija</v>
      </c>
      <c r="G233" s="110" t="str">
        <f>IFERROR(VLOOKUP($D233,Base!$B$8:$L$120,2,FALSE),"")</f>
        <v>Negocio</v>
      </c>
      <c r="H233" s="110">
        <f t="shared" si="17"/>
        <v>138</v>
      </c>
      <c r="I233" s="136">
        <f>INDEX(vector.implicit.prices.STAR.before.discount,MATCH('Cálculos auxiliares'!D233,vector.plans.names,0))</f>
        <v>289.05214383162104</v>
      </c>
      <c r="J233" s="301"/>
      <c r="K233" s="255">
        <f t="shared" si="18"/>
        <v>3318.8844747880285</v>
      </c>
      <c r="M233" s="222"/>
      <c r="Q233" s="95">
        <f t="shared" si="20"/>
        <v>0</v>
      </c>
      <c r="R233" s="95">
        <f t="shared" si="20"/>
        <v>0</v>
      </c>
      <c r="S233" s="95">
        <f t="shared" si="14"/>
        <v>1</v>
      </c>
      <c r="T233" s="95">
        <f t="shared" si="14"/>
        <v>0</v>
      </c>
      <c r="U233" s="95">
        <f t="shared" si="14"/>
        <v>0</v>
      </c>
      <c r="V233" s="95">
        <f t="shared" si="14"/>
        <v>0</v>
      </c>
      <c r="W233" s="95">
        <f t="shared" si="14"/>
        <v>0</v>
      </c>
      <c r="X233" s="95">
        <f t="shared" si="22"/>
        <v>0</v>
      </c>
    </row>
    <row r="234" spans="2:24" s="177" customFormat="1" x14ac:dyDescent="0.2">
      <c r="B234" s="229" t="str">
        <f t="shared" si="16"/>
        <v>TV Conecta Xview+ Negocio + Telefonía Negocio + 250 Megas Simetrico NegocioSTAR + Internet fijo + Telefonía fija</v>
      </c>
      <c r="C234" s="95">
        <f t="shared" si="21"/>
        <v>108</v>
      </c>
      <c r="D234" s="100" t="str">
        <f t="shared" si="23"/>
        <v>TV Conecta Xview+ Negocio + Telefonía Negocio + 250 Megas Simetrico Negocio</v>
      </c>
      <c r="F234" s="110" t="str">
        <f>IFERROR(VLOOKUP($D234,Base!$B$8:$L$120,3,FALSE),"")</f>
        <v>STAR + Internet fijo + Telefonía fija</v>
      </c>
      <c r="G234" s="110" t="str">
        <f>IFERROR(VLOOKUP($D234,Base!$B$8:$L$120,2,FALSE),"")</f>
        <v>Negocio</v>
      </c>
      <c r="H234" s="110">
        <f t="shared" si="17"/>
        <v>138</v>
      </c>
      <c r="I234" s="136">
        <f>INDEX(vector.implicit.prices.STAR.before.discount,MATCH('Cálculos auxiliares'!D234,vector.plans.names,0))</f>
        <v>289.05214383162104</v>
      </c>
      <c r="J234" s="301"/>
      <c r="K234" s="255">
        <f t="shared" si="18"/>
        <v>11.789998134238113</v>
      </c>
      <c r="M234" s="222"/>
      <c r="Q234" s="95">
        <f t="shared" si="20"/>
        <v>0</v>
      </c>
      <c r="R234" s="95">
        <f t="shared" si="20"/>
        <v>0</v>
      </c>
      <c r="S234" s="95">
        <f t="shared" si="14"/>
        <v>1</v>
      </c>
      <c r="T234" s="95">
        <f t="shared" si="14"/>
        <v>0</v>
      </c>
      <c r="U234" s="95">
        <f t="shared" si="14"/>
        <v>0</v>
      </c>
      <c r="V234" s="95">
        <f t="shared" si="14"/>
        <v>0</v>
      </c>
      <c r="W234" s="95">
        <f t="shared" si="14"/>
        <v>0</v>
      </c>
      <c r="X234" s="95">
        <f t="shared" si="22"/>
        <v>0</v>
      </c>
    </row>
    <row r="235" spans="2:24" s="177" customFormat="1" x14ac:dyDescent="0.2">
      <c r="C235" s="95">
        <f t="shared" si="21"/>
        <v>109</v>
      </c>
      <c r="D235" s="100" t="str">
        <f t="shared" si="23"/>
        <v>TV Conecta Xview+ Negocio + Telefonía Negocio + 500 Megas Negocio</v>
      </c>
      <c r="F235" s="110" t="str">
        <f>IFERROR(VLOOKUP($D235,Base!$B$8:$L$120,3,FALSE),"")</f>
        <v>STAR + Internet fijo + Telefonía fija</v>
      </c>
      <c r="G235" s="110" t="str">
        <f>IFERROR(VLOOKUP($D235,Base!$B$8:$L$120,2,FALSE),"")</f>
        <v>Negocio</v>
      </c>
      <c r="H235" s="110">
        <f t="shared" si="17"/>
        <v>138</v>
      </c>
      <c r="I235" s="136">
        <f>INDEX(vector.implicit.prices.STAR.before.discount,MATCH('Cálculos auxiliares'!D235,vector.plans.names,0))</f>
        <v>289.05214383162104</v>
      </c>
      <c r="J235" s="301"/>
      <c r="K235" s="255">
        <f t="shared" si="18"/>
        <v>143.44497729989703</v>
      </c>
      <c r="M235" s="222"/>
      <c r="Q235" s="95">
        <f t="shared" si="20"/>
        <v>0</v>
      </c>
      <c r="R235" s="95">
        <f t="shared" si="20"/>
        <v>0</v>
      </c>
      <c r="S235" s="95">
        <f t="shared" si="14"/>
        <v>1</v>
      </c>
      <c r="T235" s="95">
        <f t="shared" si="14"/>
        <v>0</v>
      </c>
      <c r="U235" s="95">
        <f t="shared" si="14"/>
        <v>0</v>
      </c>
      <c r="V235" s="95">
        <f t="shared" si="14"/>
        <v>0</v>
      </c>
      <c r="W235" s="95">
        <f t="shared" si="14"/>
        <v>0</v>
      </c>
      <c r="X235" s="95">
        <f t="shared" si="22"/>
        <v>0</v>
      </c>
    </row>
    <row r="236" spans="2:24" s="177" customFormat="1" x14ac:dyDescent="0.2">
      <c r="C236" s="95">
        <f t="shared" si="21"/>
        <v>110</v>
      </c>
      <c r="D236" s="100" t="str">
        <f t="shared" si="23"/>
        <v>TV Conecta Xview+ Negocio + Telefonía Negocio + 500 Megas Simetrico Negocio</v>
      </c>
      <c r="F236" s="110" t="str">
        <f>IFERROR(VLOOKUP($D236,Base!$B$8:$L$120,3,FALSE),"")</f>
        <v>STAR + Internet fijo + Telefonía fija</v>
      </c>
      <c r="G236" s="110" t="str">
        <f>IFERROR(VLOOKUP($D236,Base!$B$8:$L$120,2,FALSE),"")</f>
        <v>Negocio</v>
      </c>
      <c r="H236" s="110">
        <f t="shared" si="17"/>
        <v>138</v>
      </c>
      <c r="I236" s="136">
        <f>INDEX(vector.implicit.prices.STAR.before.discount,MATCH('Cálculos auxiliares'!D236,vector.plans.names,0))</f>
        <v>289.05214383162104</v>
      </c>
      <c r="J236" s="301"/>
      <c r="K236" s="255">
        <f t="shared" si="18"/>
        <v>19.649996890396856</v>
      </c>
      <c r="M236" s="222"/>
      <c r="Q236" s="95">
        <f t="shared" si="20"/>
        <v>0</v>
      </c>
      <c r="R236" s="95">
        <f t="shared" si="20"/>
        <v>0</v>
      </c>
      <c r="S236" s="95">
        <f t="shared" si="14"/>
        <v>1</v>
      </c>
      <c r="T236" s="95">
        <f t="shared" si="14"/>
        <v>0</v>
      </c>
      <c r="U236" s="95">
        <f t="shared" si="14"/>
        <v>0</v>
      </c>
      <c r="V236" s="95">
        <f t="shared" si="14"/>
        <v>0</v>
      </c>
      <c r="W236" s="95">
        <f t="shared" si="14"/>
        <v>0</v>
      </c>
      <c r="X236" s="95">
        <f t="shared" si="22"/>
        <v>0</v>
      </c>
    </row>
    <row r="237" spans="2:24" s="177" customFormat="1" x14ac:dyDescent="0.2">
      <c r="C237" s="95">
        <f t="shared" si="21"/>
        <v>111</v>
      </c>
      <c r="D237" s="100" t="str">
        <f t="shared" si="23"/>
        <v>TV Conecta Xview+ Negocio + Telefonía Negocio + 60 Megas Negocio</v>
      </c>
      <c r="F237" s="110" t="str">
        <f>IFERROR(VLOOKUP($D237,Base!$B$8:$L$120,3,FALSE),"")</f>
        <v>STAR + Internet fijo + Telefonía fija</v>
      </c>
      <c r="G237" s="110" t="str">
        <f>IFERROR(VLOOKUP($D237,Base!$B$8:$L$120,2,FALSE),"")</f>
        <v>Negocio</v>
      </c>
      <c r="H237" s="110">
        <f t="shared" si="17"/>
        <v>144</v>
      </c>
      <c r="I237" s="136">
        <f>INDEX(vector.implicit.prices.STAR.before.discount,MATCH('Cálculos auxiliares'!D237,vector.plans.names,0))</f>
        <v>293.70751961459428</v>
      </c>
      <c r="J237" s="301"/>
      <c r="K237" s="255">
        <f t="shared" si="18"/>
        <v>8280.5086896132343</v>
      </c>
      <c r="M237" s="222"/>
      <c r="Q237" s="95">
        <f t="shared" si="20"/>
        <v>0</v>
      </c>
      <c r="R237" s="95">
        <f t="shared" si="20"/>
        <v>0</v>
      </c>
      <c r="S237" s="95">
        <f t="shared" si="14"/>
        <v>0</v>
      </c>
      <c r="T237" s="95">
        <f t="shared" si="14"/>
        <v>1</v>
      </c>
      <c r="U237" s="95">
        <f t="shared" si="14"/>
        <v>0</v>
      </c>
      <c r="V237" s="95">
        <f t="shared" si="14"/>
        <v>0</v>
      </c>
      <c r="W237" s="95">
        <f t="shared" si="14"/>
        <v>0</v>
      </c>
      <c r="X237" s="95">
        <f t="shared" si="22"/>
        <v>0</v>
      </c>
    </row>
    <row r="238" spans="2:24" s="177" customFormat="1" x14ac:dyDescent="0.2">
      <c r="C238" s="95">
        <f t="shared" si="21"/>
        <v>112</v>
      </c>
      <c r="D238" s="100" t="str">
        <f t="shared" si="23"/>
        <v>TV Conecta Xview+ Negocio + Telefonía Negocio + 60 Megas Simetrico Negocio</v>
      </c>
      <c r="F238" s="110" t="str">
        <f>IFERROR(VLOOKUP($D238,Base!$B$8:$L$120,3,FALSE),"")</f>
        <v>STAR + Internet fijo + Telefonía fija</v>
      </c>
      <c r="G238" s="110" t="str">
        <f>IFERROR(VLOOKUP($D238,Base!$B$8:$L$120,2,FALSE),"")</f>
        <v>Negocio</v>
      </c>
      <c r="H238" s="110">
        <f t="shared" si="17"/>
        <v>144</v>
      </c>
      <c r="I238" s="136">
        <f>INDEX(vector.implicit.prices.STAR.before.discount,MATCH('Cálculos auxiliares'!D238,vector.plans.names,0))</f>
        <v>293.70751961459428</v>
      </c>
      <c r="J238" s="301"/>
      <c r="K238" s="255">
        <f t="shared" si="18"/>
        <v>1.9649996890396855</v>
      </c>
      <c r="M238" s="222"/>
      <c r="Q238" s="95">
        <f t="shared" si="20"/>
        <v>0</v>
      </c>
      <c r="R238" s="95">
        <f t="shared" si="20"/>
        <v>0</v>
      </c>
      <c r="S238" s="95">
        <f t="shared" si="14"/>
        <v>0</v>
      </c>
      <c r="T238" s="95">
        <f t="shared" si="14"/>
        <v>1</v>
      </c>
      <c r="U238" s="95">
        <f t="shared" si="14"/>
        <v>0</v>
      </c>
      <c r="V238" s="95">
        <f t="shared" si="14"/>
        <v>0</v>
      </c>
      <c r="W238" s="95">
        <f t="shared" si="14"/>
        <v>0</v>
      </c>
      <c r="X238" s="95">
        <f t="shared" si="22"/>
        <v>0</v>
      </c>
    </row>
    <row r="239" spans="2:24" s="177" customFormat="1" ht="12.75" thickBot="1" x14ac:dyDescent="0.25">
      <c r="C239" s="95">
        <f t="shared" si="21"/>
        <v>113</v>
      </c>
      <c r="D239" s="100" t="str">
        <f t="shared" si="23"/>
        <v>Full Connected Home</v>
      </c>
      <c r="F239" s="110" t="str">
        <f>IFERROR(VLOOKUP($D239,Base!$B$8:$L$120,3,FALSE),"")</f>
        <v>STAR + Internet fijo + Telefonía fija</v>
      </c>
      <c r="G239" s="110" t="str">
        <f>IFERROR(VLOOKUP($D239,Base!$B$8:$L$120,2,FALSE),"")</f>
        <v>Residencial</v>
      </c>
      <c r="H239" s="110">
        <f t="shared" si="17"/>
        <v>227</v>
      </c>
      <c r="I239" s="136">
        <f>INDEX(vector.implicit.prices.STAR.before.discount,MATCH('Cálculos auxiliares'!D239,vector.plans.names,0))</f>
        <v>348.4336060427118</v>
      </c>
      <c r="J239" s="301"/>
      <c r="K239" s="255">
        <f t="shared" si="18"/>
        <v>5501.9991293111198</v>
      </c>
      <c r="M239" s="222"/>
      <c r="Q239" s="95">
        <f t="shared" si="20"/>
        <v>0</v>
      </c>
      <c r="R239" s="95">
        <f t="shared" si="20"/>
        <v>0</v>
      </c>
      <c r="S239" s="95">
        <f t="shared" si="14"/>
        <v>0</v>
      </c>
      <c r="T239" s="95">
        <f t="shared" si="14"/>
        <v>0</v>
      </c>
      <c r="U239" s="95">
        <f t="shared" ref="T239:W246" si="24">IF(U$126=$M239,1,0)</f>
        <v>0</v>
      </c>
      <c r="V239" s="95">
        <f t="shared" si="14"/>
        <v>0</v>
      </c>
      <c r="W239" s="95">
        <f t="shared" si="14"/>
        <v>0</v>
      </c>
      <c r="X239" s="95">
        <f t="shared" si="22"/>
        <v>1</v>
      </c>
    </row>
    <row r="240" spans="2:24" s="177" customFormat="1" hidden="1" outlineLevel="1" x14ac:dyDescent="0.2">
      <c r="C240" s="95">
        <f t="shared" si="21"/>
        <v>114</v>
      </c>
      <c r="D240" s="100"/>
      <c r="F240" s="110"/>
      <c r="G240" s="110"/>
      <c r="H240" s="136"/>
      <c r="I240" s="196"/>
      <c r="J240" s="300"/>
      <c r="K240" s="197"/>
      <c r="M240" s="222"/>
      <c r="Q240" s="95">
        <f t="shared" si="20"/>
        <v>0</v>
      </c>
      <c r="R240" s="95">
        <f t="shared" ref="Q240:S246" si="25">IF(R$126=$M240,1,0)</f>
        <v>0</v>
      </c>
      <c r="S240" s="95">
        <f t="shared" si="20"/>
        <v>0</v>
      </c>
      <c r="T240" s="95">
        <f t="shared" ref="T240" si="26">IF(T$126=$M240,1,0)</f>
        <v>0</v>
      </c>
      <c r="U240" s="95">
        <f t="shared" si="24"/>
        <v>0</v>
      </c>
      <c r="V240" s="95">
        <f t="shared" ref="V240:W241" si="27">IF(V$126=$H240,1,0)</f>
        <v>0</v>
      </c>
      <c r="W240" s="95">
        <f t="shared" si="27"/>
        <v>0</v>
      </c>
      <c r="X240" s="95">
        <f t="shared" si="22"/>
        <v>0</v>
      </c>
    </row>
    <row r="241" spans="3:25" s="177" customFormat="1" hidden="1" outlineLevel="1" x14ac:dyDescent="0.2">
      <c r="C241" s="95">
        <f t="shared" si="21"/>
        <v>115</v>
      </c>
      <c r="D241" s="100"/>
      <c r="F241" s="110"/>
      <c r="G241" s="110"/>
      <c r="H241" s="136"/>
      <c r="I241" s="196"/>
      <c r="J241" s="137"/>
      <c r="K241" s="197"/>
      <c r="M241" s="222"/>
      <c r="Q241" s="95">
        <f t="shared" si="20"/>
        <v>0</v>
      </c>
      <c r="R241" s="95">
        <f t="shared" si="25"/>
        <v>0</v>
      </c>
      <c r="S241" s="95">
        <f t="shared" si="20"/>
        <v>0</v>
      </c>
      <c r="T241" s="95">
        <f t="shared" si="24"/>
        <v>0</v>
      </c>
      <c r="U241" s="95">
        <f t="shared" si="24"/>
        <v>0</v>
      </c>
      <c r="V241" s="95">
        <f t="shared" si="27"/>
        <v>0</v>
      </c>
      <c r="W241" s="95">
        <f t="shared" si="27"/>
        <v>0</v>
      </c>
      <c r="X241" s="95">
        <f t="shared" ref="X241:X246" si="28">IF(X$126=$M241,1,0)</f>
        <v>0</v>
      </c>
    </row>
    <row r="242" spans="3:25" s="177" customFormat="1" hidden="1" outlineLevel="1" x14ac:dyDescent="0.2">
      <c r="C242" s="95">
        <f t="shared" si="21"/>
        <v>116</v>
      </c>
      <c r="D242" s="100"/>
      <c r="F242" s="110"/>
      <c r="G242" s="110"/>
      <c r="H242" s="136"/>
      <c r="I242" s="196"/>
      <c r="J242" s="137"/>
      <c r="K242" s="197"/>
      <c r="M242" s="222"/>
      <c r="Q242" s="95">
        <f t="shared" si="25"/>
        <v>0</v>
      </c>
      <c r="R242" s="95">
        <f t="shared" si="25"/>
        <v>0</v>
      </c>
      <c r="S242" s="95">
        <f t="shared" ref="S242" si="29">IF(S$126=$H242,1,0)</f>
        <v>0</v>
      </c>
      <c r="T242" s="95">
        <f t="shared" si="24"/>
        <v>0</v>
      </c>
      <c r="U242" s="95">
        <f t="shared" si="24"/>
        <v>0</v>
      </c>
      <c r="V242" s="95">
        <f t="shared" si="24"/>
        <v>0</v>
      </c>
      <c r="W242" s="95">
        <f t="shared" si="24"/>
        <v>0</v>
      </c>
      <c r="X242" s="95">
        <f t="shared" si="28"/>
        <v>0</v>
      </c>
    </row>
    <row r="243" spans="3:25" s="177" customFormat="1" hidden="1" outlineLevel="1" x14ac:dyDescent="0.2">
      <c r="C243" s="95">
        <f t="shared" si="21"/>
        <v>117</v>
      </c>
      <c r="D243" s="100"/>
      <c r="F243" s="110"/>
      <c r="G243" s="110"/>
      <c r="H243" s="136"/>
      <c r="I243" s="196"/>
      <c r="J243" s="137"/>
      <c r="K243" s="197"/>
      <c r="M243" s="222"/>
      <c r="Q243" s="95">
        <f t="shared" si="25"/>
        <v>0</v>
      </c>
      <c r="R243" s="95">
        <f t="shared" si="25"/>
        <v>0</v>
      </c>
      <c r="S243" s="95">
        <f t="shared" si="25"/>
        <v>0</v>
      </c>
      <c r="T243" s="95">
        <f t="shared" si="24"/>
        <v>0</v>
      </c>
      <c r="U243" s="95">
        <f t="shared" si="24"/>
        <v>0</v>
      </c>
      <c r="V243" s="95">
        <f t="shared" si="24"/>
        <v>0</v>
      </c>
      <c r="W243" s="95">
        <f t="shared" si="24"/>
        <v>0</v>
      </c>
      <c r="X243" s="95">
        <f t="shared" si="28"/>
        <v>0</v>
      </c>
    </row>
    <row r="244" spans="3:25" s="177" customFormat="1" hidden="1" outlineLevel="1" x14ac:dyDescent="0.2">
      <c r="C244" s="95">
        <f t="shared" si="21"/>
        <v>118</v>
      </c>
      <c r="D244" s="100"/>
      <c r="F244" s="110"/>
      <c r="G244" s="110"/>
      <c r="H244" s="136"/>
      <c r="I244" s="196"/>
      <c r="J244" s="137"/>
      <c r="K244" s="197"/>
      <c r="M244" s="222"/>
      <c r="Q244" s="95">
        <f t="shared" si="25"/>
        <v>0</v>
      </c>
      <c r="R244" s="95">
        <f t="shared" si="25"/>
        <v>0</v>
      </c>
      <c r="S244" s="95">
        <f t="shared" si="25"/>
        <v>0</v>
      </c>
      <c r="T244" s="95">
        <f t="shared" si="24"/>
        <v>0</v>
      </c>
      <c r="U244" s="95">
        <f t="shared" si="24"/>
        <v>0</v>
      </c>
      <c r="V244" s="95">
        <f t="shared" si="24"/>
        <v>0</v>
      </c>
      <c r="W244" s="95">
        <f t="shared" si="24"/>
        <v>0</v>
      </c>
      <c r="X244" s="95">
        <f t="shared" si="28"/>
        <v>0</v>
      </c>
    </row>
    <row r="245" spans="3:25" s="177" customFormat="1" hidden="1" outlineLevel="1" x14ac:dyDescent="0.2">
      <c r="C245" s="95">
        <f t="shared" si="21"/>
        <v>119</v>
      </c>
      <c r="D245" s="100"/>
      <c r="F245" s="110"/>
      <c r="G245" s="110"/>
      <c r="H245" s="136"/>
      <c r="I245" s="196"/>
      <c r="J245" s="137"/>
      <c r="K245" s="197"/>
      <c r="M245" s="222"/>
      <c r="Q245" s="95">
        <f t="shared" si="25"/>
        <v>0</v>
      </c>
      <c r="R245" s="95">
        <f t="shared" si="25"/>
        <v>0</v>
      </c>
      <c r="S245" s="95">
        <f t="shared" si="25"/>
        <v>0</v>
      </c>
      <c r="T245" s="95">
        <f t="shared" si="24"/>
        <v>0</v>
      </c>
      <c r="U245" s="95">
        <f t="shared" si="24"/>
        <v>0</v>
      </c>
      <c r="V245" s="95">
        <f t="shared" si="24"/>
        <v>0</v>
      </c>
      <c r="W245" s="95">
        <f t="shared" si="24"/>
        <v>0</v>
      </c>
      <c r="X245" s="95">
        <f t="shared" si="28"/>
        <v>0</v>
      </c>
    </row>
    <row r="246" spans="3:25" s="177" customFormat="1" ht="12.75" hidden="1" outlineLevel="1" thickBot="1" x14ac:dyDescent="0.25">
      <c r="C246" s="95">
        <f t="shared" si="21"/>
        <v>120</v>
      </c>
      <c r="D246" s="100"/>
      <c r="F246" s="110"/>
      <c r="G246" s="110"/>
      <c r="H246" s="136"/>
      <c r="I246" s="196"/>
      <c r="J246" s="137"/>
      <c r="K246" s="197"/>
      <c r="M246" s="222"/>
      <c r="Q246" s="95">
        <f t="shared" si="25"/>
        <v>0</v>
      </c>
      <c r="R246" s="95">
        <f t="shared" si="25"/>
        <v>0</v>
      </c>
      <c r="S246" s="95">
        <f t="shared" si="25"/>
        <v>0</v>
      </c>
      <c r="T246" s="95">
        <f t="shared" si="24"/>
        <v>0</v>
      </c>
      <c r="U246" s="95">
        <f t="shared" si="24"/>
        <v>0</v>
      </c>
      <c r="V246" s="95">
        <f t="shared" si="24"/>
        <v>0</v>
      </c>
      <c r="W246" s="95">
        <f t="shared" si="24"/>
        <v>0</v>
      </c>
      <c r="X246" s="95">
        <f t="shared" si="28"/>
        <v>0</v>
      </c>
    </row>
    <row r="247" spans="3:25" s="44" customFormat="1" collapsed="1" x14ac:dyDescent="0.2">
      <c r="C247" s="41"/>
      <c r="D247" s="41"/>
      <c r="E247" s="41"/>
      <c r="F247" s="41"/>
      <c r="G247" s="41"/>
      <c r="H247" s="41"/>
      <c r="I247" s="41"/>
      <c r="J247" s="41"/>
      <c r="K247" s="41"/>
      <c r="L247" s="162"/>
      <c r="M247" s="41"/>
      <c r="Q247" s="41" t="s">
        <v>243</v>
      </c>
      <c r="R247" s="41" t="s">
        <v>243</v>
      </c>
      <c r="S247" s="41" t="s">
        <v>243</v>
      </c>
      <c r="T247" s="41" t="s">
        <v>243</v>
      </c>
      <c r="U247" s="41" t="s">
        <v>243</v>
      </c>
      <c r="V247" s="184" t="s">
        <v>243</v>
      </c>
      <c r="W247" s="41" t="s">
        <v>243</v>
      </c>
      <c r="X247" s="184" t="s">
        <v>243</v>
      </c>
      <c r="Y247" s="177"/>
    </row>
    <row r="248" spans="3:25" s="44" customFormat="1" x14ac:dyDescent="0.2">
      <c r="C248" s="101"/>
      <c r="V248" s="177"/>
      <c r="X248" s="177"/>
      <c r="Y248" s="177"/>
    </row>
    <row r="249" spans="3:25" s="44" customFormat="1" x14ac:dyDescent="0.2">
      <c r="C249" s="101" t="s">
        <v>484</v>
      </c>
      <c r="Q249" s="223">
        <f t="shared" ref="Q249:X249" si="30">Q126</f>
        <v>94</v>
      </c>
      <c r="R249" s="223">
        <f t="shared" si="30"/>
        <v>104</v>
      </c>
      <c r="S249" s="223">
        <f t="shared" si="30"/>
        <v>138</v>
      </c>
      <c r="T249" s="223">
        <f t="shared" si="30"/>
        <v>144</v>
      </c>
      <c r="U249" s="223">
        <f t="shared" si="30"/>
        <v>153</v>
      </c>
      <c r="V249" s="223">
        <f t="shared" si="30"/>
        <v>218</v>
      </c>
      <c r="W249" s="223">
        <f t="shared" si="30"/>
        <v>219</v>
      </c>
      <c r="X249" s="223">
        <f t="shared" si="30"/>
        <v>227</v>
      </c>
      <c r="Y249" s="177"/>
    </row>
    <row r="250" spans="3:25" s="44" customFormat="1" ht="28.15" customHeight="1" x14ac:dyDescent="0.2">
      <c r="G250" s="272" t="str">
        <f>"MXN/ Canal "&amp;Year.selected</f>
        <v>MXN/ Canal 2023</v>
      </c>
      <c r="I250" s="298"/>
      <c r="K250" s="213"/>
      <c r="L250" s="215"/>
      <c r="M250" s="260"/>
      <c r="N250" s="260"/>
      <c r="O250" s="260"/>
      <c r="V250" s="177"/>
      <c r="X250" s="177"/>
    </row>
    <row r="251" spans="3:25" s="44" customFormat="1" ht="43.15" customHeight="1" x14ac:dyDescent="0.2">
      <c r="C251" s="68"/>
      <c r="D251" s="139" t="s">
        <v>451</v>
      </c>
      <c r="E251" s="138" t="str">
        <f>"Suscriptores en el perfil en el año "&amp;Year.selected</f>
        <v>Suscriptores en el perfil en el año 2023</v>
      </c>
      <c r="F251" s="1" t="s">
        <v>242</v>
      </c>
      <c r="G251" s="1" t="s">
        <v>244</v>
      </c>
      <c r="H251" s="182" t="s">
        <v>304</v>
      </c>
      <c r="K251" s="213"/>
      <c r="L251" s="261"/>
      <c r="M251" s="260"/>
      <c r="N251" s="260"/>
      <c r="O251" s="260"/>
      <c r="V251" s="177"/>
      <c r="X251" s="177"/>
    </row>
    <row r="252" spans="3:25" s="44" customFormat="1" x14ac:dyDescent="0.2">
      <c r="C252" s="96">
        <v>1</v>
      </c>
      <c r="D252" s="230">
        <v>94</v>
      </c>
      <c r="E252" s="270">
        <f>SUMIFS($K$127:$K$246,$H$127:$H$246,D252,$F$127:$F$246,"Solo STAR")</f>
        <v>575.74490888862783</v>
      </c>
      <c r="F252" s="131">
        <f>IFERROR(AVERAGEIFS($I$127:$I$246,$H$127:$H$246,$D252,$F$127:$F$246,"Solo STAR"),"")</f>
        <v>250.25108804820906</v>
      </c>
      <c r="G252" s="123">
        <f>IFERROR(F252/$D252,"")</f>
        <v>2.6622456175341389</v>
      </c>
      <c r="H252" s="157">
        <f>G252</f>
        <v>2.6622456175341389</v>
      </c>
      <c r="K252" s="214"/>
      <c r="L252" s="261"/>
      <c r="M252" s="258"/>
      <c r="N252" s="258"/>
      <c r="O252" s="258"/>
      <c r="V252" s="177"/>
      <c r="X252" s="177"/>
    </row>
    <row r="253" spans="3:25" s="177" customFormat="1" x14ac:dyDescent="0.2">
      <c r="C253" s="95">
        <f>C252+1</f>
        <v>2</v>
      </c>
      <c r="D253" s="230">
        <v>153</v>
      </c>
      <c r="E253" s="270">
        <f t="shared" ref="E253" si="31">SUMIFS($K$127:$K$246,$H$127:$H$246,D253,$F$127:$F$246,"Solo STAR")</f>
        <v>638.6248989378978</v>
      </c>
      <c r="F253" s="183">
        <f t="shared" ref="F253" si="32">IFERROR(AVERAGEIFS($I$127:$I$246,$H$127:$H$246,$D253,$F$127:$F$246,"Solo STAR"),"")</f>
        <v>300.46869768999005</v>
      </c>
      <c r="G253" s="123">
        <f>IFERROR(F253/$D253,"")</f>
        <v>1.9638476973201964</v>
      </c>
      <c r="H253" s="157">
        <f>G253</f>
        <v>1.9638476973201964</v>
      </c>
      <c r="K253" s="215"/>
      <c r="L253" s="261"/>
      <c r="M253" s="258"/>
      <c r="N253" s="258"/>
      <c r="O253" s="258"/>
    </row>
    <row r="254" spans="3:25" s="44" customFormat="1" x14ac:dyDescent="0.2">
      <c r="C254" s="101" t="s">
        <v>288</v>
      </c>
      <c r="V254" s="177"/>
      <c r="X254" s="177"/>
    </row>
    <row r="255" spans="3:25" s="44" customFormat="1" x14ac:dyDescent="0.2">
      <c r="C255" s="101"/>
      <c r="V255" s="177"/>
      <c r="X255" s="177"/>
    </row>
    <row r="256" spans="3:25" s="44" customFormat="1" ht="24" x14ac:dyDescent="0.2">
      <c r="E256" s="140" t="s">
        <v>245</v>
      </c>
      <c r="G256" s="177"/>
      <c r="H256" s="262"/>
      <c r="I256" s="199"/>
      <c r="J256" s="324"/>
      <c r="K256" s="324"/>
      <c r="L256" s="324"/>
      <c r="M256" s="324"/>
      <c r="N256" s="324"/>
      <c r="V256" s="177"/>
      <c r="X256" s="177"/>
    </row>
    <row r="257" spans="1:51" s="44" customFormat="1" ht="41.25" customHeight="1" x14ac:dyDescent="0.2">
      <c r="C257" s="68"/>
      <c r="D257" s="139" t="s">
        <v>466</v>
      </c>
      <c r="E257" s="139" t="s">
        <v>465</v>
      </c>
      <c r="F257" s="139" t="s">
        <v>246</v>
      </c>
      <c r="G257" s="139" t="s">
        <v>468</v>
      </c>
      <c r="H257" s="139" t="s">
        <v>510</v>
      </c>
      <c r="I257" s="260" t="s">
        <v>300</v>
      </c>
      <c r="J257" s="257" t="s">
        <v>301</v>
      </c>
      <c r="K257" s="256" t="s">
        <v>302</v>
      </c>
      <c r="L257" s="256">
        <v>2020</v>
      </c>
      <c r="M257" s="256">
        <v>2021</v>
      </c>
      <c r="N257" s="256">
        <v>2022</v>
      </c>
      <c r="P257" s="177"/>
      <c r="R257" s="177"/>
      <c r="S257" s="177"/>
      <c r="U257" s="177"/>
      <c r="X257" s="177"/>
    </row>
    <row r="258" spans="1:51" s="44" customFormat="1" x14ac:dyDescent="0.2">
      <c r="A258" s="240">
        <v>5</v>
      </c>
      <c r="C258" s="96">
        <v>1</v>
      </c>
      <c r="D258" s="230">
        <v>94</v>
      </c>
      <c r="E258" s="183">
        <f t="shared" ref="E258:E265" si="33">EXP(TREND(LN($G$252:$G$253),LN($D$252:$D$253),LN(D258)))</f>
        <v>2.6622456175341389</v>
      </c>
      <c r="F258" s="144">
        <f>D258*E258</f>
        <v>250.25108804820906</v>
      </c>
      <c r="G258" s="141">
        <f>F258</f>
        <v>250.25108804820906</v>
      </c>
      <c r="H258" s="299">
        <f>SUMIFS(K127:K239,H127:H239,D258)</f>
        <v>7325.5188407399464</v>
      </c>
      <c r="I258" s="258"/>
      <c r="J258" s="258"/>
      <c r="K258" s="258"/>
      <c r="L258" s="258"/>
      <c r="M258" s="258"/>
      <c r="N258" s="259"/>
      <c r="P258" s="177"/>
      <c r="R258" s="177"/>
      <c r="S258" s="177"/>
      <c r="U258" s="177"/>
      <c r="X258" s="177"/>
    </row>
    <row r="259" spans="1:51" s="44" customFormat="1" x14ac:dyDescent="0.2">
      <c r="A259" s="240">
        <v>20</v>
      </c>
      <c r="C259" s="95">
        <f>C258+1</f>
        <v>2</v>
      </c>
      <c r="D259" s="230">
        <v>104</v>
      </c>
      <c r="E259" s="183">
        <f t="shared" si="33"/>
        <v>2.4993393702490576</v>
      </c>
      <c r="F259" s="144">
        <f t="shared" ref="F259:F265" si="34">D259*E259</f>
        <v>259.93129450590197</v>
      </c>
      <c r="G259" s="141">
        <f t="shared" ref="G259:G265" si="35">F259</f>
        <v>259.93129450590197</v>
      </c>
      <c r="H259" s="299">
        <f t="shared" ref="H259:H265" si="36">SUMIFS(K128:K240,H128:H240,D259)</f>
        <v>7744.0637745054</v>
      </c>
      <c r="I259" s="258"/>
      <c r="J259" s="258"/>
      <c r="K259" s="258"/>
      <c r="L259" s="258"/>
      <c r="M259" s="258"/>
      <c r="N259" s="259"/>
      <c r="P259" s="177"/>
      <c r="R259" s="177"/>
      <c r="S259" s="177"/>
      <c r="U259" s="177"/>
      <c r="X259" s="177"/>
    </row>
    <row r="260" spans="1:51" s="44" customFormat="1" x14ac:dyDescent="0.2">
      <c r="A260" s="240">
        <v>30</v>
      </c>
      <c r="C260" s="95">
        <f t="shared" ref="C260:C265" si="37">1+C259</f>
        <v>3</v>
      </c>
      <c r="D260" s="230">
        <v>138</v>
      </c>
      <c r="E260" s="183">
        <f t="shared" si="33"/>
        <v>2.0945807524030502</v>
      </c>
      <c r="F260" s="144">
        <f>D260*E260</f>
        <v>289.05214383162092</v>
      </c>
      <c r="G260" s="141">
        <f t="shared" si="35"/>
        <v>289.05214383162092</v>
      </c>
      <c r="H260" s="299">
        <f t="shared" si="36"/>
        <v>185696.40061362842</v>
      </c>
      <c r="I260" s="258"/>
      <c r="J260" s="258"/>
      <c r="K260" s="258"/>
      <c r="L260" s="258"/>
      <c r="M260" s="258"/>
      <c r="N260" s="259"/>
      <c r="P260" s="177"/>
      <c r="R260" s="177"/>
      <c r="S260" s="177"/>
      <c r="U260" s="177"/>
      <c r="X260" s="177"/>
    </row>
    <row r="261" spans="1:51" s="44" customFormat="1" x14ac:dyDescent="0.2">
      <c r="A261" s="240">
        <v>40</v>
      </c>
      <c r="C261" s="95">
        <f t="shared" si="37"/>
        <v>4</v>
      </c>
      <c r="D261" s="230">
        <v>144</v>
      </c>
      <c r="E261" s="183">
        <f t="shared" si="33"/>
        <v>2.0396355528791261</v>
      </c>
      <c r="F261" s="144">
        <f t="shared" si="34"/>
        <v>293.70751961459416</v>
      </c>
      <c r="G261" s="141">
        <f t="shared" si="35"/>
        <v>293.70751961459416</v>
      </c>
      <c r="H261" s="299">
        <f t="shared" si="36"/>
        <v>225385.46433285193</v>
      </c>
      <c r="I261" s="258"/>
      <c r="J261" s="258"/>
      <c r="K261" s="258"/>
      <c r="L261" s="258"/>
      <c r="M261" s="258"/>
      <c r="N261" s="259"/>
      <c r="P261" s="177"/>
      <c r="R261" s="177"/>
      <c r="S261" s="177"/>
      <c r="U261" s="177"/>
      <c r="X261" s="177"/>
    </row>
    <row r="262" spans="1:51" s="44" customFormat="1" x14ac:dyDescent="0.2">
      <c r="A262" s="240">
        <v>50</v>
      </c>
      <c r="C262" s="95">
        <f t="shared" si="37"/>
        <v>5</v>
      </c>
      <c r="D262" s="230">
        <v>153</v>
      </c>
      <c r="E262" s="183">
        <f t="shared" si="33"/>
        <v>1.9638476973201957</v>
      </c>
      <c r="F262" s="144">
        <f>D262*E262</f>
        <v>300.46869768998994</v>
      </c>
      <c r="G262" s="141">
        <f t="shared" si="35"/>
        <v>300.46869768998994</v>
      </c>
      <c r="H262" s="299">
        <f t="shared" si="36"/>
        <v>14998.84262643992</v>
      </c>
      <c r="I262" s="258"/>
      <c r="J262" s="258"/>
      <c r="K262" s="258"/>
      <c r="L262" s="258"/>
      <c r="M262" s="258"/>
      <c r="N262" s="259"/>
      <c r="P262" s="177"/>
      <c r="R262" s="177"/>
      <c r="S262" s="177"/>
      <c r="U262" s="177"/>
      <c r="X262" s="177"/>
    </row>
    <row r="263" spans="1:51" s="44" customFormat="1" x14ac:dyDescent="0.2">
      <c r="A263" s="240">
        <v>60</v>
      </c>
      <c r="C263" s="95">
        <f t="shared" si="37"/>
        <v>6</v>
      </c>
      <c r="D263" s="230">
        <v>218</v>
      </c>
      <c r="E263" s="183">
        <f t="shared" si="33"/>
        <v>1.5742286514902193</v>
      </c>
      <c r="F263" s="144">
        <f t="shared" si="34"/>
        <v>343.18184602486781</v>
      </c>
      <c r="G263" s="141">
        <f t="shared" si="35"/>
        <v>343.18184602486781</v>
      </c>
      <c r="H263" s="299">
        <f t="shared" si="36"/>
        <v>103975.99354584592</v>
      </c>
      <c r="I263" s="258"/>
      <c r="J263" s="258"/>
      <c r="K263" s="258"/>
      <c r="L263" s="258"/>
      <c r="M263" s="258"/>
      <c r="N263" s="259"/>
      <c r="P263" s="177"/>
      <c r="R263" s="177"/>
      <c r="S263" s="177"/>
      <c r="U263" s="177"/>
      <c r="X263" s="177"/>
    </row>
    <row r="264" spans="1:51" s="161" customFormat="1" x14ac:dyDescent="0.2">
      <c r="A264" s="240">
        <v>70</v>
      </c>
      <c r="C264" s="95">
        <f t="shared" si="37"/>
        <v>7</v>
      </c>
      <c r="D264" s="230">
        <v>219</v>
      </c>
      <c r="E264" s="183">
        <f t="shared" si="33"/>
        <v>1.5697350868207103</v>
      </c>
      <c r="F264" s="144">
        <f t="shared" si="34"/>
        <v>343.77198401373556</v>
      </c>
      <c r="G264" s="141">
        <f t="shared" si="35"/>
        <v>343.77198401373556</v>
      </c>
      <c r="H264" s="299">
        <f t="shared" si="36"/>
        <v>17097.462294334302</v>
      </c>
      <c r="I264" s="258"/>
      <c r="J264" s="258"/>
      <c r="K264" s="258"/>
      <c r="L264" s="258"/>
      <c r="M264" s="258"/>
      <c r="N264" s="259"/>
      <c r="P264" s="177"/>
      <c r="R264" s="177"/>
      <c r="S264" s="177"/>
      <c r="U264" s="177"/>
      <c r="X264" s="177"/>
    </row>
    <row r="265" spans="1:51" s="177" customFormat="1" ht="12.75" thickBot="1" x14ac:dyDescent="0.25">
      <c r="A265" s="240">
        <v>100</v>
      </c>
      <c r="C265" s="95">
        <f t="shared" si="37"/>
        <v>8</v>
      </c>
      <c r="D265" s="230">
        <v>227</v>
      </c>
      <c r="E265" s="183">
        <f t="shared" si="33"/>
        <v>1.534949806355558</v>
      </c>
      <c r="F265" s="144">
        <f t="shared" si="34"/>
        <v>348.43360604271169</v>
      </c>
      <c r="G265" s="141">
        <f t="shared" si="35"/>
        <v>348.43360604271169</v>
      </c>
      <c r="H265" s="299">
        <f t="shared" si="36"/>
        <v>5501.9991293111198</v>
      </c>
      <c r="I265" s="258"/>
      <c r="J265" s="258"/>
      <c r="K265" s="258"/>
      <c r="L265" s="258"/>
      <c r="M265" s="258"/>
      <c r="N265" s="259"/>
    </row>
    <row r="266" spans="1:51" s="44" customFormat="1" x14ac:dyDescent="0.2">
      <c r="C266" s="41"/>
      <c r="D266" s="41"/>
      <c r="E266" s="41"/>
      <c r="F266" s="41"/>
      <c r="G266" s="41"/>
      <c r="H266" s="265"/>
      <c r="I266" s="198"/>
      <c r="J266" s="161"/>
      <c r="M266" s="177"/>
      <c r="P266" s="177"/>
      <c r="R266" s="177"/>
      <c r="S266" s="177"/>
      <c r="U266" s="177"/>
      <c r="X266" s="177"/>
    </row>
    <row r="267" spans="1:51" s="44" customFormat="1" x14ac:dyDescent="0.2">
      <c r="E267" s="241"/>
      <c r="P267" s="177"/>
      <c r="R267" s="177"/>
      <c r="S267" s="177"/>
      <c r="U267" s="177"/>
      <c r="X267" s="177"/>
    </row>
    <row r="268" spans="1:51" s="161" customFormat="1" x14ac:dyDescent="0.2">
      <c r="V268" s="177"/>
      <c r="X268" s="177"/>
    </row>
    <row r="269" spans="1:51" s="161" customFormat="1" x14ac:dyDescent="0.2">
      <c r="A269" s="99">
        <v>2</v>
      </c>
      <c r="B269" s="179" t="s">
        <v>461</v>
      </c>
      <c r="C269" s="40"/>
      <c r="D269" s="40"/>
      <c r="E269" s="40"/>
      <c r="F269" s="40"/>
      <c r="G269" s="40"/>
      <c r="H269" s="40"/>
      <c r="I269" s="40"/>
      <c r="J269" s="40"/>
      <c r="K269" s="40"/>
      <c r="L269" s="40"/>
      <c r="M269" s="40"/>
      <c r="N269" s="40"/>
      <c r="O269" s="40"/>
      <c r="P269" s="40"/>
      <c r="Q269" s="40"/>
      <c r="R269" s="40"/>
      <c r="S269" s="40"/>
      <c r="T269" s="40"/>
      <c r="U269" s="40"/>
      <c r="V269" s="180"/>
      <c r="W269" s="40"/>
      <c r="X269" s="18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row>
    <row r="270" spans="1:51" s="161" customFormat="1" x14ac:dyDescent="0.2">
      <c r="V270" s="177"/>
      <c r="X270" s="177"/>
    </row>
    <row r="271" spans="1:51" s="161" customFormat="1" x14ac:dyDescent="0.2">
      <c r="D271" s="122" t="s">
        <v>291</v>
      </c>
      <c r="E271" s="139" t="s">
        <v>292</v>
      </c>
      <c r="F271" s="139" t="s">
        <v>182</v>
      </c>
      <c r="G271" s="139" t="s">
        <v>218</v>
      </c>
      <c r="H271" s="139" t="s">
        <v>168</v>
      </c>
      <c r="V271" s="177"/>
      <c r="X271" s="177"/>
    </row>
    <row r="272" spans="1:51" s="161" customFormat="1" ht="12.75" thickBot="1" x14ac:dyDescent="0.25">
      <c r="D272" s="161" t="s">
        <v>461</v>
      </c>
      <c r="E272" s="77" t="s">
        <v>183</v>
      </c>
      <c r="F272" s="207">
        <v>576</v>
      </c>
      <c r="G272" s="177" t="s">
        <v>527</v>
      </c>
      <c r="J272" s="155"/>
      <c r="V272" s="177"/>
      <c r="X272" s="177"/>
    </row>
    <row r="273" spans="1:51" s="161" customFormat="1" x14ac:dyDescent="0.2">
      <c r="D273" s="106"/>
      <c r="E273" s="106"/>
      <c r="F273" s="106"/>
      <c r="G273" s="106"/>
      <c r="H273" s="106"/>
      <c r="V273" s="177"/>
      <c r="X273" s="177"/>
    </row>
    <row r="274" spans="1:51" s="161" customFormat="1" x14ac:dyDescent="0.2">
      <c r="D274" s="122" t="s">
        <v>291</v>
      </c>
      <c r="E274" s="139" t="s">
        <v>292</v>
      </c>
      <c r="F274" s="139" t="s">
        <v>182</v>
      </c>
      <c r="G274" s="139" t="s">
        <v>218</v>
      </c>
      <c r="H274" s="139" t="s">
        <v>168</v>
      </c>
      <c r="V274" s="177"/>
      <c r="X274" s="177"/>
    </row>
    <row r="275" spans="1:51" s="161" customFormat="1" ht="12.75" thickBot="1" x14ac:dyDescent="0.25">
      <c r="D275" s="161" t="s">
        <v>462</v>
      </c>
      <c r="E275" s="77" t="s">
        <v>183</v>
      </c>
      <c r="F275" s="191">
        <f>F272</f>
        <v>576</v>
      </c>
      <c r="G275" s="177"/>
      <c r="I275" s="155"/>
      <c r="V275" s="177"/>
      <c r="X275" s="177"/>
    </row>
    <row r="276" spans="1:51" s="161" customFormat="1" x14ac:dyDescent="0.2">
      <c r="D276" s="106"/>
      <c r="E276" s="106"/>
      <c r="F276" s="106"/>
      <c r="G276" s="106"/>
      <c r="H276" s="106"/>
      <c r="V276" s="177"/>
      <c r="X276" s="177"/>
    </row>
    <row r="277" spans="1:51" s="44" customFormat="1" x14ac:dyDescent="0.2">
      <c r="V277" s="177"/>
      <c r="X277" s="177"/>
    </row>
    <row r="278" spans="1:51" s="161" customFormat="1" ht="48" x14ac:dyDescent="0.2">
      <c r="D278" s="1" t="s">
        <v>291</v>
      </c>
      <c r="E278" s="166" t="str">
        <f>"Cantidad "&amp;Year.selected&amp;" de suscriptores por medio de transmisión"</f>
        <v>Cantidad 2023 de suscriptores por medio de transmisión</v>
      </c>
      <c r="F278" s="1" t="str">
        <f>"Distribución "&amp;Year.selected&amp;" de suscriptores por medio de transmisión"</f>
        <v>Distribución 2023 de suscriptores por medio de transmisión</v>
      </c>
      <c r="G278" s="1" t="s">
        <v>296</v>
      </c>
      <c r="H278" s="1" t="s">
        <v>295</v>
      </c>
      <c r="I278" s="1" t="s">
        <v>297</v>
      </c>
      <c r="J278" s="139" t="s">
        <v>168</v>
      </c>
      <c r="K278" s="205"/>
      <c r="V278" s="177"/>
      <c r="X278" s="177"/>
    </row>
    <row r="279" spans="1:51" s="161" customFormat="1" x14ac:dyDescent="0.2">
      <c r="E279" s="77" t="s">
        <v>161</v>
      </c>
      <c r="F279" s="77" t="s">
        <v>169</v>
      </c>
      <c r="G279" s="169" t="s">
        <v>183</v>
      </c>
      <c r="H279" s="169" t="s">
        <v>183</v>
      </c>
      <c r="I279" s="169" t="s">
        <v>183</v>
      </c>
      <c r="K279" s="194"/>
      <c r="V279" s="177"/>
      <c r="X279" s="177"/>
    </row>
    <row r="280" spans="1:51" s="161" customFormat="1" ht="12.75" thickBot="1" x14ac:dyDescent="0.25">
      <c r="D280" s="77" t="s">
        <v>462</v>
      </c>
      <c r="E280" s="234">
        <f>Mercado!K10</f>
        <v>568722</v>
      </c>
      <c r="F280" s="173">
        <v>1</v>
      </c>
      <c r="G280" s="168">
        <f>F280*F275*'Calculos STAR'!J14</f>
        <v>-4520851.9680000003</v>
      </c>
      <c r="H280" s="168">
        <f>equipo.terminal.parameter*Mercado!K148*F280*F275</f>
        <v>655167.74399999983</v>
      </c>
      <c r="I280" s="152">
        <f>SUM(G280:H280)</f>
        <v>-3865684.2240000004</v>
      </c>
      <c r="K280" s="216"/>
      <c r="L280" s="176"/>
      <c r="V280" s="177"/>
      <c r="X280" s="177"/>
    </row>
    <row r="281" spans="1:51" s="161" customFormat="1" x14ac:dyDescent="0.2">
      <c r="D281" s="106"/>
      <c r="E281" s="174"/>
      <c r="F281" s="167"/>
      <c r="G281" s="106"/>
      <c r="H281" s="106"/>
      <c r="I281" s="106"/>
      <c r="J281" s="106"/>
      <c r="K281" s="206"/>
      <c r="V281" s="177"/>
      <c r="X281" s="177"/>
    </row>
    <row r="282" spans="1:51" s="161" customFormat="1" x14ac:dyDescent="0.2">
      <c r="V282" s="177"/>
      <c r="X282" s="177"/>
    </row>
    <row r="283" spans="1:51" s="161" customFormat="1" x14ac:dyDescent="0.2">
      <c r="D283" s="2"/>
      <c r="E283" s="2"/>
      <c r="F283" s="2"/>
      <c r="G283" s="2"/>
      <c r="H283" s="2"/>
      <c r="V283" s="177"/>
      <c r="X283" s="177"/>
    </row>
    <row r="284" spans="1:51" s="161" customFormat="1" ht="38.25" customHeight="1" x14ac:dyDescent="0.2">
      <c r="D284" s="1" t="s">
        <v>291</v>
      </c>
      <c r="E284" s="1" t="s">
        <v>467</v>
      </c>
      <c r="F284" s="1" t="s">
        <v>298</v>
      </c>
      <c r="G284" s="1" t="s">
        <v>299</v>
      </c>
      <c r="H284" s="1" t="s">
        <v>168</v>
      </c>
      <c r="V284" s="177"/>
      <c r="X284" s="177"/>
    </row>
    <row r="285" spans="1:51" s="161" customFormat="1" x14ac:dyDescent="0.2">
      <c r="E285" s="171" t="s">
        <v>240</v>
      </c>
      <c r="F285" s="171" t="s">
        <v>169</v>
      </c>
      <c r="G285" s="171" t="s">
        <v>240</v>
      </c>
      <c r="V285" s="177"/>
      <c r="X285" s="177"/>
    </row>
    <row r="286" spans="1:51" s="161" customFormat="1" ht="12.75" thickBot="1" x14ac:dyDescent="0.25">
      <c r="B286" s="155"/>
      <c r="D286" s="77" t="s">
        <v>462</v>
      </c>
      <c r="E286" s="144">
        <f>(SUMPRODUCT(H258:H265,G258:G265))/(E280)</f>
        <v>301.91122906688389</v>
      </c>
      <c r="F286" s="172">
        <f>I280/'Calculos STAR'!J43</f>
        <v>-1.8728774302916148E-3</v>
      </c>
      <c r="G286" s="175">
        <f>E286*F286</f>
        <v>-0.56544272687096864</v>
      </c>
      <c r="V286" s="177"/>
      <c r="X286" s="177"/>
    </row>
    <row r="287" spans="1:51" s="161" customFormat="1" x14ac:dyDescent="0.2">
      <c r="D287" s="106"/>
      <c r="E287" s="106"/>
      <c r="F287" s="106"/>
      <c r="G287" s="106"/>
      <c r="H287" s="106"/>
      <c r="V287" s="177"/>
      <c r="X287" s="177"/>
    </row>
    <row r="288" spans="1:51" s="44" customFormat="1" x14ac:dyDescent="0.2">
      <c r="A288" s="99" t="s">
        <v>181</v>
      </c>
      <c r="B288" s="99" t="s">
        <v>180</v>
      </c>
      <c r="C288" s="40"/>
      <c r="D288" s="40"/>
      <c r="E288" s="40"/>
      <c r="F288" s="40"/>
      <c r="G288" s="40"/>
      <c r="H288" s="40"/>
      <c r="I288" s="40"/>
      <c r="J288" s="40"/>
      <c r="K288" s="40"/>
      <c r="L288" s="40"/>
      <c r="M288" s="40"/>
      <c r="N288" s="40"/>
      <c r="O288" s="40"/>
      <c r="P288" s="40"/>
      <c r="Q288" s="40"/>
      <c r="R288" s="40"/>
      <c r="S288" s="40"/>
      <c r="T288" s="40"/>
      <c r="U288" s="40"/>
      <c r="V288" s="180"/>
      <c r="W288" s="40"/>
      <c r="X288" s="18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row>
  </sheetData>
  <mergeCells count="1">
    <mergeCell ref="J256:N256"/>
  </mergeCells>
  <conditionalFormatting sqref="Q154:U246 W154:X246">
    <cfRule type="colorScale" priority="391">
      <colorScale>
        <cfvo type="min"/>
        <cfvo type="max"/>
        <color rgb="FFFCFCFF"/>
        <color rgb="FF63BE7B"/>
      </colorScale>
    </cfRule>
  </conditionalFormatting>
  <conditionalFormatting sqref="Q127:X246">
    <cfRule type="colorScale" priority="393">
      <colorScale>
        <cfvo type="min"/>
        <cfvo type="max"/>
        <color rgb="FFFCFCFF"/>
        <color rgb="FF63BE7B"/>
      </colorScale>
    </cfRule>
  </conditionalFormatting>
  <pageMargins left="0.7" right="0.7" top="0.75" bottom="0.75" header="0.3" footer="0.3"/>
  <pageSetup orientation="portrait" r:id="rId1"/>
  <ignoredErrors>
    <ignoredError sqref="C128:C246 Q242:Q246 C9:C121 F127:F239 G127:G239 H127:H239 I127:I239 K127:K239 F258:F265 E258:E265 C259:C265 C253 E252:F253 G252:G253 E286" unlockedFormula="1"/>
    <ignoredError sqref="M127:M221" evalError="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A1:HW44"/>
  <sheetViews>
    <sheetView showGridLines="0" zoomScale="115" zoomScaleNormal="115" workbookViewId="0">
      <pane xSplit="8" ySplit="2" topLeftCell="I3" activePane="bottomRight" state="frozen"/>
      <selection activeCell="I79" sqref="I79"/>
      <selection pane="topRight" activeCell="I79" sqref="I79"/>
      <selection pane="bottomLeft" activeCell="I79" sqref="I79"/>
      <selection pane="bottomRight" sqref="A1:XFD1048576"/>
    </sheetView>
  </sheetViews>
  <sheetFormatPr baseColWidth="10" defaultRowHeight="12" outlineLevelCol="1" x14ac:dyDescent="0.2"/>
  <cols>
    <col min="1" max="1" width="3" bestFit="1" customWidth="1"/>
    <col min="2" max="2" width="4.7109375" style="44" customWidth="1"/>
    <col min="3" max="3" width="29.42578125" customWidth="1"/>
    <col min="4" max="4" width="4.28515625" customWidth="1"/>
    <col min="5" max="5" width="7.7109375" customWidth="1"/>
    <col min="6" max="6" width="9.5703125" style="44" customWidth="1"/>
    <col min="7" max="7" width="45.85546875" bestFit="1" customWidth="1"/>
    <col min="8" max="8" width="26.7109375" customWidth="1"/>
    <col min="9" max="9" width="13.5703125" bestFit="1" customWidth="1"/>
    <col min="10" max="10" width="24.28515625" bestFit="1" customWidth="1"/>
    <col min="11" max="11" width="32.140625" bestFit="1" customWidth="1"/>
    <col min="12" max="12" width="25.28515625" bestFit="1" customWidth="1"/>
    <col min="13" max="13" width="24.28515625" bestFit="1" customWidth="1"/>
    <col min="14" max="14" width="32.140625" bestFit="1" customWidth="1"/>
    <col min="15" max="15" width="24.28515625" bestFit="1" customWidth="1"/>
    <col min="16" max="16" width="32.140625" bestFit="1" customWidth="1"/>
    <col min="17" max="17" width="23.28515625" bestFit="1" customWidth="1"/>
    <col min="18" max="18" width="43.42578125" bestFit="1" customWidth="1"/>
    <col min="19" max="19" width="38.5703125" bestFit="1" customWidth="1"/>
    <col min="20" max="20" width="46.28515625" bestFit="1" customWidth="1"/>
    <col min="21" max="21" width="39.5703125" bestFit="1" customWidth="1"/>
    <col min="22" max="22" width="38.5703125" bestFit="1" customWidth="1"/>
    <col min="23" max="23" width="46.28515625" bestFit="1" customWidth="1"/>
    <col min="24" max="24" width="38.5703125" bestFit="1" customWidth="1"/>
    <col min="25" max="25" width="46.28515625" bestFit="1" customWidth="1"/>
    <col min="26" max="26" width="37.5703125" bestFit="1" customWidth="1"/>
    <col min="27" max="27" width="45.42578125" bestFit="1" customWidth="1"/>
    <col min="28" max="28" width="21.5703125" bestFit="1" customWidth="1"/>
    <col min="29" max="29" width="59.85546875" bestFit="1" customWidth="1"/>
    <col min="30" max="30" width="67.85546875" bestFit="1" customWidth="1"/>
    <col min="31" max="31" width="60.85546875" bestFit="1" customWidth="1"/>
    <col min="32" max="32" width="59.85546875" bestFit="1" customWidth="1"/>
    <col min="33" max="33" width="67.85546875" bestFit="1" customWidth="1"/>
    <col min="34" max="34" width="59.85546875" bestFit="1" customWidth="1"/>
    <col min="35" max="35" width="67.85546875" bestFit="1" customWidth="1"/>
    <col min="36" max="36" width="58.85546875" bestFit="1" customWidth="1"/>
    <col min="37" max="37" width="66.7109375" bestFit="1" customWidth="1"/>
    <col min="38" max="38" width="38.5703125" bestFit="1" customWidth="1"/>
    <col min="39" max="39" width="46.42578125" bestFit="1" customWidth="1"/>
    <col min="40" max="40" width="39.5703125" bestFit="1" customWidth="1"/>
    <col min="41" max="41" width="38.5703125" bestFit="1" customWidth="1"/>
    <col min="42" max="42" width="46.42578125" bestFit="1" customWidth="1"/>
    <col min="43" max="43" width="38.5703125" bestFit="1" customWidth="1"/>
    <col min="44" max="44" width="46.42578125" bestFit="1" customWidth="1"/>
    <col min="45" max="45" width="37.5703125" bestFit="1" customWidth="1"/>
    <col min="46" max="46" width="45.42578125" bestFit="1" customWidth="1"/>
    <col min="47" max="47" width="39.85546875" bestFit="1" customWidth="1"/>
    <col min="48" max="48" width="47.85546875" bestFit="1" customWidth="1"/>
    <col min="49" max="49" width="40.85546875" bestFit="1" customWidth="1"/>
    <col min="50" max="50" width="39.85546875" bestFit="1" customWidth="1"/>
    <col min="51" max="51" width="47.85546875" bestFit="1" customWidth="1"/>
    <col min="52" max="52" width="39.85546875" bestFit="1" customWidth="1"/>
    <col min="53" max="53" width="47.85546875" bestFit="1" customWidth="1"/>
    <col min="54" max="54" width="38.85546875" bestFit="1" customWidth="1"/>
    <col min="55" max="55" width="46.85546875" bestFit="1" customWidth="1"/>
    <col min="56" max="56" width="61.28515625" bestFit="1" customWidth="1"/>
    <col min="57" max="57" width="69.28515625" bestFit="1" customWidth="1"/>
    <col min="58" max="58" width="62.42578125" bestFit="1" customWidth="1"/>
    <col min="59" max="59" width="61.28515625" style="177" bestFit="1" customWidth="1"/>
    <col min="60" max="60" width="69.28515625" style="177" bestFit="1" customWidth="1"/>
    <col min="61" max="61" width="61.28515625" style="177" bestFit="1" customWidth="1"/>
    <col min="62" max="62" width="69.28515625" style="177" bestFit="1" customWidth="1"/>
    <col min="63" max="63" width="60.28515625" style="177" bestFit="1" customWidth="1"/>
    <col min="64" max="64" width="68.28515625" style="177" bestFit="1" customWidth="1"/>
    <col min="65" max="65" width="10.7109375" style="177" bestFit="1" customWidth="1"/>
    <col min="66" max="66" width="22.28515625" style="177" bestFit="1" customWidth="1"/>
    <col min="67" max="67" width="29.5703125" style="177" bestFit="1" customWidth="1"/>
    <col min="68" max="68" width="23.28515625" style="177" bestFit="1" customWidth="1"/>
    <col min="69" max="69" width="22.28515625" style="177" bestFit="1" customWidth="1"/>
    <col min="70" max="70" width="29.5703125" style="177" bestFit="1" customWidth="1"/>
    <col min="71" max="71" width="22.28515625" style="177" bestFit="1" customWidth="1"/>
    <col min="72" max="72" width="29.5703125" style="177" bestFit="1" customWidth="1"/>
    <col min="73" max="73" width="21.28515625" style="177" bestFit="1" customWidth="1"/>
    <col min="74" max="74" width="28.5703125" style="177" bestFit="1" customWidth="1"/>
    <col min="75" max="75" width="35.85546875" style="177" bestFit="1" customWidth="1"/>
    <col min="76" max="76" width="43.85546875" style="177" bestFit="1" customWidth="1"/>
    <col min="77" max="77" width="37" style="177" bestFit="1" customWidth="1"/>
    <col min="78" max="78" width="35.85546875" style="177" bestFit="1" customWidth="1"/>
    <col min="79" max="79" width="43.85546875" style="177" bestFit="1" customWidth="1"/>
    <col min="80" max="80" width="35.85546875" style="177" bestFit="1" customWidth="1"/>
    <col min="81" max="81" width="43.85546875" style="177" bestFit="1" customWidth="1"/>
    <col min="82" max="82" width="34.85546875" style="177" bestFit="1" customWidth="1"/>
    <col min="83" max="83" width="42.85546875" style="177" bestFit="1" customWidth="1"/>
    <col min="84" max="84" width="18.5703125" style="177" bestFit="1" customWidth="1"/>
    <col min="85" max="85" width="57.42578125" style="177" bestFit="1" customWidth="1"/>
    <col min="86" max="86" width="65.28515625" style="177" bestFit="1" customWidth="1"/>
    <col min="87" max="87" width="58.42578125" style="177" bestFit="1" customWidth="1"/>
    <col min="88" max="88" width="57.42578125" style="177" bestFit="1" customWidth="1"/>
    <col min="89" max="89" width="65.28515625" style="177" bestFit="1" customWidth="1"/>
    <col min="90" max="90" width="57.42578125" style="177" bestFit="1" customWidth="1"/>
    <col min="91" max="91" width="65.28515625" style="177" bestFit="1" customWidth="1"/>
    <col min="92" max="92" width="56.28515625" style="177" bestFit="1" customWidth="1"/>
    <col min="93" max="93" width="64.28515625" style="177" bestFit="1" customWidth="1"/>
    <col min="94" max="94" width="35.85546875" style="177" bestFit="1" customWidth="1"/>
    <col min="95" max="95" width="43.85546875" style="177" bestFit="1" customWidth="1"/>
    <col min="96" max="96" width="37" style="177" bestFit="1" customWidth="1"/>
    <col min="97" max="97" width="35.85546875" style="177" bestFit="1" customWidth="1"/>
    <col min="98" max="98" width="43.85546875" style="177" bestFit="1" customWidth="1"/>
    <col min="99" max="99" width="35.85546875" style="177" bestFit="1" customWidth="1"/>
    <col min="100" max="100" width="43.85546875" style="177" bestFit="1" customWidth="1"/>
    <col min="101" max="101" width="34.85546875" style="177" bestFit="1" customWidth="1"/>
    <col min="102" max="102" width="42.85546875" style="177" bestFit="1" customWidth="1"/>
    <col min="103" max="103" width="37.42578125" style="177" bestFit="1" customWidth="1"/>
    <col min="104" max="104" width="45.28515625" style="177" bestFit="1" customWidth="1"/>
    <col min="105" max="105" width="38.42578125" style="177" bestFit="1" customWidth="1"/>
    <col min="106" max="121" width="28.7109375" style="177" bestFit="1" customWidth="1"/>
    <col min="122" max="220" width="10.7109375" style="177" hidden="1" customWidth="1" outlineLevel="1"/>
    <col min="221" max="221" width="16.7109375" customWidth="1" collapsed="1"/>
    <col min="222" max="222" width="12" bestFit="1" customWidth="1"/>
    <col min="223" max="223" width="11.85546875" bestFit="1" customWidth="1"/>
    <col min="224" max="224" width="22.7109375" customWidth="1"/>
    <col min="225" max="225" width="18.28515625" customWidth="1"/>
  </cols>
  <sheetData>
    <row r="1" spans="1:231" s="93" customFormat="1" ht="27.75" x14ac:dyDescent="0.2">
      <c r="D1" s="94" t="s">
        <v>284</v>
      </c>
      <c r="E1" s="94"/>
      <c r="F1" s="94"/>
      <c r="G1" s="94"/>
      <c r="H1" s="94"/>
    </row>
    <row r="2" spans="1:231" ht="36.4" customHeight="1" x14ac:dyDescent="0.2">
      <c r="A2" s="1"/>
      <c r="B2" s="1"/>
      <c r="C2" s="1" t="s">
        <v>165</v>
      </c>
      <c r="D2" s="1"/>
      <c r="E2" s="1"/>
      <c r="F2" s="1"/>
      <c r="G2" s="1" t="s">
        <v>166</v>
      </c>
      <c r="H2" s="127"/>
      <c r="I2" s="127" t="str">
        <f t="array" ref="I2:HL2">TRANSPOSE(vector.plans.names)</f>
        <v>TV Básico Plus</v>
      </c>
      <c r="J2" s="127" t="str">
        <v>TV Básico Plus Negocio</v>
      </c>
      <c r="K2" s="127" t="str">
        <v>TV Básico Plus + 100 Megas</v>
      </c>
      <c r="L2" s="127" t="str">
        <v>TV Básico Plus + 100 Megas Simetrico</v>
      </c>
      <c r="M2" s="127" t="str">
        <v>TV Básico Plus + 1000 Megas</v>
      </c>
      <c r="N2" s="127" t="str">
        <v>TV Básico Plus + 250 Megas</v>
      </c>
      <c r="O2" s="127" t="str">
        <v>TV Básico Plus + 250 Megas Simetrico</v>
      </c>
      <c r="P2" s="127" t="str">
        <v>TV Básico Plus + 500 Megas</v>
      </c>
      <c r="Q2" s="127" t="str">
        <v>TV Básico Plus + 500 Megas Simetrico</v>
      </c>
      <c r="R2" s="127" t="str">
        <v>TV Básico Plus + 60 Megas</v>
      </c>
      <c r="S2" s="127" t="str">
        <v>TV Básico Plus + 60 Megas Simetrico</v>
      </c>
      <c r="T2" s="127" t="str">
        <v>TV Básico Plus + HD + Telefonía + 100 Megas</v>
      </c>
      <c r="U2" s="127" t="str">
        <v>TV Básico Plus + HD + Telefonía + 100 Megas Simetrico</v>
      </c>
      <c r="V2" s="127" t="str">
        <v>TV Básico Plus + HD + Telefonía + 1000 Megas</v>
      </c>
      <c r="W2" s="127" t="str">
        <v>TV Básico Plus + HD + Telefonía + 250 Megas</v>
      </c>
      <c r="X2" s="127" t="str">
        <v>TV Básico Plus + HD + Telefonía + 250 Megas Simetrico</v>
      </c>
      <c r="Y2" s="127" t="str">
        <v>TV Básico Plus + HD + Telefonía + 500 Megas</v>
      </c>
      <c r="Z2" s="127" t="str">
        <v>TV Básico Plus + HD + Telefonía + 500 Megas Simetrico</v>
      </c>
      <c r="AA2" s="127" t="str">
        <v>TV Básico Plus + HD + Telefonía + 60 Megas</v>
      </c>
      <c r="AB2" s="127" t="str">
        <v>TV Básico Plus + HD + Telefonía + 60 Megas Simetrico</v>
      </c>
      <c r="AC2" s="127" t="str">
        <v>TV Básico Plus + HD Negocio + Telefonía Negocio + 100 Megas Negocio</v>
      </c>
      <c r="AD2" s="127" t="str">
        <v>TV Básico Plus + HD Negocio + Telefonía Negocio + 100 Megas Simetrico Negocio</v>
      </c>
      <c r="AE2" s="127" t="str">
        <v>TV Básico Plus + HD Negocio + Telefonía Negocio + 1000 Megas Negocio</v>
      </c>
      <c r="AF2" s="127" t="str">
        <v>TV Básico Plus + HD Negocio + Telefonía Negocio + 250 Megas Negocio</v>
      </c>
      <c r="AG2" s="127" t="str">
        <v>TV Básico Plus + HD Negocio + Telefonía Negocio + 250 Megas Simetrico Negocio</v>
      </c>
      <c r="AH2" s="127" t="str">
        <v>TV Básico Plus + HD Negocio + Telefonía Negocio + 500 Megas Negocio</v>
      </c>
      <c r="AI2" s="127" t="str">
        <v>TV Básico Plus + HD Negocio + Telefonía Negocio + 500 Megas Simetrico Negocio</v>
      </c>
      <c r="AJ2" s="127" t="str">
        <v>TV Básico Plus + HD Negocio + Telefonía Negocio + 60 Megas Negocio</v>
      </c>
      <c r="AK2" s="127" t="str">
        <v>TV Básico Plus + HD Negocio + Telefonía Negocio + 60 Megas Simetrico Negocio</v>
      </c>
      <c r="AL2" s="127" t="str">
        <v>TV Básico Plus Negocio + 100 Megas Negocio</v>
      </c>
      <c r="AM2" s="127" t="str">
        <v>TV Básico Plus Negocio + 100 Megas Simetrico Negocio</v>
      </c>
      <c r="AN2" s="127" t="str">
        <v>TV Básico Plus Negocio + 1000 Megas Negocio</v>
      </c>
      <c r="AO2" s="127" t="str">
        <v>TV Básico Plus Negocio + 250 Megas Negocio</v>
      </c>
      <c r="AP2" s="127" t="str">
        <v>TV Básico Plus Negocio + 250 Megas Simetrico Negocio</v>
      </c>
      <c r="AQ2" s="127" t="str">
        <v>TV Básico Plus Negocio + 500 Megas Negocio</v>
      </c>
      <c r="AR2" s="127" t="str">
        <v>TV Básico Plus Negocio + 500 Megas Simetrico Negocio</v>
      </c>
      <c r="AS2" s="127" t="str">
        <v>TV Básico Plus Negocio + 60 Megas Negocio</v>
      </c>
      <c r="AT2" s="127" t="str">
        <v>TV Básico Plus Negocio + 60 Megas Simetrico Negocio</v>
      </c>
      <c r="AU2" s="127" t="str">
        <v>TV Básico Plus Xview+ + Telefonía + 100 Megas</v>
      </c>
      <c r="AV2" s="127" t="str">
        <v>TV Básico Plus Xview+ + Telefonía + 100 Megas Simetrico</v>
      </c>
      <c r="AW2" s="127" t="str">
        <v>TV Básico Plus Xview+ + Telefonía + 1000 Megas</v>
      </c>
      <c r="AX2" s="127" t="str">
        <v>TV Básico Plus Xview+ + Telefonía + 250 Megas</v>
      </c>
      <c r="AY2" s="127" t="str">
        <v>TV Básico Plus Xview+ + Telefonía + 250 Megas Simetrico</v>
      </c>
      <c r="AZ2" s="127" t="str">
        <v>TV Básico Plus Xview+ + Telefonía + 500 Megas</v>
      </c>
      <c r="BA2" s="127" t="str">
        <v>TV Básico Plus Xview+ + Telefonía + 500 Megas Simetrico</v>
      </c>
      <c r="BB2" s="127" t="str">
        <v>TV Básico Plus Xview+ + Telefonía + 60 Megas</v>
      </c>
      <c r="BC2" s="127" t="str">
        <v>TV Básico Plus Xview+ + Telefonía + 60 Megas Simetrico</v>
      </c>
      <c r="BD2" s="127" t="str">
        <v>TV Básico Plus Xview+ Negocio + Telefonía Negocio + 100 Megas Negocio</v>
      </c>
      <c r="BE2" s="127" t="str">
        <v>TV Básico Plus Xview+ Negocio + Telefonía Negocio + 100 Megas Simetrico Negocio</v>
      </c>
      <c r="BF2" s="127" t="str">
        <v>TV Básico Plus Xview+ Negocio + Telefonía Negocio + 1000 Megas Negocio</v>
      </c>
      <c r="BG2" s="193" t="str">
        <v>TV Básico Plus Xview+ Negocio + Telefonía Negocio + 250 Megas Negocio</v>
      </c>
      <c r="BH2" s="193" t="str">
        <v>TV Básico Plus Xview+ Negocio + Telefonía Negocio + 250 Megas Simetrico Negocio</v>
      </c>
      <c r="BI2" s="193" t="str">
        <v>TV Básico Plus Xview+ Negocio + Telefonía Negocio + 500 Megas Negocio</v>
      </c>
      <c r="BJ2" s="193" t="str">
        <v>TV Básico Plus Xview+ Negocio + Telefonía Negocio + 500 Megas Simetrico Negocio</v>
      </c>
      <c r="BK2" s="193" t="str">
        <v>TV Básico Plus Xview+ Negocio + Telefonía Negocio + 60 Megas Negocio</v>
      </c>
      <c r="BL2" s="193" t="str">
        <v>TV Básico Plus Xview+ Negocio + Telefonía Negocio + 60 Megas Simetrico Negocio</v>
      </c>
      <c r="BM2" s="193" t="str">
        <v>TV Conecta</v>
      </c>
      <c r="BN2" s="193" t="str">
        <v>TV Conecta Negocio</v>
      </c>
      <c r="BO2" s="193" t="str">
        <v>TV Conecta + 100 Megas</v>
      </c>
      <c r="BP2" s="193" t="str">
        <v>TV Conecta + 100 Megas Simetrico</v>
      </c>
      <c r="BQ2" s="193" t="str">
        <v>TV Conecta + 1000 Megas</v>
      </c>
      <c r="BR2" s="193" t="str">
        <v>TV Conecta + 250 Megas</v>
      </c>
      <c r="BS2" s="193" t="str">
        <v>TV Conecta + 250 Megas Simetrico</v>
      </c>
      <c r="BT2" s="193" t="str">
        <v>TV Conecta + 500 Megas</v>
      </c>
      <c r="BU2" s="193" t="str">
        <v>TV Conecta + 500 Megas Simetrico</v>
      </c>
      <c r="BV2" s="193" t="str">
        <v>TV Conecta + 60 Megas</v>
      </c>
      <c r="BW2" s="193" t="str">
        <v>TV Conecta + 60 Megas Simetrico</v>
      </c>
      <c r="BX2" s="193" t="str">
        <v>TV Conecta + HD + Telefonía + 100 Megas</v>
      </c>
      <c r="BY2" s="193" t="str">
        <v>TV Conecta + HD + Telefonía + 100 Megas Simetrico</v>
      </c>
      <c r="BZ2" s="193" t="str">
        <v>TV Conecta + HD + Telefonía + 1000 Megas</v>
      </c>
      <c r="CA2" s="193" t="str">
        <v>TV Conecta + HD + Telefonía + 250 Megas</v>
      </c>
      <c r="CB2" s="193" t="str">
        <v>TV Conecta + HD + Telefonía + 250 Megas Simetrico</v>
      </c>
      <c r="CC2" s="193" t="str">
        <v>TV Conecta + HD + Telefonía + 500 Megas</v>
      </c>
      <c r="CD2" s="193" t="str">
        <v>TV Conecta + HD + Telefonía + 500 Megas Simetrico</v>
      </c>
      <c r="CE2" s="193" t="str">
        <v>TV Conecta + HD + Telefonía + 60 Megas</v>
      </c>
      <c r="CF2" s="193" t="str">
        <v>TV Conecta + HD + Telefonía + 60 Megas Simetrico</v>
      </c>
      <c r="CG2" s="193" t="str">
        <v>TV Conecta + HD Negocio + Telefonía Negocio + 100 Megas Negocio</v>
      </c>
      <c r="CH2" s="193" t="str">
        <v>TV Conecta + HD Negocio + Telefonía Negocio + 100 Megas Simetrico Negocio</v>
      </c>
      <c r="CI2" s="193" t="str">
        <v>TV Conecta + HD Negocio + Telefonía Negocio + 1000 Megas Negocio</v>
      </c>
      <c r="CJ2" s="193" t="str">
        <v>TV Conecta + HD Negocio + Telefonía Negocio + 250 Megas Negocio</v>
      </c>
      <c r="CK2" s="193" t="str">
        <v>TV Conecta + HD Negocio + Telefonía Negocio + 250 Megas Simetrico Negocio</v>
      </c>
      <c r="CL2" s="193" t="str">
        <v>TV Conecta + HD Negocio + Telefonía Negocio + 500 Megas Negocio</v>
      </c>
      <c r="CM2" s="193" t="str">
        <v>TV Conecta + HD Negocio + Telefonía Negocio + 500 Megas Simetrico Negocio</v>
      </c>
      <c r="CN2" s="193" t="str">
        <v>TV Conecta + HD Negocio + Telefonía Negocio + 60 Megas Negocio</v>
      </c>
      <c r="CO2" s="193" t="str">
        <v>TV Conecta + HD Negocio + Telefonía Negocio + 60 Megas Simetrico Negocio</v>
      </c>
      <c r="CP2" s="193" t="str">
        <v>TV Conecta Negocio + 100 Megas Negocio</v>
      </c>
      <c r="CQ2" s="193" t="str">
        <v>TV Conecta Negocio + 100 Megas Simetrico Negocio</v>
      </c>
      <c r="CR2" s="193" t="str">
        <v>TV Conecta Negocio + 1000 Megas Negocio</v>
      </c>
      <c r="CS2" s="193" t="str">
        <v>TV Conecta Negocio + 250 Megas Negocio</v>
      </c>
      <c r="CT2" s="193" t="str">
        <v>TV Conecta Negocio + 250 Megas Simetrico Negocio</v>
      </c>
      <c r="CU2" s="193" t="str">
        <v>TV Conecta Negocio + 500 Megas Negocio</v>
      </c>
      <c r="CV2" s="193" t="str">
        <v>TV Conecta Negocio + 500 Megas Simetrico Negocio</v>
      </c>
      <c r="CW2" s="193" t="str">
        <v>TV Conecta Negocio + 60 Megas Negocio</v>
      </c>
      <c r="CX2" s="193" t="str">
        <v>TV Conecta Negocio + 60 Megas Simetrico Negocio</v>
      </c>
      <c r="CY2" s="193" t="str">
        <v>TV Conecta Xview+ + Telefonía + 100 Megas</v>
      </c>
      <c r="CZ2" s="193" t="str">
        <v>TV Conecta Xview+ + Telefonía + 100 Megas Simetrico</v>
      </c>
      <c r="DA2" s="193" t="str">
        <v>TV Conecta Xview+ + Telefonía + 1000 Megas</v>
      </c>
      <c r="DB2" s="193" t="str">
        <v>TV Conecta Xview+ + Telefonía + 250 Megas</v>
      </c>
      <c r="DC2" s="193" t="str">
        <v>TV Conecta Xview+ + Telefonía + 250 Megas Simetrico</v>
      </c>
      <c r="DD2" s="193" t="str">
        <v>TV Conecta Xview+ + Telefonía + 500 Megas</v>
      </c>
      <c r="DE2" s="193" t="str">
        <v>TV Conecta Xview+ + Telefonía + 500 Megas Simetrico</v>
      </c>
      <c r="DF2" s="193" t="str">
        <v>TV Conecta Xview+ + Telefonía + 60 Megas</v>
      </c>
      <c r="DG2" s="193" t="str">
        <v>TV Conecta Xview+ + Telefonía + 60 Megas Simetrico</v>
      </c>
      <c r="DH2" s="193" t="str">
        <v>TV Conecta Xview+ Negocio + Telefonía Negocio + 100 Megas Negocio</v>
      </c>
      <c r="DI2" s="193" t="str">
        <v>TV Conecta Xview+ Negocio + Telefonía Negocio + 100 Megas Simetrico Negocio</v>
      </c>
      <c r="DJ2" s="193" t="str">
        <v>TV Conecta Xview+ Negocio + Telefonía Negocio + 1000 Megas Negocio</v>
      </c>
      <c r="DK2" s="193" t="str">
        <v>TV Conecta Xview+ Negocio + Telefonía Negocio + 250 Megas Negocio</v>
      </c>
      <c r="DL2" s="193" t="str">
        <v>TV Conecta Xview+ Negocio + Telefonía Negocio + 250 Megas Simetrico Negocio</v>
      </c>
      <c r="DM2" s="193" t="str">
        <v>TV Conecta Xview+ Negocio + Telefonía Negocio + 500 Megas Negocio</v>
      </c>
      <c r="DN2" s="193" t="str">
        <v>TV Conecta Xview+ Negocio + Telefonía Negocio + 500 Megas Simetrico Negocio</v>
      </c>
      <c r="DO2" s="193" t="str">
        <v>TV Conecta Xview+ Negocio + Telefonía Negocio + 60 Megas Negocio</v>
      </c>
      <c r="DP2" s="193" t="str">
        <v>TV Conecta Xview+ Negocio + Telefonía Negocio + 60 Megas Simetrico Negocio</v>
      </c>
      <c r="DQ2" s="193" t="str">
        <v>Full Connected Home</v>
      </c>
      <c r="DR2" s="193">
        <v>0</v>
      </c>
      <c r="DS2" s="193">
        <v>0</v>
      </c>
      <c r="DT2" s="193">
        <v>0</v>
      </c>
      <c r="DU2" s="193">
        <v>0</v>
      </c>
      <c r="DV2" s="193">
        <v>0</v>
      </c>
      <c r="DW2" s="193">
        <v>0</v>
      </c>
      <c r="DX2" s="193">
        <v>0</v>
      </c>
      <c r="DY2" s="193">
        <v>0</v>
      </c>
      <c r="DZ2" s="193">
        <v>0</v>
      </c>
      <c r="EA2" s="193">
        <v>0</v>
      </c>
      <c r="EB2" s="193">
        <v>0</v>
      </c>
      <c r="EC2" s="193">
        <v>0</v>
      </c>
      <c r="ED2" s="193">
        <v>0</v>
      </c>
      <c r="EE2" s="193">
        <v>0</v>
      </c>
      <c r="EF2" s="193">
        <v>0</v>
      </c>
      <c r="EG2" s="193">
        <v>0</v>
      </c>
      <c r="EH2" s="193">
        <v>0</v>
      </c>
      <c r="EI2" s="193">
        <v>0</v>
      </c>
      <c r="EJ2" s="193">
        <v>0</v>
      </c>
      <c r="EK2" s="193">
        <v>0</v>
      </c>
      <c r="EL2" s="193">
        <v>0</v>
      </c>
      <c r="EM2" s="193">
        <v>0</v>
      </c>
      <c r="EN2" s="193">
        <v>0</v>
      </c>
      <c r="EO2" s="193">
        <v>0</v>
      </c>
      <c r="EP2" s="193">
        <v>0</v>
      </c>
      <c r="EQ2" s="193">
        <v>0</v>
      </c>
      <c r="ER2" s="193">
        <v>0</v>
      </c>
      <c r="ES2" s="193">
        <v>0</v>
      </c>
      <c r="ET2" s="193">
        <v>0</v>
      </c>
      <c r="EU2" s="193">
        <v>0</v>
      </c>
      <c r="EV2" s="193">
        <v>0</v>
      </c>
      <c r="EW2" s="193">
        <v>0</v>
      </c>
      <c r="EX2" s="193">
        <v>0</v>
      </c>
      <c r="EY2" s="193">
        <v>0</v>
      </c>
      <c r="EZ2" s="193">
        <v>0</v>
      </c>
      <c r="FA2" s="193">
        <v>0</v>
      </c>
      <c r="FB2" s="193">
        <v>0</v>
      </c>
      <c r="FC2" s="193">
        <v>0</v>
      </c>
      <c r="FD2" s="193">
        <v>0</v>
      </c>
      <c r="FE2" s="193">
        <v>0</v>
      </c>
      <c r="FF2" s="193">
        <v>0</v>
      </c>
      <c r="FG2" s="193">
        <v>0</v>
      </c>
      <c r="FH2" s="193">
        <v>0</v>
      </c>
      <c r="FI2" s="193">
        <v>0</v>
      </c>
      <c r="FJ2" s="193">
        <v>0</v>
      </c>
      <c r="FK2" s="193">
        <v>0</v>
      </c>
      <c r="FL2" s="193">
        <v>0</v>
      </c>
      <c r="FM2" s="193">
        <v>0</v>
      </c>
      <c r="FN2" s="193">
        <v>0</v>
      </c>
      <c r="FO2" s="193">
        <v>0</v>
      </c>
      <c r="FP2" s="193">
        <v>0</v>
      </c>
      <c r="FQ2" s="193">
        <v>0</v>
      </c>
      <c r="FR2" s="193">
        <v>0</v>
      </c>
      <c r="FS2" s="193">
        <v>0</v>
      </c>
      <c r="FT2" s="193">
        <v>0</v>
      </c>
      <c r="FU2" s="193">
        <v>0</v>
      </c>
      <c r="FV2" s="193">
        <v>0</v>
      </c>
      <c r="FW2" s="193">
        <v>0</v>
      </c>
      <c r="FX2" s="193">
        <v>0</v>
      </c>
      <c r="FY2" s="193">
        <v>0</v>
      </c>
      <c r="FZ2" s="193">
        <v>0</v>
      </c>
      <c r="GA2" s="193">
        <v>0</v>
      </c>
      <c r="GB2" s="193" t="e">
        <v>#N/A</v>
      </c>
      <c r="GC2" s="193" t="e">
        <v>#N/A</v>
      </c>
      <c r="GD2" s="193" t="e">
        <v>#N/A</v>
      </c>
      <c r="GE2" s="193" t="e">
        <v>#N/A</v>
      </c>
      <c r="GF2" s="193" t="e">
        <v>#N/A</v>
      </c>
      <c r="GG2" s="193" t="e">
        <v>#N/A</v>
      </c>
      <c r="GH2" s="193" t="e">
        <v>#N/A</v>
      </c>
      <c r="GI2" s="193" t="e">
        <v>#N/A</v>
      </c>
      <c r="GJ2" s="193" t="e">
        <v>#N/A</v>
      </c>
      <c r="GK2" s="193" t="e">
        <v>#N/A</v>
      </c>
      <c r="GL2" s="193" t="e">
        <v>#N/A</v>
      </c>
      <c r="GM2" s="193" t="e">
        <v>#N/A</v>
      </c>
      <c r="GN2" s="193" t="e">
        <v>#N/A</v>
      </c>
      <c r="GO2" s="193" t="e">
        <v>#N/A</v>
      </c>
      <c r="GP2" s="193" t="e">
        <v>#N/A</v>
      </c>
      <c r="GQ2" s="193" t="e">
        <v>#N/A</v>
      </c>
      <c r="GR2" s="193" t="e">
        <v>#N/A</v>
      </c>
      <c r="GS2" s="193" t="e">
        <v>#N/A</v>
      </c>
      <c r="GT2" s="193" t="e">
        <v>#N/A</v>
      </c>
      <c r="GU2" s="193" t="e">
        <v>#N/A</v>
      </c>
      <c r="GV2" s="193" t="e">
        <v>#N/A</v>
      </c>
      <c r="GW2" s="193" t="e">
        <v>#N/A</v>
      </c>
      <c r="GX2" s="193" t="e">
        <v>#N/A</v>
      </c>
      <c r="GY2" s="193" t="e">
        <v>#N/A</v>
      </c>
      <c r="GZ2" s="193" t="e">
        <v>#N/A</v>
      </c>
      <c r="HA2" s="193" t="e">
        <v>#N/A</v>
      </c>
      <c r="HB2" s="193" t="e">
        <v>#N/A</v>
      </c>
      <c r="HC2" s="193" t="e">
        <v>#N/A</v>
      </c>
      <c r="HD2" s="193" t="e">
        <v>#N/A</v>
      </c>
      <c r="HE2" s="193" t="e">
        <v>#N/A</v>
      </c>
      <c r="HF2" s="193" t="e">
        <v>#N/A</v>
      </c>
      <c r="HG2" s="193" t="e">
        <v>#N/A</v>
      </c>
      <c r="HH2" s="193" t="e">
        <v>#N/A</v>
      </c>
      <c r="HI2" s="193" t="e">
        <v>#N/A</v>
      </c>
      <c r="HJ2" s="193" t="e">
        <v>#N/A</v>
      </c>
      <c r="HK2" s="193" t="e">
        <v>#N/A</v>
      </c>
      <c r="HL2" s="193" t="e">
        <v>#N/A</v>
      </c>
      <c r="HM2" s="44"/>
      <c r="HN2" s="44"/>
      <c r="HP2" s="1" t="s">
        <v>229</v>
      </c>
      <c r="HQ2" s="1" t="s">
        <v>168</v>
      </c>
      <c r="HR2" s="1"/>
      <c r="HS2" s="1"/>
      <c r="HT2" s="1"/>
      <c r="HU2" s="1"/>
      <c r="HV2" s="1"/>
      <c r="HW2" s="1"/>
    </row>
    <row r="3" spans="1:231" x14ac:dyDescent="0.2">
      <c r="A3" s="99">
        <v>1</v>
      </c>
      <c r="B3" s="99" t="s">
        <v>226</v>
      </c>
      <c r="C3" s="99"/>
      <c r="D3" s="40"/>
      <c r="E3" s="40"/>
      <c r="F3" s="40"/>
      <c r="G3" s="130" t="s">
        <v>166</v>
      </c>
      <c r="H3" s="40"/>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c r="GC3" s="156"/>
      <c r="GD3" s="156"/>
      <c r="GE3" s="156"/>
      <c r="GF3" s="156"/>
      <c r="GG3" s="156"/>
      <c r="GH3" s="156"/>
      <c r="GI3" s="156"/>
      <c r="GJ3" s="156"/>
      <c r="GK3" s="156"/>
      <c r="GL3" s="156"/>
      <c r="GM3" s="156"/>
      <c r="GN3" s="156"/>
      <c r="GO3" s="156"/>
      <c r="GP3" s="156"/>
      <c r="GQ3" s="156"/>
      <c r="GR3" s="156"/>
      <c r="GS3" s="156"/>
      <c r="GT3" s="156"/>
      <c r="GU3" s="156"/>
      <c r="GV3" s="156"/>
      <c r="GW3" s="156"/>
      <c r="GX3" s="156"/>
      <c r="GY3" s="156"/>
      <c r="GZ3" s="156"/>
      <c r="HA3" s="156"/>
      <c r="HB3" s="156"/>
      <c r="HC3" s="156"/>
      <c r="HD3" s="156"/>
      <c r="HE3" s="156"/>
      <c r="HF3" s="156"/>
      <c r="HG3" s="156"/>
      <c r="HH3" s="156"/>
      <c r="HI3" s="156"/>
      <c r="HJ3" s="156"/>
      <c r="HK3" s="156"/>
      <c r="HL3" s="156"/>
      <c r="HM3" s="156"/>
    </row>
    <row r="4" spans="1:231" ht="24" x14ac:dyDescent="0.2">
      <c r="C4" s="101" t="s">
        <v>220</v>
      </c>
      <c r="G4" s="248" t="s">
        <v>440</v>
      </c>
      <c r="H4" s="44" t="s">
        <v>439</v>
      </c>
      <c r="I4" s="98" t="str">
        <f>IFERROR(VLOOKUP(I$2,Base!$B$8:$K$120,3,FALSE),"")</f>
        <v>Solo STAR</v>
      </c>
      <c r="J4" s="98" t="str">
        <f>IFERROR(VLOOKUP(J$2,Base!$B$8:$K$120,3,FALSE),"")</f>
        <v>Solo STAR</v>
      </c>
      <c r="K4" s="98" t="str">
        <f>IFERROR(VLOOKUP(K$2,Base!$B$8:$K$120,3,FALSE),"")</f>
        <v>STAR + Internet fijo</v>
      </c>
      <c r="L4" s="98" t="str">
        <f>IFERROR(VLOOKUP(L$2,Base!$B$8:$K$120,3,FALSE),"")</f>
        <v>STAR + Internet fijo</v>
      </c>
      <c r="M4" s="98" t="str">
        <f>IFERROR(VLOOKUP(M$2,Base!$B$8:$K$120,3,FALSE),"")</f>
        <v>STAR + Internet fijo</v>
      </c>
      <c r="N4" s="98" t="str">
        <f>IFERROR(VLOOKUP(N$2,Base!$B$8:$K$120,3,FALSE),"")</f>
        <v>STAR + Internet fijo</v>
      </c>
      <c r="O4" s="98" t="str">
        <f>IFERROR(VLOOKUP(O$2,Base!$B$8:$K$120,3,FALSE),"")</f>
        <v>STAR + Internet fijo</v>
      </c>
      <c r="P4" s="98" t="str">
        <f>IFERROR(VLOOKUP(P$2,Base!$B$8:$K$120,3,FALSE),"")</f>
        <v>STAR + Internet fijo</v>
      </c>
      <c r="Q4" s="98" t="str">
        <f>IFERROR(VLOOKUP(Q$2,Base!$B$8:$K$120,3,FALSE),"")</f>
        <v>STAR + Internet fijo</v>
      </c>
      <c r="R4" s="98" t="str">
        <f>IFERROR(VLOOKUP(R$2,Base!$B$8:$K$120,3,FALSE),"")</f>
        <v>STAR + Internet fijo</v>
      </c>
      <c r="S4" s="98" t="str">
        <f>IFERROR(VLOOKUP(S$2,Base!$B$8:$K$120,3,FALSE),"")</f>
        <v>STAR + Internet fijo</v>
      </c>
      <c r="T4" s="98" t="str">
        <f>IFERROR(VLOOKUP(T$2,Base!$B$8:$K$120,3,FALSE),"")</f>
        <v>STAR + Internet fijo + Telefonía fija</v>
      </c>
      <c r="U4" s="98" t="str">
        <f>IFERROR(VLOOKUP(U$2,Base!$B$8:$K$120,3,FALSE),"")</f>
        <v>STAR + Internet fijo + Telefonía fija</v>
      </c>
      <c r="V4" s="98" t="str">
        <f>IFERROR(VLOOKUP(V$2,Base!$B$8:$K$120,3,FALSE),"")</f>
        <v>STAR + Internet fijo + Telefonía fija</v>
      </c>
      <c r="W4" s="98" t="str">
        <f>IFERROR(VLOOKUP(W$2,Base!$B$8:$K$120,3,FALSE),"")</f>
        <v>STAR + Internet fijo + Telefonía fija</v>
      </c>
      <c r="X4" s="98" t="str">
        <f>IFERROR(VLOOKUP(X$2,Base!$B$8:$K$120,3,FALSE),"")</f>
        <v>STAR + Internet fijo + Telefonía fija</v>
      </c>
      <c r="Y4" s="98" t="str">
        <f>IFERROR(VLOOKUP(Y$2,Base!$B$8:$K$120,3,FALSE),"")</f>
        <v>STAR + Internet fijo + Telefonía fija</v>
      </c>
      <c r="Z4" s="98" t="str">
        <f>IFERROR(VLOOKUP(Z$2,Base!$B$8:$K$120,3,FALSE),"")</f>
        <v>STAR + Internet fijo + Telefonía fija</v>
      </c>
      <c r="AA4" s="98" t="str">
        <f>IFERROR(VLOOKUP(AA$2,Base!$B$8:$K$120,3,FALSE),"")</f>
        <v>STAR + Internet fijo + Telefonía fija</v>
      </c>
      <c r="AB4" s="98" t="str">
        <f>IFERROR(VLOOKUP(AB$2,Base!$B$8:$K$120,3,FALSE),"")</f>
        <v>STAR + Internet fijo + Telefonía fija</v>
      </c>
      <c r="AC4" s="98" t="str">
        <f>IFERROR(VLOOKUP(AC$2,Base!$B$8:$K$120,3,FALSE),"")</f>
        <v>STAR + Internet fijo + Telefonía fija</v>
      </c>
      <c r="AD4" s="98" t="str">
        <f>IFERROR(VLOOKUP(AD$2,Base!$B$8:$K$120,3,FALSE),"")</f>
        <v>STAR + Internet fijo + Telefonía fija</v>
      </c>
      <c r="AE4" s="98" t="str">
        <f>IFERROR(VLOOKUP(AE$2,Base!$B$8:$K$120,3,FALSE),"")</f>
        <v>STAR + Internet fijo + Telefonía fija</v>
      </c>
      <c r="AF4" s="98" t="str">
        <f>IFERROR(VLOOKUP(AF$2,Base!$B$8:$K$120,3,FALSE),"")</f>
        <v>STAR + Internet fijo + Telefonía fija</v>
      </c>
      <c r="AG4" s="98" t="str">
        <f>IFERROR(VLOOKUP(AG$2,Base!$B$8:$K$120,3,FALSE),"")</f>
        <v>STAR + Internet fijo + Telefonía fija</v>
      </c>
      <c r="AH4" s="98" t="str">
        <f>IFERROR(VLOOKUP(AH$2,Base!$B$8:$K$120,3,FALSE),"")</f>
        <v>STAR + Internet fijo + Telefonía fija</v>
      </c>
      <c r="AI4" s="98" t="str">
        <f>IFERROR(VLOOKUP(AI$2,Base!$B$8:$K$120,3,FALSE),"")</f>
        <v>STAR + Internet fijo + Telefonía fija</v>
      </c>
      <c r="AJ4" s="98" t="str">
        <f>IFERROR(VLOOKUP(AJ$2,Base!$B$8:$K$120,3,FALSE),"")</f>
        <v>STAR + Internet fijo + Telefonía fija</v>
      </c>
      <c r="AK4" s="98" t="str">
        <f>IFERROR(VLOOKUP(AK$2,Base!$B$8:$K$120,3,FALSE),"")</f>
        <v>STAR + Internet fijo + Telefonía fija</v>
      </c>
      <c r="AL4" s="98" t="str">
        <f>IFERROR(VLOOKUP(AL$2,Base!$B$8:$K$120,3,FALSE),"")</f>
        <v>STAR + Internet fijo</v>
      </c>
      <c r="AM4" s="98" t="str">
        <f>IFERROR(VLOOKUP(AM$2,Base!$B$8:$K$120,3,FALSE),"")</f>
        <v>STAR + Internet fijo</v>
      </c>
      <c r="AN4" s="98" t="str">
        <f>IFERROR(VLOOKUP(AN$2,Base!$B$8:$K$120,3,FALSE),"")</f>
        <v>STAR + Internet fijo</v>
      </c>
      <c r="AO4" s="98" t="str">
        <f>IFERROR(VLOOKUP(AO$2,Base!$B$8:$K$120,3,FALSE),"")</f>
        <v>STAR + Internet fijo</v>
      </c>
      <c r="AP4" s="98" t="str">
        <f>IFERROR(VLOOKUP(AP$2,Base!$B$8:$K$120,3,FALSE),"")</f>
        <v>STAR + Internet fijo</v>
      </c>
      <c r="AQ4" s="98" t="str">
        <f>IFERROR(VLOOKUP(AQ$2,Base!$B$8:$K$120,3,FALSE),"")</f>
        <v>STAR + Internet fijo</v>
      </c>
      <c r="AR4" s="98" t="str">
        <f>IFERROR(VLOOKUP(AR$2,Base!$B$8:$K$120,3,FALSE),"")</f>
        <v>STAR + Internet fijo</v>
      </c>
      <c r="AS4" s="98" t="str">
        <f>IFERROR(VLOOKUP(AS$2,Base!$B$8:$K$120,3,FALSE),"")</f>
        <v>STAR + Internet fijo</v>
      </c>
      <c r="AT4" s="98" t="str">
        <f>IFERROR(VLOOKUP(AT$2,Base!$B$8:$K$120,3,FALSE),"")</f>
        <v>STAR + Internet fijo</v>
      </c>
      <c r="AU4" s="98" t="str">
        <f>IFERROR(VLOOKUP(AU$2,Base!$B$8:$K$120,3,FALSE),"")</f>
        <v>STAR + Internet fijo + Telefonía fija</v>
      </c>
      <c r="AV4" s="98" t="str">
        <f>IFERROR(VLOOKUP(AV$2,Base!$B$8:$K$120,3,FALSE),"")</f>
        <v>STAR + Internet fijo + Telefonía fija</v>
      </c>
      <c r="AW4" s="98" t="str">
        <f>IFERROR(VLOOKUP(AW$2,Base!$B$8:$K$120,3,FALSE),"")</f>
        <v>STAR + Internet fijo + Telefonía fija</v>
      </c>
      <c r="AX4" s="98" t="str">
        <f>IFERROR(VLOOKUP(AX$2,Base!$B$8:$K$120,3,FALSE),"")</f>
        <v>STAR + Internet fijo + Telefonía fija</v>
      </c>
      <c r="AY4" s="98" t="str">
        <f>IFERROR(VLOOKUP(AY$2,Base!$B$8:$K$120,3,FALSE),"")</f>
        <v>STAR + Internet fijo + Telefonía fija</v>
      </c>
      <c r="AZ4" s="98" t="str">
        <f>IFERROR(VLOOKUP(AZ$2,Base!$B$8:$K$120,3,FALSE),"")</f>
        <v>STAR + Internet fijo + Telefonía fija</v>
      </c>
      <c r="BA4" s="98" t="str">
        <f>IFERROR(VLOOKUP(BA$2,Base!$B$8:$K$120,3,FALSE),"")</f>
        <v>STAR + Internet fijo + Telefonía fija</v>
      </c>
      <c r="BB4" s="98" t="str">
        <f>IFERROR(VLOOKUP(BB$2,Base!$B$8:$K$120,3,FALSE),"")</f>
        <v>STAR + Internet fijo + Telefonía fija</v>
      </c>
      <c r="BC4" s="98" t="str">
        <f>IFERROR(VLOOKUP(BC$2,Base!$B$8:$K$120,3,FALSE),"")</f>
        <v>STAR + Internet fijo + Telefonía fija</v>
      </c>
      <c r="BD4" s="98" t="str">
        <f>IFERROR(VLOOKUP(BD$2,Base!$B$8:$K$120,3,FALSE),"")</f>
        <v>STAR + Internet fijo + Telefonía fija</v>
      </c>
      <c r="BE4" s="98" t="str">
        <f>IFERROR(VLOOKUP(BE$2,Base!$B$8:$K$120,3,FALSE),"")</f>
        <v>STAR + Internet fijo + Telefonía fija</v>
      </c>
      <c r="BF4" s="98" t="str">
        <f>IFERROR(VLOOKUP(BF$2,Base!$B$8:$K$120,3,FALSE),"")</f>
        <v>STAR + Internet fijo + Telefonía fija</v>
      </c>
      <c r="BG4" s="98" t="str">
        <f>IFERROR(VLOOKUP(BG$2,Base!$B$8:$K$120,3,FALSE),"")</f>
        <v>STAR + Internet fijo + Telefonía fija</v>
      </c>
      <c r="BH4" s="98" t="str">
        <f>IFERROR(VLOOKUP(BH$2,Base!$B$8:$K$120,3,FALSE),"")</f>
        <v>STAR + Internet fijo + Telefonía fija</v>
      </c>
      <c r="BI4" s="98" t="str">
        <f>IFERROR(VLOOKUP(BI$2,Base!$B$8:$K$120,3,FALSE),"")</f>
        <v>STAR + Internet fijo + Telefonía fija</v>
      </c>
      <c r="BJ4" s="98" t="str">
        <f>IFERROR(VLOOKUP(BJ$2,Base!$B$8:$K$120,3,FALSE),"")</f>
        <v>STAR + Internet fijo + Telefonía fija</v>
      </c>
      <c r="BK4" s="98" t="str">
        <f>IFERROR(VLOOKUP(BK$2,Base!$B$8:$K$120,3,FALSE),"")</f>
        <v>STAR + Internet fijo + Telefonía fija</v>
      </c>
      <c r="BL4" s="98" t="str">
        <f>IFERROR(VLOOKUP(BL$2,Base!$B$8:$K$120,3,FALSE),"")</f>
        <v>STAR + Internet fijo + Telefonía fija</v>
      </c>
      <c r="BM4" s="98" t="str">
        <f>IFERROR(VLOOKUP(BM$2,Base!$B$8:$K$120,3,FALSE),"")</f>
        <v>Solo STAR</v>
      </c>
      <c r="BN4" s="98" t="str">
        <f>IFERROR(VLOOKUP(BN$2,Base!$B$8:$K$120,3,FALSE),"")</f>
        <v>Solo STAR</v>
      </c>
      <c r="BO4" s="98" t="str">
        <f>IFERROR(VLOOKUP(BO$2,Base!$B$8:$K$120,3,FALSE),"")</f>
        <v>STAR + Internet fijo</v>
      </c>
      <c r="BP4" s="98" t="str">
        <f>IFERROR(VLOOKUP(BP$2,Base!$B$8:$K$120,3,FALSE),"")</f>
        <v>STAR + Internet fijo</v>
      </c>
      <c r="BQ4" s="98" t="str">
        <f>IFERROR(VLOOKUP(BQ$2,Base!$B$8:$K$120,3,FALSE),"")</f>
        <v>STAR + Internet fijo</v>
      </c>
      <c r="BR4" s="98" t="str">
        <f>IFERROR(VLOOKUP(BR$2,Base!$B$8:$K$120,3,FALSE),"")</f>
        <v>STAR + Internet fijo</v>
      </c>
      <c r="BS4" s="98" t="str">
        <f>IFERROR(VLOOKUP(BS$2,Base!$B$8:$K$120,3,FALSE),"")</f>
        <v>STAR + Internet fijo</v>
      </c>
      <c r="BT4" s="98" t="str">
        <f>IFERROR(VLOOKUP(BT$2,Base!$B$8:$K$120,3,FALSE),"")</f>
        <v>STAR + Internet fijo</v>
      </c>
      <c r="BU4" s="98" t="str">
        <f>IFERROR(VLOOKUP(BU$2,Base!$B$8:$K$120,3,FALSE),"")</f>
        <v>STAR + Internet fijo</v>
      </c>
      <c r="BV4" s="98" t="str">
        <f>IFERROR(VLOOKUP(BV$2,Base!$B$8:$K$120,3,FALSE),"")</f>
        <v>STAR + Internet fijo</v>
      </c>
      <c r="BW4" s="98" t="str">
        <f>IFERROR(VLOOKUP(BW$2,Base!$B$8:$K$120,3,FALSE),"")</f>
        <v>STAR + Internet fijo</v>
      </c>
      <c r="BX4" s="98" t="str">
        <f>IFERROR(VLOOKUP(BX$2,Base!$B$8:$K$120,3,FALSE),"")</f>
        <v>STAR + Internet fijo + Telefonía fija</v>
      </c>
      <c r="BY4" s="98" t="str">
        <f>IFERROR(VLOOKUP(BY$2,Base!$B$8:$K$120,3,FALSE),"")</f>
        <v>STAR + Internet fijo + Telefonía fija</v>
      </c>
      <c r="BZ4" s="98" t="str">
        <f>IFERROR(VLOOKUP(BZ$2,Base!$B$8:$K$120,3,FALSE),"")</f>
        <v>STAR + Internet fijo + Telefonía fija</v>
      </c>
      <c r="CA4" s="98" t="str">
        <f>IFERROR(VLOOKUP(CA$2,Base!$B$8:$K$120,3,FALSE),"")</f>
        <v>STAR + Internet fijo + Telefonía fija</v>
      </c>
      <c r="CB4" s="98" t="str">
        <f>IFERROR(VLOOKUP(CB$2,Base!$B$8:$K$120,3,FALSE),"")</f>
        <v>STAR + Internet fijo + Telefonía fija</v>
      </c>
      <c r="CC4" s="98" t="str">
        <f>IFERROR(VLOOKUP(CC$2,Base!$B$8:$K$120,3,FALSE),"")</f>
        <v>STAR + Internet fijo + Telefonía fija</v>
      </c>
      <c r="CD4" s="98" t="str">
        <f>IFERROR(VLOOKUP(CD$2,Base!$B$8:$K$120,3,FALSE),"")</f>
        <v>STAR + Internet fijo + Telefonía fija</v>
      </c>
      <c r="CE4" s="98" t="str">
        <f>IFERROR(VLOOKUP(CE$2,Base!$B$8:$K$120,3,FALSE),"")</f>
        <v>STAR + Internet fijo + Telefonía fija</v>
      </c>
      <c r="CF4" s="98" t="str">
        <f>IFERROR(VLOOKUP(CF$2,Base!$B$8:$K$120,3,FALSE),"")</f>
        <v>STAR + Internet fijo + Telefonía fija</v>
      </c>
      <c r="CG4" s="98" t="str">
        <f>IFERROR(VLOOKUP(CG$2,Base!$B$8:$K$120,3,FALSE),"")</f>
        <v>STAR + Internet fijo + Telefonía fija</v>
      </c>
      <c r="CH4" s="98" t="str">
        <f>IFERROR(VLOOKUP(CH$2,Base!$B$8:$K$120,3,FALSE),"")</f>
        <v>STAR + Internet fijo + Telefonía fija</v>
      </c>
      <c r="CI4" s="98" t="str">
        <f>IFERROR(VLOOKUP(CI$2,Base!$B$8:$K$120,3,FALSE),"")</f>
        <v>STAR + Internet fijo + Telefonía fija</v>
      </c>
      <c r="CJ4" s="98" t="str">
        <f>IFERROR(VLOOKUP(CJ$2,Base!$B$8:$K$120,3,FALSE),"")</f>
        <v>STAR + Internet fijo + Telefonía fija</v>
      </c>
      <c r="CK4" s="98" t="str">
        <f>IFERROR(VLOOKUP(CK$2,Base!$B$8:$K$120,3,FALSE),"")</f>
        <v>STAR + Internet fijo + Telefonía fija</v>
      </c>
      <c r="CL4" s="98" t="str">
        <f>IFERROR(VLOOKUP(CL$2,Base!$B$8:$K$120,3,FALSE),"")</f>
        <v>STAR + Internet fijo + Telefonía fija</v>
      </c>
      <c r="CM4" s="98" t="str">
        <f>IFERROR(VLOOKUP(CM$2,Base!$B$8:$K$120,3,FALSE),"")</f>
        <v>STAR + Internet fijo + Telefonía fija</v>
      </c>
      <c r="CN4" s="98" t="str">
        <f>IFERROR(VLOOKUP(CN$2,Base!$B$8:$K$120,3,FALSE),"")</f>
        <v>STAR + Internet fijo + Telefonía fija</v>
      </c>
      <c r="CO4" s="98" t="str">
        <f>IFERROR(VLOOKUP(CO$2,Base!$B$8:$K$120,3,FALSE),"")</f>
        <v>STAR + Internet fijo + Telefonía fija</v>
      </c>
      <c r="CP4" s="98" t="str">
        <f>IFERROR(VLOOKUP(CP$2,Base!$B$8:$K$120,3,FALSE),"")</f>
        <v>STAR + Internet fijo</v>
      </c>
      <c r="CQ4" s="98" t="str">
        <f>IFERROR(VLOOKUP(CQ$2,Base!$B$8:$K$120,3,FALSE),"")</f>
        <v>STAR + Internet fijo</v>
      </c>
      <c r="CR4" s="98" t="str">
        <f>IFERROR(VLOOKUP(CR$2,Base!$B$8:$K$120,3,FALSE),"")</f>
        <v>STAR + Internet fijo</v>
      </c>
      <c r="CS4" s="98" t="str">
        <f>IFERROR(VLOOKUP(CS$2,Base!$B$8:$K$120,3,FALSE),"")</f>
        <v>STAR + Internet fijo</v>
      </c>
      <c r="CT4" s="98" t="str">
        <f>IFERROR(VLOOKUP(CT$2,Base!$B$8:$K$120,3,FALSE),"")</f>
        <v>STAR + Internet fijo</v>
      </c>
      <c r="CU4" s="98" t="str">
        <f>IFERROR(VLOOKUP(CU$2,Base!$B$8:$K$120,3,FALSE),"")</f>
        <v>STAR + Internet fijo</v>
      </c>
      <c r="CV4" s="98" t="str">
        <f>IFERROR(VLOOKUP(CV$2,Base!$B$8:$K$120,3,FALSE),"")</f>
        <v>STAR + Internet fijo</v>
      </c>
      <c r="CW4" s="98" t="str">
        <f>IFERROR(VLOOKUP(CW$2,Base!$B$8:$K$120,3,FALSE),"")</f>
        <v>STAR + Internet fijo</v>
      </c>
      <c r="CX4" s="98" t="str">
        <f>IFERROR(VLOOKUP(CX$2,Base!$B$8:$K$120,3,FALSE),"")</f>
        <v>STAR + Internet fijo</v>
      </c>
      <c r="CY4" s="98" t="str">
        <f>IFERROR(VLOOKUP(CY$2,Base!$B$8:$K$120,3,FALSE),"")</f>
        <v>STAR + Internet fijo + Telefonía fija</v>
      </c>
      <c r="CZ4" s="98" t="str">
        <f>IFERROR(VLOOKUP(CZ$2,Base!$B$8:$K$120,3,FALSE),"")</f>
        <v>STAR + Internet fijo + Telefonía fija</v>
      </c>
      <c r="DA4" s="98" t="str">
        <f>IFERROR(VLOOKUP(DA$2,Base!$B$8:$K$120,3,FALSE),"")</f>
        <v>STAR + Internet fijo + Telefonía fija</v>
      </c>
      <c r="DB4" s="98" t="str">
        <f>IFERROR(VLOOKUP(DB$2,Base!$B$8:$K$120,3,FALSE),"")</f>
        <v>STAR + Internet fijo + Telefonía fija</v>
      </c>
      <c r="DC4" s="98" t="str">
        <f>IFERROR(VLOOKUP(DC$2,Base!$B$8:$K$120,3,FALSE),"")</f>
        <v>STAR + Internet fijo + Telefonía fija</v>
      </c>
      <c r="DD4" s="98" t="str">
        <f>IFERROR(VLOOKUP(DD$2,Base!$B$8:$K$120,3,FALSE),"")</f>
        <v>STAR + Internet fijo + Telefonía fija</v>
      </c>
      <c r="DE4" s="98" t="str">
        <f>IFERROR(VLOOKUP(DE$2,Base!$B$8:$K$120,3,FALSE),"")</f>
        <v>STAR + Internet fijo + Telefonía fija</v>
      </c>
      <c r="DF4" s="98" t="str">
        <f>IFERROR(VLOOKUP(DF$2,Base!$B$8:$K$120,3,FALSE),"")</f>
        <v>STAR + Internet fijo + Telefonía fija</v>
      </c>
      <c r="DG4" s="98" t="str">
        <f>IFERROR(VLOOKUP(DG$2,Base!$B$8:$K$120,3,FALSE),"")</f>
        <v>STAR + Internet fijo + Telefonía fija</v>
      </c>
      <c r="DH4" s="98" t="str">
        <f>IFERROR(VLOOKUP(DH$2,Base!$B$8:$K$120,3,FALSE),"")</f>
        <v>STAR + Internet fijo + Telefonía fija</v>
      </c>
      <c r="DI4" s="98" t="str">
        <f>IFERROR(VLOOKUP(DI$2,Base!$B$8:$K$120,3,FALSE),"")</f>
        <v>STAR + Internet fijo + Telefonía fija</v>
      </c>
      <c r="DJ4" s="98" t="str">
        <f>IFERROR(VLOOKUP(DJ$2,Base!$B$8:$K$120,3,FALSE),"")</f>
        <v>STAR + Internet fijo + Telefonía fija</v>
      </c>
      <c r="DK4" s="98" t="str">
        <f>IFERROR(VLOOKUP(DK$2,Base!$B$8:$K$120,3,FALSE),"")</f>
        <v>STAR + Internet fijo + Telefonía fija</v>
      </c>
      <c r="DL4" s="98" t="str">
        <f>IFERROR(VLOOKUP(DL$2,Base!$B$8:$K$120,3,FALSE),"")</f>
        <v>STAR + Internet fijo + Telefonía fija</v>
      </c>
      <c r="DM4" s="98" t="str">
        <f>IFERROR(VLOOKUP(DM$2,Base!$B$8:$K$120,3,FALSE),"")</f>
        <v>STAR + Internet fijo + Telefonía fija</v>
      </c>
      <c r="DN4" s="98" t="str">
        <f>IFERROR(VLOOKUP(DN$2,Base!$B$8:$K$120,3,FALSE),"")</f>
        <v>STAR + Internet fijo + Telefonía fija</v>
      </c>
      <c r="DO4" s="98" t="str">
        <f>IFERROR(VLOOKUP(DO$2,Base!$B$8:$K$120,3,FALSE),"")</f>
        <v>STAR + Internet fijo + Telefonía fija</v>
      </c>
      <c r="DP4" s="98" t="str">
        <f>IFERROR(VLOOKUP(DP$2,Base!$B$8:$K$120,3,FALSE),"")</f>
        <v>STAR + Internet fijo + Telefonía fija</v>
      </c>
      <c r="DQ4" s="98" t="str">
        <f>IFERROR(VLOOKUP(DQ$2,Base!$B$8:$K$120,3,FALSE),"")</f>
        <v>STAR + Internet fijo + Telefonía fija</v>
      </c>
      <c r="DR4" s="98"/>
      <c r="DS4" s="98"/>
      <c r="DT4" s="98"/>
      <c r="DU4" s="98"/>
      <c r="DV4" s="98"/>
      <c r="DW4" s="98"/>
      <c r="DX4" s="98"/>
      <c r="DY4" s="98"/>
      <c r="DZ4" s="98"/>
      <c r="EA4" s="98"/>
      <c r="EB4" s="98"/>
      <c r="EC4" s="98"/>
      <c r="ED4" s="98"/>
      <c r="EE4" s="98"/>
      <c r="EF4" s="98"/>
      <c r="EG4" s="98"/>
      <c r="EH4" s="98"/>
      <c r="EI4" s="98"/>
      <c r="EJ4" s="98"/>
      <c r="EK4" s="98"/>
      <c r="EL4" s="98"/>
      <c r="EM4" s="98"/>
      <c r="EN4" s="98"/>
      <c r="EO4" s="98"/>
      <c r="EP4" s="98"/>
      <c r="EQ4" s="98"/>
      <c r="ER4" s="98"/>
      <c r="ES4" s="98"/>
      <c r="ET4" s="98"/>
      <c r="EU4" s="98"/>
      <c r="EV4" s="98"/>
      <c r="EW4" s="98"/>
      <c r="EX4" s="98"/>
      <c r="EY4" s="98"/>
      <c r="EZ4" s="98"/>
      <c r="FA4" s="98"/>
      <c r="FB4" s="98"/>
      <c r="FC4" s="98"/>
      <c r="FD4" s="98"/>
      <c r="FE4" s="98"/>
      <c r="FF4" s="98"/>
      <c r="FG4" s="98"/>
      <c r="FH4" s="98"/>
      <c r="FI4" s="98"/>
      <c r="FJ4" s="98"/>
      <c r="FK4" s="98"/>
      <c r="FL4" s="98"/>
      <c r="FM4" s="98"/>
      <c r="FN4" s="98"/>
      <c r="FO4" s="98"/>
      <c r="FP4" s="98"/>
      <c r="FQ4" s="98"/>
      <c r="FR4" s="98"/>
      <c r="FS4" s="98"/>
      <c r="FT4" s="98"/>
      <c r="FU4" s="98"/>
      <c r="FV4" s="98"/>
      <c r="FW4" s="98"/>
      <c r="FX4" s="98"/>
      <c r="FY4" s="98"/>
      <c r="FZ4" s="98"/>
      <c r="GA4" s="98"/>
      <c r="GB4" s="98"/>
      <c r="GC4" s="98"/>
      <c r="GD4" s="98"/>
      <c r="GE4" s="98"/>
      <c r="GF4" s="98"/>
      <c r="GG4" s="98"/>
      <c r="GH4" s="98"/>
      <c r="GI4" s="98"/>
      <c r="GJ4" s="98"/>
      <c r="GK4" s="98"/>
      <c r="GL4" s="98"/>
      <c r="GM4" s="98"/>
      <c r="GN4" s="98"/>
      <c r="GO4" s="98"/>
      <c r="GP4" s="98"/>
      <c r="GQ4" s="98"/>
      <c r="GR4" s="98"/>
      <c r="GS4" s="98"/>
      <c r="GT4" s="98"/>
      <c r="GU4" s="98"/>
      <c r="GV4" s="98"/>
      <c r="GW4" s="98"/>
      <c r="GX4" s="98"/>
      <c r="GY4" s="98"/>
      <c r="GZ4" s="98"/>
      <c r="HA4" s="98"/>
      <c r="HB4" s="98"/>
      <c r="HC4" s="98"/>
      <c r="HD4" s="98"/>
      <c r="HE4" s="98"/>
      <c r="HF4" s="98"/>
      <c r="HG4" s="98"/>
      <c r="HH4" s="98"/>
      <c r="HI4" s="98"/>
      <c r="HJ4" s="98"/>
      <c r="HK4" s="98"/>
      <c r="HL4" s="98"/>
    </row>
    <row r="5" spans="1:231" s="44" customFormat="1" x14ac:dyDescent="0.2">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c r="GR5" s="177"/>
      <c r="GS5" s="177"/>
      <c r="GT5" s="177"/>
      <c r="GU5" s="177"/>
      <c r="GV5" s="177"/>
      <c r="GW5" s="177"/>
      <c r="GX5" s="177"/>
      <c r="GY5" s="177"/>
      <c r="GZ5" s="177"/>
      <c r="HA5" s="177"/>
      <c r="HB5" s="177"/>
      <c r="HC5" s="177"/>
      <c r="HD5" s="177"/>
      <c r="HE5" s="177"/>
      <c r="HF5" s="177"/>
      <c r="HG5" s="177"/>
      <c r="HH5" s="177"/>
      <c r="HI5" s="177"/>
      <c r="HJ5" s="177"/>
      <c r="HK5" s="177"/>
      <c r="HL5" s="177"/>
    </row>
    <row r="6" spans="1:231" s="44" customFormat="1" x14ac:dyDescent="0.2">
      <c r="C6" s="101" t="s">
        <v>222</v>
      </c>
      <c r="G6" s="77" t="s">
        <v>438</v>
      </c>
      <c r="H6" s="44" t="s">
        <v>439</v>
      </c>
      <c r="I6" s="98" t="str">
        <f>IFERROR(VLOOKUP(I$2,Base!$B$8:$K$120,2,FALSE),"")</f>
        <v>Residencial</v>
      </c>
      <c r="J6" s="98" t="str">
        <f>IFERROR(VLOOKUP(J$2,Base!$B$8:$K$120,2,FALSE),"")</f>
        <v>Negocio</v>
      </c>
      <c r="K6" s="98" t="str">
        <f>IFERROR(VLOOKUP(K$2,Base!$B$8:$K$120,2,FALSE),"")</f>
        <v>Residencial</v>
      </c>
      <c r="L6" s="98" t="str">
        <f>IFERROR(VLOOKUP(L$2,Base!$B$8:$K$120,2,FALSE),"")</f>
        <v>Residencial</v>
      </c>
      <c r="M6" s="98" t="str">
        <f>IFERROR(VLOOKUP(M$2,Base!$B$8:$K$120,2,FALSE),"")</f>
        <v>Residencial</v>
      </c>
      <c r="N6" s="98" t="str">
        <f>IFERROR(VLOOKUP(N$2,Base!$B$8:$K$120,2,FALSE),"")</f>
        <v>Residencial</v>
      </c>
      <c r="O6" s="98" t="str">
        <f>IFERROR(VLOOKUP(O$2,Base!$B$8:$K$120,2,FALSE),"")</f>
        <v>Residencial</v>
      </c>
      <c r="P6" s="98" t="str">
        <f>IFERROR(VLOOKUP(P$2,Base!$B$8:$K$120,2,FALSE),"")</f>
        <v>Residencial</v>
      </c>
      <c r="Q6" s="98" t="str">
        <f>IFERROR(VLOOKUP(Q$2,Base!$B$8:$K$120,2,FALSE),"")</f>
        <v>Residencial</v>
      </c>
      <c r="R6" s="98" t="str">
        <f>IFERROR(VLOOKUP(R$2,Base!$B$8:$K$120,2,FALSE),"")</f>
        <v>Residencial</v>
      </c>
      <c r="S6" s="98" t="str">
        <f>IFERROR(VLOOKUP(S$2,Base!$B$8:$K$120,2,FALSE),"")</f>
        <v>Residencial</v>
      </c>
      <c r="T6" s="98" t="str">
        <f>IFERROR(VLOOKUP(T$2,Base!$B$8:$K$120,2,FALSE),"")</f>
        <v>Residencial</v>
      </c>
      <c r="U6" s="98" t="str">
        <f>IFERROR(VLOOKUP(U$2,Base!$B$8:$K$120,2,FALSE),"")</f>
        <v>Residencial</v>
      </c>
      <c r="V6" s="98" t="str">
        <f>IFERROR(VLOOKUP(V$2,Base!$B$8:$K$120,2,FALSE),"")</f>
        <v>Residencial</v>
      </c>
      <c r="W6" s="98" t="str">
        <f>IFERROR(VLOOKUP(W$2,Base!$B$8:$K$120,2,FALSE),"")</f>
        <v>Residencial</v>
      </c>
      <c r="X6" s="98" t="str">
        <f>IFERROR(VLOOKUP(X$2,Base!$B$8:$K$120,2,FALSE),"")</f>
        <v>Residencial</v>
      </c>
      <c r="Y6" s="98" t="str">
        <f>IFERROR(VLOOKUP(Y$2,Base!$B$8:$K$120,2,FALSE),"")</f>
        <v>Residencial</v>
      </c>
      <c r="Z6" s="98" t="str">
        <f>IFERROR(VLOOKUP(Z$2,Base!$B$8:$K$120,2,FALSE),"")</f>
        <v>Residencial</v>
      </c>
      <c r="AA6" s="98" t="str">
        <f>IFERROR(VLOOKUP(AA$2,Base!$B$8:$K$120,2,FALSE),"")</f>
        <v>Residencial</v>
      </c>
      <c r="AB6" s="98" t="str">
        <f>IFERROR(VLOOKUP(AB$2,Base!$B$8:$K$120,2,FALSE),"")</f>
        <v>Residencial</v>
      </c>
      <c r="AC6" s="98" t="str">
        <f>IFERROR(VLOOKUP(AC$2,Base!$B$8:$K$120,2,FALSE),"")</f>
        <v>Negocio</v>
      </c>
      <c r="AD6" s="98" t="str">
        <f>IFERROR(VLOOKUP(AD$2,Base!$B$8:$K$120,2,FALSE),"")</f>
        <v>Negocio</v>
      </c>
      <c r="AE6" s="98" t="str">
        <f>IFERROR(VLOOKUP(AE$2,Base!$B$8:$K$120,2,FALSE),"")</f>
        <v>Negocio</v>
      </c>
      <c r="AF6" s="98" t="str">
        <f>IFERROR(VLOOKUP(AF$2,Base!$B$8:$K$120,2,FALSE),"")</f>
        <v>Negocio</v>
      </c>
      <c r="AG6" s="98" t="str">
        <f>IFERROR(VLOOKUP(AG$2,Base!$B$8:$K$120,2,FALSE),"")</f>
        <v>Negocio</v>
      </c>
      <c r="AH6" s="98" t="str">
        <f>IFERROR(VLOOKUP(AH$2,Base!$B$8:$K$120,2,FALSE),"")</f>
        <v>Negocio</v>
      </c>
      <c r="AI6" s="98" t="str">
        <f>IFERROR(VLOOKUP(AI$2,Base!$B$8:$K$120,2,FALSE),"")</f>
        <v>Negocio</v>
      </c>
      <c r="AJ6" s="98" t="str">
        <f>IFERROR(VLOOKUP(AJ$2,Base!$B$8:$K$120,2,FALSE),"")</f>
        <v>Negocio</v>
      </c>
      <c r="AK6" s="98" t="str">
        <f>IFERROR(VLOOKUP(AK$2,Base!$B$8:$K$120,2,FALSE),"")</f>
        <v>Negocio</v>
      </c>
      <c r="AL6" s="98" t="str">
        <f>IFERROR(VLOOKUP(AL$2,Base!$B$8:$K$120,2,FALSE),"")</f>
        <v>Negocio</v>
      </c>
      <c r="AM6" s="98" t="str">
        <f>IFERROR(VLOOKUP(AM$2,Base!$B$8:$K$120,2,FALSE),"")</f>
        <v>Negocio</v>
      </c>
      <c r="AN6" s="98" t="str">
        <f>IFERROR(VLOOKUP(AN$2,Base!$B$8:$K$120,2,FALSE),"")</f>
        <v>Negocio</v>
      </c>
      <c r="AO6" s="98" t="str">
        <f>IFERROR(VLOOKUP(AO$2,Base!$B$8:$K$120,2,FALSE),"")</f>
        <v>Negocio</v>
      </c>
      <c r="AP6" s="98" t="str">
        <f>IFERROR(VLOOKUP(AP$2,Base!$B$8:$K$120,2,FALSE),"")</f>
        <v>Negocio</v>
      </c>
      <c r="AQ6" s="98" t="str">
        <f>IFERROR(VLOOKUP(AQ$2,Base!$B$8:$K$120,2,FALSE),"")</f>
        <v>Negocio</v>
      </c>
      <c r="AR6" s="98" t="str">
        <f>IFERROR(VLOOKUP(AR$2,Base!$B$8:$K$120,2,FALSE),"")</f>
        <v>Negocio</v>
      </c>
      <c r="AS6" s="98" t="str">
        <f>IFERROR(VLOOKUP(AS$2,Base!$B$8:$K$120,2,FALSE),"")</f>
        <v>Negocio</v>
      </c>
      <c r="AT6" s="98" t="str">
        <f>IFERROR(VLOOKUP(AT$2,Base!$B$8:$K$120,2,FALSE),"")</f>
        <v>Negocio</v>
      </c>
      <c r="AU6" s="98" t="str">
        <f>IFERROR(VLOOKUP(AU$2,Base!$B$8:$K$120,2,FALSE),"")</f>
        <v>Residencial</v>
      </c>
      <c r="AV6" s="98" t="str">
        <f>IFERROR(VLOOKUP(AV$2,Base!$B$8:$K$120,2,FALSE),"")</f>
        <v>Residencial</v>
      </c>
      <c r="AW6" s="98" t="str">
        <f>IFERROR(VLOOKUP(AW$2,Base!$B$8:$K$120,2,FALSE),"")</f>
        <v>Residencial</v>
      </c>
      <c r="AX6" s="98" t="str">
        <f>IFERROR(VLOOKUP(AX$2,Base!$B$8:$K$120,2,FALSE),"")</f>
        <v>Residencial</v>
      </c>
      <c r="AY6" s="98" t="str">
        <f>IFERROR(VLOOKUP(AY$2,Base!$B$8:$K$120,2,FALSE),"")</f>
        <v>Residencial</v>
      </c>
      <c r="AZ6" s="98" t="str">
        <f>IFERROR(VLOOKUP(AZ$2,Base!$B$8:$K$120,2,FALSE),"")</f>
        <v>Residencial</v>
      </c>
      <c r="BA6" s="98" t="str">
        <f>IFERROR(VLOOKUP(BA$2,Base!$B$8:$K$120,2,FALSE),"")</f>
        <v>Residencial</v>
      </c>
      <c r="BB6" s="98" t="str">
        <f>IFERROR(VLOOKUP(BB$2,Base!$B$8:$K$120,2,FALSE),"")</f>
        <v>Residencial</v>
      </c>
      <c r="BC6" s="98" t="str">
        <f>IFERROR(VLOOKUP(BC$2,Base!$B$8:$K$120,2,FALSE),"")</f>
        <v>Residencial</v>
      </c>
      <c r="BD6" s="98" t="str">
        <f>IFERROR(VLOOKUP(BD$2,Base!$B$8:$K$120,2,FALSE),"")</f>
        <v>Negocio</v>
      </c>
      <c r="BE6" s="98" t="str">
        <f>IFERROR(VLOOKUP(BE$2,Base!$B$8:$K$120,2,FALSE),"")</f>
        <v>Negocio</v>
      </c>
      <c r="BF6" s="98" t="str">
        <f>IFERROR(VLOOKUP(BF$2,Base!$B$8:$K$120,2,FALSE),"")</f>
        <v>Negocio</v>
      </c>
      <c r="BG6" s="98" t="str">
        <f>IFERROR(VLOOKUP(BG$2,Base!$B$8:$K$120,2,FALSE),"")</f>
        <v>Negocio</v>
      </c>
      <c r="BH6" s="98" t="str">
        <f>IFERROR(VLOOKUP(BH$2,Base!$B$8:$K$120,2,FALSE),"")</f>
        <v>Negocio</v>
      </c>
      <c r="BI6" s="98" t="str">
        <f>IFERROR(VLOOKUP(BI$2,Base!$B$8:$K$120,2,FALSE),"")</f>
        <v>Negocio</v>
      </c>
      <c r="BJ6" s="98" t="str">
        <f>IFERROR(VLOOKUP(BJ$2,Base!$B$8:$K$120,2,FALSE),"")</f>
        <v>Negocio</v>
      </c>
      <c r="BK6" s="98" t="str">
        <f>IFERROR(VLOOKUP(BK$2,Base!$B$8:$K$120,2,FALSE),"")</f>
        <v>Negocio</v>
      </c>
      <c r="BL6" s="98" t="str">
        <f>IFERROR(VLOOKUP(BL$2,Base!$B$8:$K$120,2,FALSE),"")</f>
        <v>Negocio</v>
      </c>
      <c r="BM6" s="98" t="str">
        <f>IFERROR(VLOOKUP(BM$2,Base!$B$8:$K$120,2,FALSE),"")</f>
        <v>Residencial</v>
      </c>
      <c r="BN6" s="98" t="str">
        <f>IFERROR(VLOOKUP(BN$2,Base!$B$8:$K$120,2,FALSE),"")</f>
        <v>Negocio</v>
      </c>
      <c r="BO6" s="98" t="str">
        <f>IFERROR(VLOOKUP(BO$2,Base!$B$8:$K$120,2,FALSE),"")</f>
        <v>Residencial</v>
      </c>
      <c r="BP6" s="98" t="str">
        <f>IFERROR(VLOOKUP(BP$2,Base!$B$8:$K$120,2,FALSE),"")</f>
        <v>Residencial</v>
      </c>
      <c r="BQ6" s="98" t="str">
        <f>IFERROR(VLOOKUP(BQ$2,Base!$B$8:$K$120,2,FALSE),"")</f>
        <v>Residencial</v>
      </c>
      <c r="BR6" s="98" t="str">
        <f>IFERROR(VLOOKUP(BR$2,Base!$B$8:$K$120,2,FALSE),"")</f>
        <v>Residencial</v>
      </c>
      <c r="BS6" s="98" t="str">
        <f>IFERROR(VLOOKUP(BS$2,Base!$B$8:$K$120,2,FALSE),"")</f>
        <v>Residencial</v>
      </c>
      <c r="BT6" s="98" t="str">
        <f>IFERROR(VLOOKUP(BT$2,Base!$B$8:$K$120,2,FALSE),"")</f>
        <v>Residencial</v>
      </c>
      <c r="BU6" s="98" t="str">
        <f>IFERROR(VLOOKUP(BU$2,Base!$B$8:$K$120,2,FALSE),"")</f>
        <v>Residencial</v>
      </c>
      <c r="BV6" s="98" t="str">
        <f>IFERROR(VLOOKUP(BV$2,Base!$B$8:$K$120,2,FALSE),"")</f>
        <v>Residencial</v>
      </c>
      <c r="BW6" s="98" t="str">
        <f>IFERROR(VLOOKUP(BW$2,Base!$B$8:$K$120,2,FALSE),"")</f>
        <v>Residencial</v>
      </c>
      <c r="BX6" s="98" t="str">
        <f>IFERROR(VLOOKUP(BX$2,Base!$B$8:$K$120,2,FALSE),"")</f>
        <v>Residencial</v>
      </c>
      <c r="BY6" s="98" t="str">
        <f>IFERROR(VLOOKUP(BY$2,Base!$B$8:$K$120,2,FALSE),"")</f>
        <v>Residencial</v>
      </c>
      <c r="BZ6" s="98" t="str">
        <f>IFERROR(VLOOKUP(BZ$2,Base!$B$8:$K$120,2,FALSE),"")</f>
        <v>Residencial</v>
      </c>
      <c r="CA6" s="98" t="str">
        <f>IFERROR(VLOOKUP(CA$2,Base!$B$8:$K$120,2,FALSE),"")</f>
        <v>Residencial</v>
      </c>
      <c r="CB6" s="98" t="str">
        <f>IFERROR(VLOOKUP(CB$2,Base!$B$8:$K$120,2,FALSE),"")</f>
        <v>Residencial</v>
      </c>
      <c r="CC6" s="98" t="str">
        <f>IFERROR(VLOOKUP(CC$2,Base!$B$8:$K$120,2,FALSE),"")</f>
        <v>Residencial</v>
      </c>
      <c r="CD6" s="98" t="str">
        <f>IFERROR(VLOOKUP(CD$2,Base!$B$8:$K$120,2,FALSE),"")</f>
        <v>Residencial</v>
      </c>
      <c r="CE6" s="98" t="str">
        <f>IFERROR(VLOOKUP(CE$2,Base!$B$8:$K$120,2,FALSE),"")</f>
        <v>Residencial</v>
      </c>
      <c r="CF6" s="98" t="str">
        <f>IFERROR(VLOOKUP(CF$2,Base!$B$8:$K$120,2,FALSE),"")</f>
        <v>Residencial</v>
      </c>
      <c r="CG6" s="98" t="str">
        <f>IFERROR(VLOOKUP(CG$2,Base!$B$8:$K$120,2,FALSE),"")</f>
        <v>Negocio</v>
      </c>
      <c r="CH6" s="98" t="str">
        <f>IFERROR(VLOOKUP(CH$2,Base!$B$8:$K$120,2,FALSE),"")</f>
        <v>Negocio</v>
      </c>
      <c r="CI6" s="98" t="str">
        <f>IFERROR(VLOOKUP(CI$2,Base!$B$8:$K$120,2,FALSE),"")</f>
        <v>Negocio</v>
      </c>
      <c r="CJ6" s="98" t="str">
        <f>IFERROR(VLOOKUP(CJ$2,Base!$B$8:$K$120,2,FALSE),"")</f>
        <v>Negocio</v>
      </c>
      <c r="CK6" s="98" t="str">
        <f>IFERROR(VLOOKUP(CK$2,Base!$B$8:$K$120,2,FALSE),"")</f>
        <v>Negocio</v>
      </c>
      <c r="CL6" s="98" t="str">
        <f>IFERROR(VLOOKUP(CL$2,Base!$B$8:$K$120,2,FALSE),"")</f>
        <v>Negocio</v>
      </c>
      <c r="CM6" s="98" t="str">
        <f>IFERROR(VLOOKUP(CM$2,Base!$B$8:$K$120,2,FALSE),"")</f>
        <v>Negocio</v>
      </c>
      <c r="CN6" s="98" t="str">
        <f>IFERROR(VLOOKUP(CN$2,Base!$B$8:$K$120,2,FALSE),"")</f>
        <v>Negocio</v>
      </c>
      <c r="CO6" s="98" t="str">
        <f>IFERROR(VLOOKUP(CO$2,Base!$B$8:$K$120,2,FALSE),"")</f>
        <v>Negocio</v>
      </c>
      <c r="CP6" s="98" t="str">
        <f>IFERROR(VLOOKUP(CP$2,Base!$B$8:$K$120,2,FALSE),"")</f>
        <v>Negocio</v>
      </c>
      <c r="CQ6" s="98" t="str">
        <f>IFERROR(VLOOKUP(CQ$2,Base!$B$8:$K$120,2,FALSE),"")</f>
        <v>Negocio</v>
      </c>
      <c r="CR6" s="98" t="str">
        <f>IFERROR(VLOOKUP(CR$2,Base!$B$8:$K$120,2,FALSE),"")</f>
        <v>Negocio</v>
      </c>
      <c r="CS6" s="98" t="str">
        <f>IFERROR(VLOOKUP(CS$2,Base!$B$8:$K$120,2,FALSE),"")</f>
        <v>Negocio</v>
      </c>
      <c r="CT6" s="98" t="str">
        <f>IFERROR(VLOOKUP(CT$2,Base!$B$8:$K$120,2,FALSE),"")</f>
        <v>Negocio</v>
      </c>
      <c r="CU6" s="98" t="str">
        <f>IFERROR(VLOOKUP(CU$2,Base!$B$8:$K$120,2,FALSE),"")</f>
        <v>Negocio</v>
      </c>
      <c r="CV6" s="98" t="str">
        <f>IFERROR(VLOOKUP(CV$2,Base!$B$8:$K$120,2,FALSE),"")</f>
        <v>Negocio</v>
      </c>
      <c r="CW6" s="98" t="str">
        <f>IFERROR(VLOOKUP(CW$2,Base!$B$8:$K$120,2,FALSE),"")</f>
        <v>Negocio</v>
      </c>
      <c r="CX6" s="98" t="str">
        <f>IFERROR(VLOOKUP(CX$2,Base!$B$8:$K$120,2,FALSE),"")</f>
        <v>Negocio</v>
      </c>
      <c r="CY6" s="98" t="str">
        <f>IFERROR(VLOOKUP(CY$2,Base!$B$8:$K$120,2,FALSE),"")</f>
        <v>Residencial</v>
      </c>
      <c r="CZ6" s="98" t="str">
        <f>IFERROR(VLOOKUP(CZ$2,Base!$B$8:$K$120,2,FALSE),"")</f>
        <v>Residencial</v>
      </c>
      <c r="DA6" s="98" t="str">
        <f>IFERROR(VLOOKUP(DA$2,Base!$B$8:$K$120,2,FALSE),"")</f>
        <v>Residencial</v>
      </c>
      <c r="DB6" s="98" t="str">
        <f>IFERROR(VLOOKUP(DB$2,Base!$B$8:$K$120,2,FALSE),"")</f>
        <v>Residencial</v>
      </c>
      <c r="DC6" s="98" t="str">
        <f>IFERROR(VLOOKUP(DC$2,Base!$B$8:$K$120,2,FALSE),"")</f>
        <v>Residencial</v>
      </c>
      <c r="DD6" s="98" t="str">
        <f>IFERROR(VLOOKUP(DD$2,Base!$B$8:$K$120,2,FALSE),"")</f>
        <v>Residencial</v>
      </c>
      <c r="DE6" s="98" t="str">
        <f>IFERROR(VLOOKUP(DE$2,Base!$B$8:$K$120,2,FALSE),"")</f>
        <v>Residencial</v>
      </c>
      <c r="DF6" s="98" t="str">
        <f>IFERROR(VLOOKUP(DF$2,Base!$B$8:$K$120,2,FALSE),"")</f>
        <v>Residencial</v>
      </c>
      <c r="DG6" s="98" t="str">
        <f>IFERROR(VLOOKUP(DG$2,Base!$B$8:$K$120,2,FALSE),"")</f>
        <v>Residencial</v>
      </c>
      <c r="DH6" s="98" t="str">
        <f>IFERROR(VLOOKUP(DH$2,Base!$B$8:$K$120,2,FALSE),"")</f>
        <v>Negocio</v>
      </c>
      <c r="DI6" s="98" t="str">
        <f>IFERROR(VLOOKUP(DI$2,Base!$B$8:$K$120,2,FALSE),"")</f>
        <v>Negocio</v>
      </c>
      <c r="DJ6" s="98" t="str">
        <f>IFERROR(VLOOKUP(DJ$2,Base!$B$8:$K$120,2,FALSE),"")</f>
        <v>Negocio</v>
      </c>
      <c r="DK6" s="98" t="str">
        <f>IFERROR(VLOOKUP(DK$2,Base!$B$8:$K$120,2,FALSE),"")</f>
        <v>Negocio</v>
      </c>
      <c r="DL6" s="98" t="str">
        <f>IFERROR(VLOOKUP(DL$2,Base!$B$8:$K$120,2,FALSE),"")</f>
        <v>Negocio</v>
      </c>
      <c r="DM6" s="98" t="str">
        <f>IFERROR(VLOOKUP(DM$2,Base!$B$8:$K$120,2,FALSE),"")</f>
        <v>Negocio</v>
      </c>
      <c r="DN6" s="98" t="str">
        <f>IFERROR(VLOOKUP(DN$2,Base!$B$8:$K$120,2,FALSE),"")</f>
        <v>Negocio</v>
      </c>
      <c r="DO6" s="98" t="str">
        <f>IFERROR(VLOOKUP(DO$2,Base!$B$8:$K$120,2,FALSE),"")</f>
        <v>Negocio</v>
      </c>
      <c r="DP6" s="98" t="str">
        <f>IFERROR(VLOOKUP(DP$2,Base!$B$8:$K$120,2,FALSE),"")</f>
        <v>Negocio</v>
      </c>
      <c r="DQ6" s="98" t="str">
        <f>IFERROR(VLOOKUP(DQ$2,Base!$B$8:$K$120,2,FALSE),"")</f>
        <v>Residencial</v>
      </c>
      <c r="DR6" s="98" t="str">
        <f>IFERROR(VLOOKUP(DR$2,#REF!,2,FALSE),"")</f>
        <v/>
      </c>
      <c r="DS6" s="98" t="str">
        <f>IFERROR(VLOOKUP(DS$2,#REF!,2,FALSE),"")</f>
        <v/>
      </c>
      <c r="DT6" s="98" t="str">
        <f>IFERROR(VLOOKUP(DT$2,#REF!,2,FALSE),"")</f>
        <v/>
      </c>
      <c r="DU6" s="98" t="str">
        <f>IFERROR(VLOOKUP(DU$2,#REF!,2,FALSE),"")</f>
        <v/>
      </c>
      <c r="DV6" s="98" t="str">
        <f>IFERROR(VLOOKUP(DV$2,#REF!,2,FALSE),"")</f>
        <v/>
      </c>
      <c r="DW6" s="98" t="str">
        <f>IFERROR(VLOOKUP(DW$2,#REF!,2,FALSE),"")</f>
        <v/>
      </c>
      <c r="DX6" s="98" t="str">
        <f>IFERROR(VLOOKUP(DX$2,#REF!,2,FALSE),"")</f>
        <v/>
      </c>
      <c r="DY6" s="98" t="str">
        <f>IFERROR(VLOOKUP(DY$2,#REF!,2,FALSE),"")</f>
        <v/>
      </c>
      <c r="DZ6" s="98" t="str">
        <f>IFERROR(VLOOKUP(DZ$2,#REF!,2,FALSE),"")</f>
        <v/>
      </c>
      <c r="EA6" s="98" t="str">
        <f>IFERROR(VLOOKUP(EA$2,#REF!,2,FALSE),"")</f>
        <v/>
      </c>
      <c r="EB6" s="98" t="str">
        <f>IFERROR(VLOOKUP(EB$2,#REF!,2,FALSE),"")</f>
        <v/>
      </c>
      <c r="EC6" s="98" t="str">
        <f>IFERROR(VLOOKUP(EC$2,#REF!,2,FALSE),"")</f>
        <v/>
      </c>
      <c r="ED6" s="98" t="str">
        <f>IFERROR(VLOOKUP(ED$2,#REF!,2,FALSE),"")</f>
        <v/>
      </c>
      <c r="EE6" s="98" t="str">
        <f>IFERROR(VLOOKUP(EE$2,#REF!,2,FALSE),"")</f>
        <v/>
      </c>
      <c r="EF6" s="98" t="str">
        <f>IFERROR(VLOOKUP(EF$2,#REF!,2,FALSE),"")</f>
        <v/>
      </c>
      <c r="EG6" s="98" t="str">
        <f>IFERROR(VLOOKUP(EG$2,#REF!,2,FALSE),"")</f>
        <v/>
      </c>
      <c r="EH6" s="98" t="str">
        <f>IFERROR(VLOOKUP(EH$2,#REF!,2,FALSE),"")</f>
        <v/>
      </c>
      <c r="EI6" s="98" t="str">
        <f>IFERROR(VLOOKUP(EI$2,#REF!,2,FALSE),"")</f>
        <v/>
      </c>
      <c r="EJ6" s="98" t="str">
        <f>IFERROR(VLOOKUP(EJ$2,#REF!,2,FALSE),"")</f>
        <v/>
      </c>
      <c r="EK6" s="98" t="str">
        <f>IFERROR(VLOOKUP(EK$2,#REF!,2,FALSE),"")</f>
        <v/>
      </c>
      <c r="EL6" s="98" t="str">
        <f>IFERROR(VLOOKUP(EL$2,#REF!,2,FALSE),"")</f>
        <v/>
      </c>
      <c r="EM6" s="98" t="str">
        <f>IFERROR(VLOOKUP(EM$2,#REF!,2,FALSE),"")</f>
        <v/>
      </c>
      <c r="EN6" s="98" t="str">
        <f>IFERROR(VLOOKUP(EN$2,#REF!,2,FALSE),"")</f>
        <v/>
      </c>
      <c r="EO6" s="98" t="str">
        <f>IFERROR(VLOOKUP(EO$2,#REF!,2,FALSE),"")</f>
        <v/>
      </c>
      <c r="EP6" s="98" t="str">
        <f>IFERROR(VLOOKUP(EP$2,#REF!,2,FALSE),"")</f>
        <v/>
      </c>
      <c r="EQ6" s="98" t="str">
        <f>IFERROR(VLOOKUP(EQ$2,#REF!,2,FALSE),"")</f>
        <v/>
      </c>
      <c r="ER6" s="98" t="str">
        <f>IFERROR(VLOOKUP(ER$2,#REF!,2,FALSE),"")</f>
        <v/>
      </c>
      <c r="ES6" s="98" t="str">
        <f>IFERROR(VLOOKUP(ES$2,#REF!,2,FALSE),"")</f>
        <v/>
      </c>
      <c r="ET6" s="98" t="str">
        <f>IFERROR(VLOOKUP(ET$2,#REF!,2,FALSE),"")</f>
        <v/>
      </c>
      <c r="EU6" s="98" t="str">
        <f>IFERROR(VLOOKUP(EU$2,#REF!,2,FALSE),"")</f>
        <v/>
      </c>
      <c r="EV6" s="98" t="str">
        <f>IFERROR(VLOOKUP(EV$2,#REF!,2,FALSE),"")</f>
        <v/>
      </c>
      <c r="EW6" s="98" t="str">
        <f>IFERROR(VLOOKUP(EW$2,#REF!,2,FALSE),"")</f>
        <v/>
      </c>
      <c r="EX6" s="98" t="str">
        <f>IFERROR(VLOOKUP(EX$2,#REF!,2,FALSE),"")</f>
        <v/>
      </c>
      <c r="EY6" s="98" t="str">
        <f>IFERROR(VLOOKUP(EY$2,#REF!,2,FALSE),"")</f>
        <v/>
      </c>
      <c r="EZ6" s="98" t="str">
        <f>IFERROR(VLOOKUP(EZ$2,#REF!,2,FALSE),"")</f>
        <v/>
      </c>
      <c r="FA6" s="98" t="str">
        <f>IFERROR(VLOOKUP(FA$2,#REF!,2,FALSE),"")</f>
        <v/>
      </c>
      <c r="FB6" s="98" t="str">
        <f>IFERROR(VLOOKUP(FB$2,#REF!,2,FALSE),"")</f>
        <v/>
      </c>
      <c r="FC6" s="98" t="str">
        <f>IFERROR(VLOOKUP(FC$2,#REF!,2,FALSE),"")</f>
        <v/>
      </c>
      <c r="FD6" s="98" t="str">
        <f>IFERROR(VLOOKUP(FD$2,#REF!,2,FALSE),"")</f>
        <v/>
      </c>
      <c r="FE6" s="98" t="str">
        <f>IFERROR(VLOOKUP(FE$2,#REF!,2,FALSE),"")</f>
        <v/>
      </c>
      <c r="FF6" s="98" t="str">
        <f>IFERROR(VLOOKUP(FF$2,#REF!,2,FALSE),"")</f>
        <v/>
      </c>
      <c r="FG6" s="98" t="str">
        <f>IFERROR(VLOOKUP(FG$2,#REF!,2,FALSE),"")</f>
        <v/>
      </c>
      <c r="FH6" s="98" t="str">
        <f>IFERROR(VLOOKUP(FH$2,#REF!,2,FALSE),"")</f>
        <v/>
      </c>
      <c r="FI6" s="98" t="str">
        <f>IFERROR(VLOOKUP(FI$2,#REF!,2,FALSE),"")</f>
        <v/>
      </c>
      <c r="FJ6" s="98" t="str">
        <f>IFERROR(VLOOKUP(FJ$2,#REF!,2,FALSE),"")</f>
        <v/>
      </c>
      <c r="FK6" s="98" t="str">
        <f>IFERROR(VLOOKUP(FK$2,#REF!,2,FALSE),"")</f>
        <v/>
      </c>
      <c r="FL6" s="98" t="str">
        <f>IFERROR(VLOOKUP(FL$2,#REF!,2,FALSE),"")</f>
        <v/>
      </c>
      <c r="FM6" s="98" t="str">
        <f>IFERROR(VLOOKUP(FM$2,#REF!,2,FALSE),"")</f>
        <v/>
      </c>
      <c r="FN6" s="98" t="str">
        <f>IFERROR(VLOOKUP(FN$2,#REF!,2,FALSE),"")</f>
        <v/>
      </c>
      <c r="FO6" s="98" t="str">
        <f>IFERROR(VLOOKUP(FO$2,#REF!,2,FALSE),"")</f>
        <v/>
      </c>
      <c r="FP6" s="98" t="str">
        <f>IFERROR(VLOOKUP(FP$2,#REF!,2,FALSE),"")</f>
        <v/>
      </c>
      <c r="FQ6" s="98" t="str">
        <f>IFERROR(VLOOKUP(FQ$2,#REF!,2,FALSE),"")</f>
        <v/>
      </c>
      <c r="FR6" s="98" t="str">
        <f>IFERROR(VLOOKUP(FR$2,#REF!,2,FALSE),"")</f>
        <v/>
      </c>
      <c r="FS6" s="98" t="str">
        <f>IFERROR(VLOOKUP(FS$2,#REF!,2,FALSE),"")</f>
        <v/>
      </c>
      <c r="FT6" s="98" t="str">
        <f>IFERROR(VLOOKUP(FT$2,#REF!,2,FALSE),"")</f>
        <v/>
      </c>
      <c r="FU6" s="98" t="str">
        <f>IFERROR(VLOOKUP(FU$2,#REF!,2,FALSE),"")</f>
        <v/>
      </c>
      <c r="FV6" s="98" t="str">
        <f>IFERROR(VLOOKUP(FV$2,#REF!,2,FALSE),"")</f>
        <v/>
      </c>
      <c r="FW6" s="98" t="str">
        <f>IFERROR(VLOOKUP(FW$2,#REF!,2,FALSE),"")</f>
        <v/>
      </c>
      <c r="FX6" s="98" t="str">
        <f>IFERROR(VLOOKUP(FX$2,#REF!,2,FALSE),"")</f>
        <v/>
      </c>
      <c r="FY6" s="98" t="str">
        <f>IFERROR(VLOOKUP(FY$2,#REF!,2,FALSE),"")</f>
        <v/>
      </c>
      <c r="FZ6" s="98" t="str">
        <f>IFERROR(VLOOKUP(FZ$2,#REF!,2,FALSE),"")</f>
        <v/>
      </c>
      <c r="GA6" s="98" t="str">
        <f>IFERROR(VLOOKUP(GA$2,#REF!,2,FALSE),"")</f>
        <v/>
      </c>
      <c r="GB6" s="98" t="str">
        <f>IFERROR(VLOOKUP(GB$2,#REF!,2,FALSE),"")</f>
        <v/>
      </c>
      <c r="GC6" s="98" t="str">
        <f>IFERROR(VLOOKUP(GC$2,#REF!,2,FALSE),"")</f>
        <v/>
      </c>
      <c r="GD6" s="98" t="str">
        <f>IFERROR(VLOOKUP(GD$2,#REF!,2,FALSE),"")</f>
        <v/>
      </c>
      <c r="GE6" s="98" t="str">
        <f>IFERROR(VLOOKUP(GE$2,#REF!,2,FALSE),"")</f>
        <v/>
      </c>
      <c r="GF6" s="98" t="str">
        <f>IFERROR(VLOOKUP(GF$2,#REF!,2,FALSE),"")</f>
        <v/>
      </c>
      <c r="GG6" s="98" t="str">
        <f>IFERROR(VLOOKUP(GG$2,#REF!,2,FALSE),"")</f>
        <v/>
      </c>
      <c r="GH6" s="98" t="str">
        <f>IFERROR(VLOOKUP(GH$2,#REF!,2,FALSE),"")</f>
        <v/>
      </c>
      <c r="GI6" s="98" t="str">
        <f>IFERROR(VLOOKUP(GI$2,#REF!,2,FALSE),"")</f>
        <v/>
      </c>
      <c r="GJ6" s="98" t="str">
        <f>IFERROR(VLOOKUP(GJ$2,#REF!,2,FALSE),"")</f>
        <v/>
      </c>
      <c r="GK6" s="98" t="str">
        <f>IFERROR(VLOOKUP(GK$2,#REF!,2,FALSE),"")</f>
        <v/>
      </c>
      <c r="GL6" s="98" t="str">
        <f>IFERROR(VLOOKUP(GL$2,#REF!,2,FALSE),"")</f>
        <v/>
      </c>
      <c r="GM6" s="98" t="str">
        <f>IFERROR(VLOOKUP(GM$2,#REF!,2,FALSE),"")</f>
        <v/>
      </c>
      <c r="GN6" s="98" t="str">
        <f>IFERROR(VLOOKUP(GN$2,#REF!,2,FALSE),"")</f>
        <v/>
      </c>
      <c r="GO6" s="98" t="str">
        <f>IFERROR(VLOOKUP(GO$2,#REF!,2,FALSE),"")</f>
        <v/>
      </c>
      <c r="GP6" s="98" t="str">
        <f>IFERROR(VLOOKUP(GP$2,#REF!,2,FALSE),"")</f>
        <v/>
      </c>
      <c r="GQ6" s="98" t="str">
        <f>IFERROR(VLOOKUP(GQ$2,#REF!,2,FALSE),"")</f>
        <v/>
      </c>
      <c r="GR6" s="98" t="str">
        <f>IFERROR(VLOOKUP(GR$2,#REF!,2,FALSE),"")</f>
        <v/>
      </c>
      <c r="GS6" s="98" t="str">
        <f>IFERROR(VLOOKUP(GS$2,#REF!,2,FALSE),"")</f>
        <v/>
      </c>
      <c r="GT6" s="98" t="str">
        <f>IFERROR(VLOOKUP(GT$2,#REF!,2,FALSE),"")</f>
        <v/>
      </c>
      <c r="GU6" s="98" t="str">
        <f>IFERROR(VLOOKUP(GU$2,#REF!,2,FALSE),"")</f>
        <v/>
      </c>
      <c r="GV6" s="98" t="str">
        <f>IFERROR(VLOOKUP(GV$2,#REF!,2,FALSE),"")</f>
        <v/>
      </c>
      <c r="GW6" s="98" t="str">
        <f>IFERROR(VLOOKUP(GW$2,#REF!,2,FALSE),"")</f>
        <v/>
      </c>
      <c r="GX6" s="98" t="str">
        <f>IFERROR(VLOOKUP(GX$2,#REF!,2,FALSE),"")</f>
        <v/>
      </c>
      <c r="GY6" s="98" t="str">
        <f>IFERROR(VLOOKUP(GY$2,#REF!,2,FALSE),"")</f>
        <v/>
      </c>
      <c r="GZ6" s="98" t="str">
        <f>IFERROR(VLOOKUP(GZ$2,#REF!,2,FALSE),"")</f>
        <v/>
      </c>
      <c r="HA6" s="98" t="str">
        <f>IFERROR(VLOOKUP(HA$2,#REF!,2,FALSE),"")</f>
        <v/>
      </c>
      <c r="HB6" s="98" t="str">
        <f>IFERROR(VLOOKUP(HB$2,#REF!,2,FALSE),"")</f>
        <v/>
      </c>
      <c r="HC6" s="98" t="str">
        <f>IFERROR(VLOOKUP(HC$2,#REF!,2,FALSE),"")</f>
        <v/>
      </c>
      <c r="HD6" s="98" t="str">
        <f>IFERROR(VLOOKUP(HD$2,#REF!,2,FALSE),"")</f>
        <v/>
      </c>
      <c r="HE6" s="98" t="str">
        <f>IFERROR(VLOOKUP(HE$2,#REF!,2,FALSE),"")</f>
        <v/>
      </c>
      <c r="HF6" s="98" t="str">
        <f>IFERROR(VLOOKUP(HF$2,#REF!,2,FALSE),"")</f>
        <v/>
      </c>
      <c r="HG6" s="98" t="str">
        <f>IFERROR(VLOOKUP(HG$2,#REF!,2,FALSE),"")</f>
        <v/>
      </c>
      <c r="HH6" s="98" t="str">
        <f>IFERROR(VLOOKUP(HH$2,#REF!,2,FALSE),"")</f>
        <v/>
      </c>
      <c r="HI6" s="98" t="str">
        <f>IFERROR(VLOOKUP(HI$2,#REF!,2,FALSE),"")</f>
        <v/>
      </c>
      <c r="HJ6" s="98" t="str">
        <f>IFERROR(VLOOKUP(HJ$2,#REF!,2,FALSE),"")</f>
        <v/>
      </c>
      <c r="HK6" s="98" t="str">
        <f>IFERROR(VLOOKUP(HK$2,#REF!,2,FALSE),"")</f>
        <v/>
      </c>
      <c r="HL6" s="98" t="str">
        <f>IFERROR(VLOOKUP(HL$2,#REF!,2,FALSE),"")</f>
        <v/>
      </c>
    </row>
    <row r="7" spans="1:231" s="44" customFormat="1" x14ac:dyDescent="0.2">
      <c r="I7" s="229" t="str">
        <f t="shared" ref="I7:BT7" si="0">I2&amp;I6</f>
        <v>TV Básico PlusResidencial</v>
      </c>
      <c r="J7" s="229" t="str">
        <f t="shared" si="0"/>
        <v>TV Básico Plus NegocioNegocio</v>
      </c>
      <c r="K7" s="229" t="str">
        <f t="shared" si="0"/>
        <v>TV Básico Plus + 100 MegasResidencial</v>
      </c>
      <c r="L7" s="229" t="str">
        <f t="shared" si="0"/>
        <v>TV Básico Plus + 100 Megas SimetricoResidencial</v>
      </c>
      <c r="M7" s="229" t="str">
        <f t="shared" si="0"/>
        <v>TV Básico Plus + 1000 MegasResidencial</v>
      </c>
      <c r="N7" s="229" t="str">
        <f t="shared" si="0"/>
        <v>TV Básico Plus + 250 MegasResidencial</v>
      </c>
      <c r="O7" s="229" t="str">
        <f t="shared" si="0"/>
        <v>TV Básico Plus + 250 Megas SimetricoResidencial</v>
      </c>
      <c r="P7" s="229" t="str">
        <f t="shared" si="0"/>
        <v>TV Básico Plus + 500 MegasResidencial</v>
      </c>
      <c r="Q7" s="229" t="str">
        <f t="shared" si="0"/>
        <v>TV Básico Plus + 500 Megas SimetricoResidencial</v>
      </c>
      <c r="R7" s="229" t="str">
        <f t="shared" si="0"/>
        <v>TV Básico Plus + 60 MegasResidencial</v>
      </c>
      <c r="S7" s="229" t="str">
        <f t="shared" si="0"/>
        <v>TV Básico Plus + 60 Megas SimetricoResidencial</v>
      </c>
      <c r="T7" s="229" t="str">
        <f t="shared" si="0"/>
        <v>TV Básico Plus + HD + Telefonía + 100 MegasResidencial</v>
      </c>
      <c r="U7" s="229" t="str">
        <f t="shared" si="0"/>
        <v>TV Básico Plus + HD + Telefonía + 100 Megas SimetricoResidencial</v>
      </c>
      <c r="V7" s="229" t="str">
        <f t="shared" si="0"/>
        <v>TV Básico Plus + HD + Telefonía + 1000 MegasResidencial</v>
      </c>
      <c r="W7" s="229" t="str">
        <f t="shared" si="0"/>
        <v>TV Básico Plus + HD + Telefonía + 250 MegasResidencial</v>
      </c>
      <c r="X7" s="229" t="str">
        <f t="shared" si="0"/>
        <v>TV Básico Plus + HD + Telefonía + 250 Megas SimetricoResidencial</v>
      </c>
      <c r="Y7" s="229" t="str">
        <f t="shared" si="0"/>
        <v>TV Básico Plus + HD + Telefonía + 500 MegasResidencial</v>
      </c>
      <c r="Z7" s="229" t="str">
        <f t="shared" si="0"/>
        <v>TV Básico Plus + HD + Telefonía + 500 Megas SimetricoResidencial</v>
      </c>
      <c r="AA7" s="229" t="str">
        <f t="shared" si="0"/>
        <v>TV Básico Plus + HD + Telefonía + 60 MegasResidencial</v>
      </c>
      <c r="AB7" s="229" t="str">
        <f t="shared" si="0"/>
        <v>TV Básico Plus + HD + Telefonía + 60 Megas SimetricoResidencial</v>
      </c>
      <c r="AC7" s="229" t="str">
        <f t="shared" si="0"/>
        <v>TV Básico Plus + HD Negocio + Telefonía Negocio + 100 Megas NegocioNegocio</v>
      </c>
      <c r="AD7" s="229" t="str">
        <f t="shared" si="0"/>
        <v>TV Básico Plus + HD Negocio + Telefonía Negocio + 100 Megas Simetrico NegocioNegocio</v>
      </c>
      <c r="AE7" s="229" t="str">
        <f t="shared" si="0"/>
        <v>TV Básico Plus + HD Negocio + Telefonía Negocio + 1000 Megas NegocioNegocio</v>
      </c>
      <c r="AF7" s="229" t="str">
        <f t="shared" si="0"/>
        <v>TV Básico Plus + HD Negocio + Telefonía Negocio + 250 Megas NegocioNegocio</v>
      </c>
      <c r="AG7" s="229" t="str">
        <f t="shared" si="0"/>
        <v>TV Básico Plus + HD Negocio + Telefonía Negocio + 250 Megas Simetrico NegocioNegocio</v>
      </c>
      <c r="AH7" s="229" t="str">
        <f t="shared" si="0"/>
        <v>TV Básico Plus + HD Negocio + Telefonía Negocio + 500 Megas NegocioNegocio</v>
      </c>
      <c r="AI7" s="229" t="str">
        <f t="shared" si="0"/>
        <v>TV Básico Plus + HD Negocio + Telefonía Negocio + 500 Megas Simetrico NegocioNegocio</v>
      </c>
      <c r="AJ7" s="229" t="str">
        <f t="shared" si="0"/>
        <v>TV Básico Plus + HD Negocio + Telefonía Negocio + 60 Megas NegocioNegocio</v>
      </c>
      <c r="AK7" s="229" t="str">
        <f t="shared" si="0"/>
        <v>TV Básico Plus + HD Negocio + Telefonía Negocio + 60 Megas Simetrico NegocioNegocio</v>
      </c>
      <c r="AL7" s="229" t="str">
        <f t="shared" si="0"/>
        <v>TV Básico Plus Negocio + 100 Megas NegocioNegocio</v>
      </c>
      <c r="AM7" s="229" t="str">
        <f t="shared" si="0"/>
        <v>TV Básico Plus Negocio + 100 Megas Simetrico NegocioNegocio</v>
      </c>
      <c r="AN7" s="229" t="str">
        <f t="shared" si="0"/>
        <v>TV Básico Plus Negocio + 1000 Megas NegocioNegocio</v>
      </c>
      <c r="AO7" s="229" t="str">
        <f t="shared" si="0"/>
        <v>TV Básico Plus Negocio + 250 Megas NegocioNegocio</v>
      </c>
      <c r="AP7" s="229" t="str">
        <f t="shared" si="0"/>
        <v>TV Básico Plus Negocio + 250 Megas Simetrico NegocioNegocio</v>
      </c>
      <c r="AQ7" s="229" t="str">
        <f t="shared" si="0"/>
        <v>TV Básico Plus Negocio + 500 Megas NegocioNegocio</v>
      </c>
      <c r="AR7" s="229" t="str">
        <f t="shared" si="0"/>
        <v>TV Básico Plus Negocio + 500 Megas Simetrico NegocioNegocio</v>
      </c>
      <c r="AS7" s="229" t="str">
        <f t="shared" si="0"/>
        <v>TV Básico Plus Negocio + 60 Megas NegocioNegocio</v>
      </c>
      <c r="AT7" s="229" t="str">
        <f t="shared" si="0"/>
        <v>TV Básico Plus Negocio + 60 Megas Simetrico NegocioNegocio</v>
      </c>
      <c r="AU7" s="229" t="str">
        <f t="shared" si="0"/>
        <v>TV Básico Plus Xview+ + Telefonía + 100 MegasResidencial</v>
      </c>
      <c r="AV7" s="229" t="str">
        <f t="shared" si="0"/>
        <v>TV Básico Plus Xview+ + Telefonía + 100 Megas SimetricoResidencial</v>
      </c>
      <c r="AW7" s="229" t="str">
        <f t="shared" si="0"/>
        <v>TV Básico Plus Xview+ + Telefonía + 1000 MegasResidencial</v>
      </c>
      <c r="AX7" s="229" t="str">
        <f t="shared" si="0"/>
        <v>TV Básico Plus Xview+ + Telefonía + 250 MegasResidencial</v>
      </c>
      <c r="AY7" s="229" t="str">
        <f t="shared" si="0"/>
        <v>TV Básico Plus Xview+ + Telefonía + 250 Megas SimetricoResidencial</v>
      </c>
      <c r="AZ7" s="229" t="str">
        <f t="shared" si="0"/>
        <v>TV Básico Plus Xview+ + Telefonía + 500 MegasResidencial</v>
      </c>
      <c r="BA7" s="229" t="str">
        <f t="shared" si="0"/>
        <v>TV Básico Plus Xview+ + Telefonía + 500 Megas SimetricoResidencial</v>
      </c>
      <c r="BB7" s="229" t="str">
        <f t="shared" si="0"/>
        <v>TV Básico Plus Xview+ + Telefonía + 60 MegasResidencial</v>
      </c>
      <c r="BC7" s="229" t="str">
        <f t="shared" si="0"/>
        <v>TV Básico Plus Xview+ + Telefonía + 60 Megas SimetricoResidencial</v>
      </c>
      <c r="BD7" s="229" t="str">
        <f t="shared" si="0"/>
        <v>TV Básico Plus Xview+ Negocio + Telefonía Negocio + 100 Megas NegocioNegocio</v>
      </c>
      <c r="BE7" s="229" t="str">
        <f t="shared" si="0"/>
        <v>TV Básico Plus Xview+ Negocio + Telefonía Negocio + 100 Megas Simetrico NegocioNegocio</v>
      </c>
      <c r="BF7" s="229" t="str">
        <f t="shared" si="0"/>
        <v>TV Básico Plus Xview+ Negocio + Telefonía Negocio + 1000 Megas NegocioNegocio</v>
      </c>
      <c r="BG7" s="229" t="str">
        <f t="shared" si="0"/>
        <v>TV Básico Plus Xview+ Negocio + Telefonía Negocio + 250 Megas NegocioNegocio</v>
      </c>
      <c r="BH7" s="229" t="str">
        <f t="shared" si="0"/>
        <v>TV Básico Plus Xview+ Negocio + Telefonía Negocio + 250 Megas Simetrico NegocioNegocio</v>
      </c>
      <c r="BI7" s="229" t="str">
        <f t="shared" si="0"/>
        <v>TV Básico Plus Xview+ Negocio + Telefonía Negocio + 500 Megas NegocioNegocio</v>
      </c>
      <c r="BJ7" s="229" t="str">
        <f t="shared" si="0"/>
        <v>TV Básico Plus Xview+ Negocio + Telefonía Negocio + 500 Megas Simetrico NegocioNegocio</v>
      </c>
      <c r="BK7" s="229" t="str">
        <f t="shared" si="0"/>
        <v>TV Básico Plus Xview+ Negocio + Telefonía Negocio + 60 Megas NegocioNegocio</v>
      </c>
      <c r="BL7" s="229" t="str">
        <f t="shared" si="0"/>
        <v>TV Básico Plus Xview+ Negocio + Telefonía Negocio + 60 Megas Simetrico NegocioNegocio</v>
      </c>
      <c r="BM7" s="229" t="str">
        <f t="shared" si="0"/>
        <v>TV ConectaResidencial</v>
      </c>
      <c r="BN7" s="229" t="str">
        <f t="shared" si="0"/>
        <v>TV Conecta NegocioNegocio</v>
      </c>
      <c r="BO7" s="229" t="str">
        <f t="shared" si="0"/>
        <v>TV Conecta + 100 MegasResidencial</v>
      </c>
      <c r="BP7" s="229" t="str">
        <f t="shared" si="0"/>
        <v>TV Conecta + 100 Megas SimetricoResidencial</v>
      </c>
      <c r="BQ7" s="229" t="str">
        <f t="shared" si="0"/>
        <v>TV Conecta + 1000 MegasResidencial</v>
      </c>
      <c r="BR7" s="229" t="str">
        <f t="shared" si="0"/>
        <v>TV Conecta + 250 MegasResidencial</v>
      </c>
      <c r="BS7" s="229" t="str">
        <f t="shared" si="0"/>
        <v>TV Conecta + 250 Megas SimetricoResidencial</v>
      </c>
      <c r="BT7" s="229" t="str">
        <f t="shared" si="0"/>
        <v>TV Conecta + 500 MegasResidencial</v>
      </c>
      <c r="BU7" s="229" t="str">
        <f t="shared" ref="BU7:DQ7" si="1">BU2&amp;BU6</f>
        <v>TV Conecta + 500 Megas SimetricoResidencial</v>
      </c>
      <c r="BV7" s="229" t="str">
        <f t="shared" si="1"/>
        <v>TV Conecta + 60 MegasResidencial</v>
      </c>
      <c r="BW7" s="229" t="str">
        <f t="shared" si="1"/>
        <v>TV Conecta + 60 Megas SimetricoResidencial</v>
      </c>
      <c r="BX7" s="229" t="str">
        <f t="shared" si="1"/>
        <v>TV Conecta + HD + Telefonía + 100 MegasResidencial</v>
      </c>
      <c r="BY7" s="229" t="str">
        <f t="shared" si="1"/>
        <v>TV Conecta + HD + Telefonía + 100 Megas SimetricoResidencial</v>
      </c>
      <c r="BZ7" s="229" t="str">
        <f t="shared" si="1"/>
        <v>TV Conecta + HD + Telefonía + 1000 MegasResidencial</v>
      </c>
      <c r="CA7" s="229" t="str">
        <f t="shared" si="1"/>
        <v>TV Conecta + HD + Telefonía + 250 MegasResidencial</v>
      </c>
      <c r="CB7" s="229" t="str">
        <f t="shared" si="1"/>
        <v>TV Conecta + HD + Telefonía + 250 Megas SimetricoResidencial</v>
      </c>
      <c r="CC7" s="229" t="str">
        <f t="shared" si="1"/>
        <v>TV Conecta + HD + Telefonía + 500 MegasResidencial</v>
      </c>
      <c r="CD7" s="229" t="str">
        <f t="shared" si="1"/>
        <v>TV Conecta + HD + Telefonía + 500 Megas SimetricoResidencial</v>
      </c>
      <c r="CE7" s="229" t="str">
        <f t="shared" si="1"/>
        <v>TV Conecta + HD + Telefonía + 60 MegasResidencial</v>
      </c>
      <c r="CF7" s="229" t="str">
        <f t="shared" si="1"/>
        <v>TV Conecta + HD + Telefonía + 60 Megas SimetricoResidencial</v>
      </c>
      <c r="CG7" s="229" t="str">
        <f t="shared" si="1"/>
        <v>TV Conecta + HD Negocio + Telefonía Negocio + 100 Megas NegocioNegocio</v>
      </c>
      <c r="CH7" s="229" t="str">
        <f t="shared" si="1"/>
        <v>TV Conecta + HD Negocio + Telefonía Negocio + 100 Megas Simetrico NegocioNegocio</v>
      </c>
      <c r="CI7" s="229" t="str">
        <f t="shared" si="1"/>
        <v>TV Conecta + HD Negocio + Telefonía Negocio + 1000 Megas NegocioNegocio</v>
      </c>
      <c r="CJ7" s="229" t="str">
        <f t="shared" si="1"/>
        <v>TV Conecta + HD Negocio + Telefonía Negocio + 250 Megas NegocioNegocio</v>
      </c>
      <c r="CK7" s="229" t="str">
        <f t="shared" si="1"/>
        <v>TV Conecta + HD Negocio + Telefonía Negocio + 250 Megas Simetrico NegocioNegocio</v>
      </c>
      <c r="CL7" s="229" t="str">
        <f t="shared" si="1"/>
        <v>TV Conecta + HD Negocio + Telefonía Negocio + 500 Megas NegocioNegocio</v>
      </c>
      <c r="CM7" s="229" t="str">
        <f t="shared" si="1"/>
        <v>TV Conecta + HD Negocio + Telefonía Negocio + 500 Megas Simetrico NegocioNegocio</v>
      </c>
      <c r="CN7" s="229" t="str">
        <f t="shared" si="1"/>
        <v>TV Conecta + HD Negocio + Telefonía Negocio + 60 Megas NegocioNegocio</v>
      </c>
      <c r="CO7" s="229" t="str">
        <f t="shared" si="1"/>
        <v>TV Conecta + HD Negocio + Telefonía Negocio + 60 Megas Simetrico NegocioNegocio</v>
      </c>
      <c r="CP7" s="229" t="str">
        <f t="shared" si="1"/>
        <v>TV Conecta Negocio + 100 Megas NegocioNegocio</v>
      </c>
      <c r="CQ7" s="229" t="str">
        <f t="shared" si="1"/>
        <v>TV Conecta Negocio + 100 Megas Simetrico NegocioNegocio</v>
      </c>
      <c r="CR7" s="229" t="str">
        <f t="shared" si="1"/>
        <v>TV Conecta Negocio + 1000 Megas NegocioNegocio</v>
      </c>
      <c r="CS7" s="229" t="str">
        <f t="shared" si="1"/>
        <v>TV Conecta Negocio + 250 Megas NegocioNegocio</v>
      </c>
      <c r="CT7" s="229" t="str">
        <f t="shared" si="1"/>
        <v>TV Conecta Negocio + 250 Megas Simetrico NegocioNegocio</v>
      </c>
      <c r="CU7" s="229" t="str">
        <f t="shared" si="1"/>
        <v>TV Conecta Negocio + 500 Megas NegocioNegocio</v>
      </c>
      <c r="CV7" s="229" t="str">
        <f t="shared" si="1"/>
        <v>TV Conecta Negocio + 500 Megas Simetrico NegocioNegocio</v>
      </c>
      <c r="CW7" s="229" t="str">
        <f t="shared" si="1"/>
        <v>TV Conecta Negocio + 60 Megas NegocioNegocio</v>
      </c>
      <c r="CX7" s="229" t="str">
        <f t="shared" si="1"/>
        <v>TV Conecta Negocio + 60 Megas Simetrico NegocioNegocio</v>
      </c>
      <c r="CY7" s="229" t="str">
        <f t="shared" si="1"/>
        <v>TV Conecta Xview+ + Telefonía + 100 MegasResidencial</v>
      </c>
      <c r="CZ7" s="229" t="str">
        <f t="shared" si="1"/>
        <v>TV Conecta Xview+ + Telefonía + 100 Megas SimetricoResidencial</v>
      </c>
      <c r="DA7" s="229" t="str">
        <f t="shared" si="1"/>
        <v>TV Conecta Xview+ + Telefonía + 1000 MegasResidencial</v>
      </c>
      <c r="DB7" s="229" t="str">
        <f t="shared" si="1"/>
        <v>TV Conecta Xview+ + Telefonía + 250 MegasResidencial</v>
      </c>
      <c r="DC7" s="229" t="str">
        <f t="shared" si="1"/>
        <v>TV Conecta Xview+ + Telefonía + 250 Megas SimetricoResidencial</v>
      </c>
      <c r="DD7" s="229" t="str">
        <f t="shared" si="1"/>
        <v>TV Conecta Xview+ + Telefonía + 500 MegasResidencial</v>
      </c>
      <c r="DE7" s="229" t="str">
        <f t="shared" si="1"/>
        <v>TV Conecta Xview+ + Telefonía + 500 Megas SimetricoResidencial</v>
      </c>
      <c r="DF7" s="229" t="str">
        <f t="shared" si="1"/>
        <v>TV Conecta Xview+ + Telefonía + 60 MegasResidencial</v>
      </c>
      <c r="DG7" s="229" t="str">
        <f t="shared" si="1"/>
        <v>TV Conecta Xview+ + Telefonía + 60 Megas SimetricoResidencial</v>
      </c>
      <c r="DH7" s="229" t="str">
        <f t="shared" si="1"/>
        <v>TV Conecta Xview+ Negocio + Telefonía Negocio + 100 Megas NegocioNegocio</v>
      </c>
      <c r="DI7" s="229" t="str">
        <f t="shared" si="1"/>
        <v>TV Conecta Xview+ Negocio + Telefonía Negocio + 100 Megas Simetrico NegocioNegocio</v>
      </c>
      <c r="DJ7" s="229" t="str">
        <f t="shared" si="1"/>
        <v>TV Conecta Xview+ Negocio + Telefonía Negocio + 1000 Megas NegocioNegocio</v>
      </c>
      <c r="DK7" s="229" t="str">
        <f t="shared" si="1"/>
        <v>TV Conecta Xview+ Negocio + Telefonía Negocio + 250 Megas NegocioNegocio</v>
      </c>
      <c r="DL7" s="229" t="str">
        <f t="shared" si="1"/>
        <v>TV Conecta Xview+ Negocio + Telefonía Negocio + 250 Megas Simetrico NegocioNegocio</v>
      </c>
      <c r="DM7" s="229" t="str">
        <f t="shared" si="1"/>
        <v>TV Conecta Xview+ Negocio + Telefonía Negocio + 500 Megas NegocioNegocio</v>
      </c>
      <c r="DN7" s="229" t="str">
        <f t="shared" si="1"/>
        <v>TV Conecta Xview+ Negocio + Telefonía Negocio + 500 Megas Simetrico NegocioNegocio</v>
      </c>
      <c r="DO7" s="229" t="str">
        <f t="shared" si="1"/>
        <v>TV Conecta Xview+ Negocio + Telefonía Negocio + 60 Megas NegocioNegocio</v>
      </c>
      <c r="DP7" s="229" t="str">
        <f t="shared" si="1"/>
        <v>TV Conecta Xview+ Negocio + Telefonía Negocio + 60 Megas Simetrico NegocioNegocio</v>
      </c>
      <c r="DQ7" s="229" t="str">
        <f t="shared" si="1"/>
        <v>Full Connected HomeResidencial</v>
      </c>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row>
    <row r="8" spans="1:231" x14ac:dyDescent="0.2">
      <c r="C8" s="101" t="s">
        <v>437</v>
      </c>
      <c r="G8" s="77" t="s">
        <v>227</v>
      </c>
      <c r="H8" s="124">
        <f>SUM(vector.users.STAR)</f>
        <v>568721.99999999988</v>
      </c>
      <c r="I8" s="112">
        <f t="shared" ref="I8:AN8" si="2">IFERROR(VLOOKUP(I$7,APSM.STAR.subs.by.plan,6+MATCH(Year.selected,Years),FALSE),0)</f>
        <v>607.18490391326281</v>
      </c>
      <c r="J8" s="112">
        <f t="shared" si="2"/>
        <v>31.439995024634968</v>
      </c>
      <c r="K8" s="112">
        <f t="shared" si="2"/>
        <v>353.69994402714337</v>
      </c>
      <c r="L8" s="112">
        <f t="shared" si="2"/>
        <v>3.9299993780793709</v>
      </c>
      <c r="M8" s="112">
        <f t="shared" si="2"/>
        <v>68.774989116388994</v>
      </c>
      <c r="N8" s="112">
        <f t="shared" si="2"/>
        <v>3786.5544007794738</v>
      </c>
      <c r="O8" s="112">
        <f t="shared" si="2"/>
        <v>0</v>
      </c>
      <c r="P8" s="112">
        <f t="shared" si="2"/>
        <v>2589.8695901543056</v>
      </c>
      <c r="Q8" s="112">
        <f t="shared" si="2"/>
        <v>0</v>
      </c>
      <c r="R8" s="112">
        <f t="shared" si="2"/>
        <v>7840.348759268345</v>
      </c>
      <c r="S8" s="112">
        <f t="shared" si="2"/>
        <v>0</v>
      </c>
      <c r="T8" s="112">
        <f t="shared" si="2"/>
        <v>0</v>
      </c>
      <c r="U8" s="112">
        <f t="shared" si="2"/>
        <v>0</v>
      </c>
      <c r="V8" s="112">
        <f t="shared" si="2"/>
        <v>0</v>
      </c>
      <c r="W8" s="112">
        <f t="shared" si="2"/>
        <v>0</v>
      </c>
      <c r="X8" s="112">
        <f t="shared" si="2"/>
        <v>0</v>
      </c>
      <c r="Y8" s="112">
        <f t="shared" si="2"/>
        <v>0</v>
      </c>
      <c r="Z8" s="112">
        <f t="shared" si="2"/>
        <v>0</v>
      </c>
      <c r="AA8" s="112">
        <f t="shared" si="2"/>
        <v>0</v>
      </c>
      <c r="AB8" s="112">
        <f t="shared" si="2"/>
        <v>0</v>
      </c>
      <c r="AC8" s="112">
        <f t="shared" si="2"/>
        <v>0</v>
      </c>
      <c r="AD8" s="112">
        <f t="shared" si="2"/>
        <v>0</v>
      </c>
      <c r="AE8" s="112">
        <f t="shared" si="2"/>
        <v>0</v>
      </c>
      <c r="AF8" s="112">
        <f t="shared" si="2"/>
        <v>0</v>
      </c>
      <c r="AG8" s="112">
        <f t="shared" si="2"/>
        <v>0</v>
      </c>
      <c r="AH8" s="112">
        <f t="shared" si="2"/>
        <v>0</v>
      </c>
      <c r="AI8" s="112">
        <f t="shared" si="2"/>
        <v>0</v>
      </c>
      <c r="AJ8" s="112">
        <f t="shared" si="2"/>
        <v>0</v>
      </c>
      <c r="AK8" s="112">
        <f t="shared" si="2"/>
        <v>0</v>
      </c>
      <c r="AL8" s="112">
        <f t="shared" si="2"/>
        <v>31.439995024634968</v>
      </c>
      <c r="AM8" s="112">
        <f t="shared" si="2"/>
        <v>0</v>
      </c>
      <c r="AN8" s="112">
        <f t="shared" si="2"/>
        <v>21.614996579436539</v>
      </c>
      <c r="AO8" s="112">
        <f t="shared" ref="AO8:BT8" si="3">IFERROR(VLOOKUP(AO$7,APSM.STAR.subs.by.plan,6+MATCH(Year.selected,Years),FALSE),0)</f>
        <v>133.61997885469862</v>
      </c>
      <c r="AP8" s="112">
        <f t="shared" si="3"/>
        <v>0</v>
      </c>
      <c r="AQ8" s="112">
        <f t="shared" si="3"/>
        <v>27.509995646555598</v>
      </c>
      <c r="AR8" s="112">
        <f t="shared" si="3"/>
        <v>0</v>
      </c>
      <c r="AS8" s="112">
        <f t="shared" si="3"/>
        <v>499.10992101608008</v>
      </c>
      <c r="AT8" s="112">
        <f t="shared" si="3"/>
        <v>0</v>
      </c>
      <c r="AU8" s="112">
        <f t="shared" si="3"/>
        <v>17097.462294334302</v>
      </c>
      <c r="AV8" s="112">
        <f t="shared" si="3"/>
        <v>21.614996579436539</v>
      </c>
      <c r="AW8" s="112">
        <f t="shared" si="3"/>
        <v>6264.4190086585168</v>
      </c>
      <c r="AX8" s="112">
        <f t="shared" si="3"/>
        <v>46806.292592925311</v>
      </c>
      <c r="AY8" s="112">
        <f t="shared" si="3"/>
        <v>3.9299993780793709</v>
      </c>
      <c r="AZ8" s="112">
        <f t="shared" si="3"/>
        <v>5879.2790696067386</v>
      </c>
      <c r="BA8" s="112">
        <f t="shared" si="3"/>
        <v>13.754997823277799</v>
      </c>
      <c r="BB8" s="112">
        <f t="shared" si="3"/>
        <v>42269.108310932672</v>
      </c>
      <c r="BC8" s="112">
        <f t="shared" si="3"/>
        <v>19.649996890396856</v>
      </c>
      <c r="BD8" s="112">
        <f t="shared" si="3"/>
        <v>662.20489520637398</v>
      </c>
      <c r="BE8" s="112">
        <f t="shared" si="3"/>
        <v>1.9649996890396855</v>
      </c>
      <c r="BF8" s="112">
        <f t="shared" si="3"/>
        <v>78.599987561587426</v>
      </c>
      <c r="BG8" s="112">
        <f t="shared" si="3"/>
        <v>882.28486037881885</v>
      </c>
      <c r="BH8" s="112">
        <f t="shared" si="3"/>
        <v>5.8949990671190564</v>
      </c>
      <c r="BI8" s="112">
        <f t="shared" si="3"/>
        <v>389.0699384298577</v>
      </c>
      <c r="BJ8" s="112">
        <f t="shared" si="3"/>
        <v>9.8249984451984282</v>
      </c>
      <c r="BK8" s="112">
        <f t="shared" si="3"/>
        <v>666.13489458445338</v>
      </c>
      <c r="BL8" s="112">
        <f t="shared" si="3"/>
        <v>1.9649996890396855</v>
      </c>
      <c r="BM8" s="112">
        <f t="shared" si="3"/>
        <v>518.75991790647697</v>
      </c>
      <c r="BN8" s="112">
        <f t="shared" si="3"/>
        <v>56.984990982150876</v>
      </c>
      <c r="BO8" s="112">
        <f t="shared" si="3"/>
        <v>210.25496672724634</v>
      </c>
      <c r="BP8" s="112">
        <f t="shared" si="3"/>
        <v>0</v>
      </c>
      <c r="BQ8" s="112">
        <f t="shared" si="3"/>
        <v>0</v>
      </c>
      <c r="BR8" s="112">
        <f t="shared" si="3"/>
        <v>5075.5941967895069</v>
      </c>
      <c r="BS8" s="112">
        <f t="shared" si="3"/>
        <v>0</v>
      </c>
      <c r="BT8" s="112">
        <f t="shared" si="3"/>
        <v>119.86498103142081</v>
      </c>
      <c r="BU8" s="112">
        <f t="shared" ref="BU8:CZ8" si="4">IFERROR(VLOOKUP(BU$7,APSM.STAR.subs.by.plan,6+MATCH(Year.selected,Years),FALSE),0)</f>
        <v>0</v>
      </c>
      <c r="BV8" s="112">
        <f t="shared" si="4"/>
        <v>4928.2192201115313</v>
      </c>
      <c r="BW8" s="112">
        <f t="shared" si="4"/>
        <v>1.9649996890396855</v>
      </c>
      <c r="BX8" s="112">
        <f t="shared" si="4"/>
        <v>0</v>
      </c>
      <c r="BY8" s="112">
        <f t="shared" si="4"/>
        <v>0</v>
      </c>
      <c r="BZ8" s="112">
        <f t="shared" si="4"/>
        <v>0</v>
      </c>
      <c r="CA8" s="112">
        <f t="shared" si="4"/>
        <v>0</v>
      </c>
      <c r="CB8" s="112">
        <f t="shared" si="4"/>
        <v>0</v>
      </c>
      <c r="CC8" s="112">
        <f t="shared" si="4"/>
        <v>0</v>
      </c>
      <c r="CD8" s="112">
        <f t="shared" si="4"/>
        <v>0</v>
      </c>
      <c r="CE8" s="112">
        <f t="shared" si="4"/>
        <v>0</v>
      </c>
      <c r="CF8" s="112">
        <f t="shared" si="4"/>
        <v>0</v>
      </c>
      <c r="CG8" s="112">
        <f t="shared" si="4"/>
        <v>0</v>
      </c>
      <c r="CH8" s="112">
        <f t="shared" si="4"/>
        <v>0</v>
      </c>
      <c r="CI8" s="112">
        <f t="shared" si="4"/>
        <v>0</v>
      </c>
      <c r="CJ8" s="112">
        <f t="shared" si="4"/>
        <v>0</v>
      </c>
      <c r="CK8" s="112">
        <f t="shared" si="4"/>
        <v>0</v>
      </c>
      <c r="CL8" s="112">
        <f t="shared" si="4"/>
        <v>0</v>
      </c>
      <c r="CM8" s="112">
        <f t="shared" si="4"/>
        <v>0</v>
      </c>
      <c r="CN8" s="112">
        <f t="shared" si="4"/>
        <v>0</v>
      </c>
      <c r="CO8" s="112">
        <f t="shared" si="4"/>
        <v>0</v>
      </c>
      <c r="CP8" s="112">
        <f t="shared" si="4"/>
        <v>82.529986939666784</v>
      </c>
      <c r="CQ8" s="112">
        <f t="shared" si="4"/>
        <v>0</v>
      </c>
      <c r="CR8" s="112">
        <f t="shared" si="4"/>
        <v>1.9649996890396855</v>
      </c>
      <c r="CS8" s="112">
        <f t="shared" si="4"/>
        <v>1253.6698016073194</v>
      </c>
      <c r="CT8" s="112">
        <f t="shared" si="4"/>
        <v>0</v>
      </c>
      <c r="CU8" s="112">
        <f t="shared" si="4"/>
        <v>5.8949990671190564</v>
      </c>
      <c r="CV8" s="112">
        <f t="shared" si="4"/>
        <v>0</v>
      </c>
      <c r="CW8" s="112">
        <f t="shared" si="4"/>
        <v>2813.8795547048294</v>
      </c>
      <c r="CX8" s="112">
        <f t="shared" si="4"/>
        <v>0</v>
      </c>
      <c r="CY8" s="112">
        <f t="shared" si="4"/>
        <v>104612.65344509478</v>
      </c>
      <c r="CZ8" s="112">
        <f t="shared" si="4"/>
        <v>17.68499720135717</v>
      </c>
      <c r="DA8" s="112">
        <f t="shared" ref="DA8:DQ8" si="5">IFERROR(VLOOKUP(DA$7,APSM.STAR.subs.by.plan,6+MATCH(Year.selected,Years),FALSE),0)</f>
        <v>82.529986939666784</v>
      </c>
      <c r="DB8" s="112">
        <f t="shared" si="5"/>
        <v>70445.238852072725</v>
      </c>
      <c r="DC8" s="112">
        <f t="shared" si="5"/>
        <v>25.544995957515912</v>
      </c>
      <c r="DD8" s="112">
        <f t="shared" si="5"/>
        <v>1332.2697891689068</v>
      </c>
      <c r="DE8" s="112">
        <f t="shared" si="5"/>
        <v>31.439995024634968</v>
      </c>
      <c r="DF8" s="112">
        <f t="shared" si="5"/>
        <v>217059.76065039079</v>
      </c>
      <c r="DG8" s="112">
        <f t="shared" si="5"/>
        <v>43.229993158873079</v>
      </c>
      <c r="DH8" s="112">
        <f t="shared" si="5"/>
        <v>5596.3191143850245</v>
      </c>
      <c r="DI8" s="112">
        <f t="shared" si="5"/>
        <v>1.9649996890396855</v>
      </c>
      <c r="DJ8" s="112">
        <f t="shared" si="5"/>
        <v>56.984990982150876</v>
      </c>
      <c r="DK8" s="112">
        <f t="shared" si="5"/>
        <v>3318.8844747880285</v>
      </c>
      <c r="DL8" s="112">
        <f t="shared" si="5"/>
        <v>11.789998134238113</v>
      </c>
      <c r="DM8" s="112">
        <f t="shared" si="5"/>
        <v>143.44497729989703</v>
      </c>
      <c r="DN8" s="112">
        <f t="shared" si="5"/>
        <v>19.649996890396856</v>
      </c>
      <c r="DO8" s="112">
        <f t="shared" si="5"/>
        <v>8280.5086896132343</v>
      </c>
      <c r="DP8" s="112">
        <f t="shared" si="5"/>
        <v>1.9649996890396855</v>
      </c>
      <c r="DQ8" s="112">
        <f t="shared" si="5"/>
        <v>5501.9991293111198</v>
      </c>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45" t="s">
        <v>501</v>
      </c>
      <c r="HP8" s="125"/>
    </row>
    <row r="9" spans="1:231" x14ac:dyDescent="0.2">
      <c r="C9" s="102" t="s">
        <v>221</v>
      </c>
      <c r="G9" s="77" t="s">
        <v>169</v>
      </c>
      <c r="H9" s="126">
        <f>SUM(vector.distribution.users.STAR)</f>
        <v>1</v>
      </c>
      <c r="I9" s="104">
        <f t="shared" ref="I9:AN9" si="6">IFERROR(VLOOKUP(I$7,APSM.STAR.distribution.by.plan,6+MATCH(Year.selected,Years),FALSE),0)</f>
        <v>1.0676304133008091E-3</v>
      </c>
      <c r="J9" s="104">
        <f t="shared" si="6"/>
        <v>5.5281833698423775E-5</v>
      </c>
      <c r="K9" s="104">
        <f t="shared" si="6"/>
        <v>6.2192062910726746E-4</v>
      </c>
      <c r="L9" s="104">
        <f t="shared" si="6"/>
        <v>6.9102292123029718E-6</v>
      </c>
      <c r="M9" s="104">
        <f t="shared" si="6"/>
        <v>1.2092901121530201E-4</v>
      </c>
      <c r="N9" s="104">
        <f t="shared" si="6"/>
        <v>6.6580058460539134E-3</v>
      </c>
      <c r="O9" s="104">
        <f t="shared" si="6"/>
        <v>0</v>
      </c>
      <c r="P9" s="104">
        <f t="shared" si="6"/>
        <v>4.5538410509076586E-3</v>
      </c>
      <c r="Q9" s="104">
        <f t="shared" si="6"/>
        <v>0</v>
      </c>
      <c r="R9" s="104">
        <f t="shared" si="6"/>
        <v>1.3785907278544429E-2</v>
      </c>
      <c r="S9" s="104">
        <f t="shared" si="6"/>
        <v>0</v>
      </c>
      <c r="T9" s="104">
        <f t="shared" si="6"/>
        <v>0</v>
      </c>
      <c r="U9" s="104">
        <f t="shared" si="6"/>
        <v>0</v>
      </c>
      <c r="V9" s="104">
        <f t="shared" si="6"/>
        <v>0</v>
      </c>
      <c r="W9" s="104">
        <f t="shared" si="6"/>
        <v>0</v>
      </c>
      <c r="X9" s="104">
        <f t="shared" si="6"/>
        <v>0</v>
      </c>
      <c r="Y9" s="104">
        <f t="shared" si="6"/>
        <v>0</v>
      </c>
      <c r="Z9" s="104">
        <f t="shared" si="6"/>
        <v>0</v>
      </c>
      <c r="AA9" s="104">
        <f t="shared" si="6"/>
        <v>0</v>
      </c>
      <c r="AB9" s="104">
        <f t="shared" si="6"/>
        <v>0</v>
      </c>
      <c r="AC9" s="104">
        <f t="shared" si="6"/>
        <v>0</v>
      </c>
      <c r="AD9" s="104">
        <f t="shared" si="6"/>
        <v>0</v>
      </c>
      <c r="AE9" s="104">
        <f t="shared" si="6"/>
        <v>0</v>
      </c>
      <c r="AF9" s="104">
        <f t="shared" si="6"/>
        <v>0</v>
      </c>
      <c r="AG9" s="104">
        <f t="shared" si="6"/>
        <v>0</v>
      </c>
      <c r="AH9" s="104">
        <f t="shared" si="6"/>
        <v>0</v>
      </c>
      <c r="AI9" s="104">
        <f t="shared" si="6"/>
        <v>0</v>
      </c>
      <c r="AJ9" s="104">
        <f t="shared" si="6"/>
        <v>0</v>
      </c>
      <c r="AK9" s="104">
        <f t="shared" si="6"/>
        <v>0</v>
      </c>
      <c r="AL9" s="104">
        <f t="shared" si="6"/>
        <v>5.5281833698423775E-5</v>
      </c>
      <c r="AM9" s="104">
        <f t="shared" si="6"/>
        <v>0</v>
      </c>
      <c r="AN9" s="104">
        <f t="shared" si="6"/>
        <v>3.8006260667666348E-5</v>
      </c>
      <c r="AO9" s="104">
        <f t="shared" ref="AO9:BT9" si="7">IFERROR(VLOOKUP(AO$7,APSM.STAR.distribution.by.plan,6+MATCH(Year.selected,Years),FALSE),0)</f>
        <v>2.3494779321830105E-4</v>
      </c>
      <c r="AP9" s="104">
        <f t="shared" si="7"/>
        <v>0</v>
      </c>
      <c r="AQ9" s="104">
        <f t="shared" si="7"/>
        <v>4.8371604486120808E-5</v>
      </c>
      <c r="AR9" s="104">
        <f t="shared" si="7"/>
        <v>0</v>
      </c>
      <c r="AS9" s="104">
        <f t="shared" si="7"/>
        <v>8.7759910996247745E-4</v>
      </c>
      <c r="AT9" s="104">
        <f t="shared" si="7"/>
        <v>0</v>
      </c>
      <c r="AU9" s="104">
        <f t="shared" si="7"/>
        <v>3.0062952188124079E-2</v>
      </c>
      <c r="AV9" s="104">
        <f t="shared" si="7"/>
        <v>3.8006260667666348E-5</v>
      </c>
      <c r="AW9" s="104">
        <f t="shared" si="7"/>
        <v>1.1014905364410937E-2</v>
      </c>
      <c r="AX9" s="104">
        <f t="shared" si="7"/>
        <v>8.2300829918528398E-2</v>
      </c>
      <c r="AY9" s="104">
        <f t="shared" si="7"/>
        <v>6.9102292123029718E-6</v>
      </c>
      <c r="AZ9" s="104">
        <f t="shared" si="7"/>
        <v>1.0337702901605246E-2</v>
      </c>
      <c r="BA9" s="104">
        <f t="shared" si="7"/>
        <v>2.4185802243060404E-5</v>
      </c>
      <c r="BB9" s="104">
        <f t="shared" si="7"/>
        <v>7.4322970292924617E-2</v>
      </c>
      <c r="BC9" s="104">
        <f t="shared" si="7"/>
        <v>3.4551146061514861E-5</v>
      </c>
      <c r="BD9" s="104">
        <f t="shared" si="7"/>
        <v>1.1643736222730508E-3</v>
      </c>
      <c r="BE9" s="104">
        <f t="shared" si="7"/>
        <v>3.4551146061514859E-6</v>
      </c>
      <c r="BF9" s="104">
        <f t="shared" si="7"/>
        <v>1.3820458424605944E-4</v>
      </c>
      <c r="BG9" s="104">
        <f t="shared" si="7"/>
        <v>1.5513464581620173E-3</v>
      </c>
      <c r="BH9" s="104">
        <f t="shared" si="7"/>
        <v>1.0365343818454459E-5</v>
      </c>
      <c r="BI9" s="104">
        <f t="shared" si="7"/>
        <v>6.8411269201799419E-4</v>
      </c>
      <c r="BJ9" s="104">
        <f t="shared" si="7"/>
        <v>1.727557303075743E-5</v>
      </c>
      <c r="BK9" s="104">
        <f t="shared" si="7"/>
        <v>1.1712838514853538E-3</v>
      </c>
      <c r="BL9" s="104">
        <f t="shared" si="7"/>
        <v>3.4551146061514859E-6</v>
      </c>
      <c r="BM9" s="104">
        <f t="shared" si="7"/>
        <v>9.1215025602399229E-4</v>
      </c>
      <c r="BN9" s="104">
        <f t="shared" si="7"/>
        <v>1.0019832357839309E-4</v>
      </c>
      <c r="BO9" s="104">
        <f t="shared" si="7"/>
        <v>3.6969726285820899E-4</v>
      </c>
      <c r="BP9" s="104">
        <f t="shared" si="7"/>
        <v>0</v>
      </c>
      <c r="BQ9" s="104">
        <f t="shared" si="7"/>
        <v>0</v>
      </c>
      <c r="BR9" s="104">
        <f t="shared" si="7"/>
        <v>8.9245610276892876E-3</v>
      </c>
      <c r="BS9" s="104">
        <f t="shared" si="7"/>
        <v>0</v>
      </c>
      <c r="BT9" s="104">
        <f t="shared" si="7"/>
        <v>2.1076199097524065E-4</v>
      </c>
      <c r="BU9" s="104">
        <f t="shared" ref="BU9:CZ9" si="8">IFERROR(VLOOKUP(BU$7,APSM.STAR.distribution.by.plan,6+MATCH(Year.selected,Years),FALSE),0)</f>
        <v>0</v>
      </c>
      <c r="BV9" s="104">
        <f t="shared" si="8"/>
        <v>8.6654274322279269E-3</v>
      </c>
      <c r="BW9" s="104">
        <f t="shared" si="8"/>
        <v>3.4551146061514859E-6</v>
      </c>
      <c r="BX9" s="104">
        <f t="shared" si="8"/>
        <v>0</v>
      </c>
      <c r="BY9" s="104">
        <f t="shared" si="8"/>
        <v>0</v>
      </c>
      <c r="BZ9" s="104">
        <f t="shared" si="8"/>
        <v>0</v>
      </c>
      <c r="CA9" s="104">
        <f t="shared" si="8"/>
        <v>0</v>
      </c>
      <c r="CB9" s="104">
        <f t="shared" si="8"/>
        <v>0</v>
      </c>
      <c r="CC9" s="104">
        <f t="shared" si="8"/>
        <v>0</v>
      </c>
      <c r="CD9" s="104">
        <f t="shared" si="8"/>
        <v>0</v>
      </c>
      <c r="CE9" s="104">
        <f t="shared" si="8"/>
        <v>0</v>
      </c>
      <c r="CF9" s="104">
        <f t="shared" si="8"/>
        <v>0</v>
      </c>
      <c r="CG9" s="104">
        <f t="shared" si="8"/>
        <v>0</v>
      </c>
      <c r="CH9" s="104">
        <f t="shared" si="8"/>
        <v>0</v>
      </c>
      <c r="CI9" s="104">
        <f t="shared" si="8"/>
        <v>0</v>
      </c>
      <c r="CJ9" s="104">
        <f t="shared" si="8"/>
        <v>0</v>
      </c>
      <c r="CK9" s="104">
        <f t="shared" si="8"/>
        <v>0</v>
      </c>
      <c r="CL9" s="104">
        <f t="shared" si="8"/>
        <v>0</v>
      </c>
      <c r="CM9" s="104">
        <f t="shared" si="8"/>
        <v>0</v>
      </c>
      <c r="CN9" s="104">
        <f t="shared" si="8"/>
        <v>0</v>
      </c>
      <c r="CO9" s="104">
        <f t="shared" si="8"/>
        <v>0</v>
      </c>
      <c r="CP9" s="104">
        <f t="shared" si="8"/>
        <v>1.4511481345836242E-4</v>
      </c>
      <c r="CQ9" s="104">
        <f t="shared" si="8"/>
        <v>0</v>
      </c>
      <c r="CR9" s="104">
        <f t="shared" si="8"/>
        <v>3.4551146061514859E-6</v>
      </c>
      <c r="CS9" s="104">
        <f t="shared" si="8"/>
        <v>2.2043631187246482E-3</v>
      </c>
      <c r="CT9" s="104">
        <f t="shared" si="8"/>
        <v>0</v>
      </c>
      <c r="CU9" s="104">
        <f t="shared" si="8"/>
        <v>1.0365343818454459E-5</v>
      </c>
      <c r="CV9" s="104">
        <f t="shared" si="8"/>
        <v>0</v>
      </c>
      <c r="CW9" s="104">
        <f t="shared" si="8"/>
        <v>4.9477241160089279E-3</v>
      </c>
      <c r="CX9" s="104">
        <f t="shared" si="8"/>
        <v>0</v>
      </c>
      <c r="CY9" s="104">
        <f t="shared" si="8"/>
        <v>0.18394339140229282</v>
      </c>
      <c r="CZ9" s="104">
        <f t="shared" si="8"/>
        <v>3.1096031455363374E-5</v>
      </c>
      <c r="DA9" s="104">
        <f t="shared" ref="DA9:DQ9" si="9">IFERROR(VLOOKUP(DA$7,APSM.STAR.distribution.by.plan,6+MATCH(Year.selected,Years),FALSE),0)</f>
        <v>1.4511481345836242E-4</v>
      </c>
      <c r="DB9" s="104">
        <f t="shared" si="9"/>
        <v>0.12386585863053078</v>
      </c>
      <c r="DC9" s="104">
        <f t="shared" si="9"/>
        <v>4.4916489879969321E-5</v>
      </c>
      <c r="DD9" s="104">
        <f t="shared" si="9"/>
        <v>2.3425677029707075E-3</v>
      </c>
      <c r="DE9" s="104">
        <f t="shared" si="9"/>
        <v>5.5281833698423775E-5</v>
      </c>
      <c r="DF9" s="104">
        <f t="shared" si="9"/>
        <v>0.38166232473931161</v>
      </c>
      <c r="DG9" s="104">
        <f t="shared" si="9"/>
        <v>7.6012521335332695E-5</v>
      </c>
      <c r="DH9" s="104">
        <f t="shared" si="9"/>
        <v>9.8401663983194321E-3</v>
      </c>
      <c r="DI9" s="104">
        <f t="shared" si="9"/>
        <v>3.4551146061514859E-6</v>
      </c>
      <c r="DJ9" s="104">
        <f t="shared" si="9"/>
        <v>1.0019832357839309E-4</v>
      </c>
      <c r="DK9" s="104">
        <f t="shared" si="9"/>
        <v>5.8356885697898597E-3</v>
      </c>
      <c r="DL9" s="104">
        <f t="shared" si="9"/>
        <v>2.0730687636908917E-5</v>
      </c>
      <c r="DM9" s="104">
        <f t="shared" si="9"/>
        <v>2.5222336624905847E-4</v>
      </c>
      <c r="DN9" s="104">
        <f t="shared" si="9"/>
        <v>3.4551146061514861E-5</v>
      </c>
      <c r="DO9" s="104">
        <f t="shared" si="9"/>
        <v>1.4559852950322362E-2</v>
      </c>
      <c r="DP9" s="104">
        <f t="shared" si="9"/>
        <v>3.4551146061514859E-6</v>
      </c>
      <c r="DQ9" s="104">
        <f t="shared" si="9"/>
        <v>9.6743208972241614E-3</v>
      </c>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45" t="s">
        <v>441</v>
      </c>
    </row>
    <row r="10" spans="1:231" x14ac:dyDescent="0.2">
      <c r="C10" s="101"/>
      <c r="K10" s="44"/>
      <c r="L10" s="44"/>
      <c r="M10" s="44"/>
      <c r="N10" s="44"/>
      <c r="O10" s="44"/>
      <c r="P10" s="44"/>
      <c r="Q10" s="44"/>
      <c r="R10" s="44"/>
      <c r="S10" s="44"/>
      <c r="T10" s="44"/>
      <c r="U10" s="44"/>
      <c r="V10" s="44"/>
      <c r="W10" s="44"/>
    </row>
    <row r="11" spans="1:231" x14ac:dyDescent="0.2">
      <c r="C11" s="101" t="s">
        <v>223</v>
      </c>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row>
    <row r="12" spans="1:231" x14ac:dyDescent="0.2">
      <c r="C12" s="102" t="s">
        <v>224</v>
      </c>
      <c r="G12" s="77" t="s">
        <v>228</v>
      </c>
      <c r="I12" s="128">
        <v>12</v>
      </c>
      <c r="J12" s="128">
        <v>12</v>
      </c>
      <c r="K12" s="128">
        <v>12</v>
      </c>
      <c r="L12" s="128">
        <v>12</v>
      </c>
      <c r="M12" s="128">
        <v>12</v>
      </c>
      <c r="N12" s="128">
        <v>12</v>
      </c>
      <c r="O12" s="128">
        <v>12</v>
      </c>
      <c r="P12" s="128">
        <v>12</v>
      </c>
      <c r="Q12" s="128">
        <v>12</v>
      </c>
      <c r="R12" s="128">
        <v>12</v>
      </c>
      <c r="S12" s="128">
        <v>12</v>
      </c>
      <c r="T12" s="128">
        <v>12</v>
      </c>
      <c r="U12" s="128">
        <v>12</v>
      </c>
      <c r="V12" s="128">
        <v>12</v>
      </c>
      <c r="W12" s="128">
        <v>12</v>
      </c>
      <c r="X12" s="128">
        <v>12</v>
      </c>
      <c r="Y12" s="128">
        <v>12</v>
      </c>
      <c r="Z12" s="128">
        <v>12</v>
      </c>
      <c r="AA12" s="128">
        <v>12</v>
      </c>
      <c r="AB12" s="128">
        <v>12</v>
      </c>
      <c r="AC12" s="128">
        <v>12</v>
      </c>
      <c r="AD12" s="128">
        <v>12</v>
      </c>
      <c r="AE12" s="128">
        <v>12</v>
      </c>
      <c r="AF12" s="128">
        <v>12</v>
      </c>
      <c r="AG12" s="128">
        <v>12</v>
      </c>
      <c r="AH12" s="128">
        <v>12</v>
      </c>
      <c r="AI12" s="128">
        <v>12</v>
      </c>
      <c r="AJ12" s="128">
        <v>12</v>
      </c>
      <c r="AK12" s="128">
        <v>12</v>
      </c>
      <c r="AL12" s="128">
        <v>12</v>
      </c>
      <c r="AM12" s="128">
        <v>12</v>
      </c>
      <c r="AN12" s="128">
        <v>12</v>
      </c>
      <c r="AO12" s="128">
        <v>12</v>
      </c>
      <c r="AP12" s="128">
        <v>12</v>
      </c>
      <c r="AQ12" s="128">
        <v>12</v>
      </c>
      <c r="AR12" s="128">
        <v>12</v>
      </c>
      <c r="AS12" s="128">
        <v>12</v>
      </c>
      <c r="AT12" s="128">
        <v>12</v>
      </c>
      <c r="AU12" s="128">
        <v>12</v>
      </c>
      <c r="AV12" s="128">
        <v>12</v>
      </c>
      <c r="AW12" s="128">
        <v>12</v>
      </c>
      <c r="AX12" s="128">
        <v>12</v>
      </c>
      <c r="AY12" s="128">
        <v>12</v>
      </c>
      <c r="AZ12" s="128">
        <v>12</v>
      </c>
      <c r="BA12" s="128">
        <v>12</v>
      </c>
      <c r="BB12" s="128">
        <v>12</v>
      </c>
      <c r="BC12" s="128">
        <v>12</v>
      </c>
      <c r="BD12" s="128">
        <v>12</v>
      </c>
      <c r="BE12" s="128">
        <v>12</v>
      </c>
      <c r="BF12" s="128">
        <v>12</v>
      </c>
      <c r="BG12" s="128">
        <v>12</v>
      </c>
      <c r="BH12" s="128">
        <v>12</v>
      </c>
      <c r="BI12" s="128">
        <v>12</v>
      </c>
      <c r="BJ12" s="128">
        <v>12</v>
      </c>
      <c r="BK12" s="128">
        <v>12</v>
      </c>
      <c r="BL12" s="128">
        <v>12</v>
      </c>
      <c r="BM12" s="128">
        <v>12</v>
      </c>
      <c r="BN12" s="128">
        <v>12</v>
      </c>
      <c r="BO12" s="128">
        <v>12</v>
      </c>
      <c r="BP12" s="128">
        <v>12</v>
      </c>
      <c r="BQ12" s="128">
        <v>12</v>
      </c>
      <c r="BR12" s="128">
        <v>12</v>
      </c>
      <c r="BS12" s="128">
        <v>12</v>
      </c>
      <c r="BT12" s="128">
        <v>12</v>
      </c>
      <c r="BU12" s="128">
        <v>12</v>
      </c>
      <c r="BV12" s="128">
        <v>12</v>
      </c>
      <c r="BW12" s="128">
        <v>12</v>
      </c>
      <c r="BX12" s="128">
        <v>12</v>
      </c>
      <c r="BY12" s="128">
        <v>12</v>
      </c>
      <c r="BZ12" s="128">
        <v>12</v>
      </c>
      <c r="CA12" s="128">
        <v>12</v>
      </c>
      <c r="CB12" s="128">
        <v>12</v>
      </c>
      <c r="CC12" s="128">
        <v>12</v>
      </c>
      <c r="CD12" s="128">
        <v>12</v>
      </c>
      <c r="CE12" s="128">
        <v>12</v>
      </c>
      <c r="CF12" s="128">
        <v>12</v>
      </c>
      <c r="CG12" s="128">
        <v>12</v>
      </c>
      <c r="CH12" s="128">
        <v>12</v>
      </c>
      <c r="CI12" s="128">
        <v>12</v>
      </c>
      <c r="CJ12" s="128">
        <v>12</v>
      </c>
      <c r="CK12" s="128">
        <v>12</v>
      </c>
      <c r="CL12" s="128">
        <v>12</v>
      </c>
      <c r="CM12" s="128">
        <v>12</v>
      </c>
      <c r="CN12" s="128">
        <v>12</v>
      </c>
      <c r="CO12" s="128">
        <v>12</v>
      </c>
      <c r="CP12" s="128">
        <v>12</v>
      </c>
      <c r="CQ12" s="128">
        <v>12</v>
      </c>
      <c r="CR12" s="128">
        <v>12</v>
      </c>
      <c r="CS12" s="128">
        <v>12</v>
      </c>
      <c r="CT12" s="128">
        <v>12</v>
      </c>
      <c r="CU12" s="128">
        <v>12</v>
      </c>
      <c r="CV12" s="128">
        <v>12</v>
      </c>
      <c r="CW12" s="128">
        <v>12</v>
      </c>
      <c r="CX12" s="128">
        <v>12</v>
      </c>
      <c r="CY12" s="128">
        <v>12</v>
      </c>
      <c r="CZ12" s="128">
        <v>12</v>
      </c>
      <c r="DA12" s="128">
        <v>12</v>
      </c>
      <c r="DB12" s="128">
        <v>12</v>
      </c>
      <c r="DC12" s="128">
        <v>12</v>
      </c>
      <c r="DD12" s="128">
        <v>12</v>
      </c>
      <c r="DE12" s="128">
        <v>12</v>
      </c>
      <c r="DF12" s="128">
        <v>12</v>
      </c>
      <c r="DG12" s="128">
        <v>12</v>
      </c>
      <c r="DH12" s="128">
        <v>12</v>
      </c>
      <c r="DI12" s="128">
        <v>12</v>
      </c>
      <c r="DJ12" s="128">
        <v>12</v>
      </c>
      <c r="DK12" s="128">
        <v>12</v>
      </c>
      <c r="DL12" s="128">
        <v>12</v>
      </c>
      <c r="DM12" s="128">
        <v>12</v>
      </c>
      <c r="DN12" s="128">
        <v>12</v>
      </c>
      <c r="DO12" s="128">
        <v>12</v>
      </c>
      <c r="DP12" s="128">
        <v>12</v>
      </c>
      <c r="DQ12" s="128">
        <v>12</v>
      </c>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28"/>
      <c r="EY12" s="128"/>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c r="GR12" s="128"/>
      <c r="GS12" s="128"/>
      <c r="GT12" s="128"/>
      <c r="GU12" s="128"/>
      <c r="GV12" s="128"/>
      <c r="GW12" s="128"/>
      <c r="GX12" s="128"/>
      <c r="GY12" s="128"/>
      <c r="GZ12" s="128"/>
      <c r="HA12" s="128"/>
      <c r="HB12" s="128"/>
      <c r="HC12" s="128"/>
      <c r="HD12" s="128"/>
      <c r="HE12" s="128"/>
      <c r="HF12" s="128"/>
      <c r="HG12" s="128"/>
      <c r="HH12" s="128"/>
      <c r="HI12" s="128"/>
      <c r="HJ12" s="128"/>
      <c r="HK12" s="128"/>
      <c r="HL12" s="128"/>
      <c r="HM12" s="129" t="s">
        <v>225</v>
      </c>
    </row>
    <row r="13" spans="1:231" x14ac:dyDescent="0.2">
      <c r="C13" s="102"/>
      <c r="K13" s="44"/>
      <c r="L13" s="44"/>
      <c r="M13" s="44"/>
      <c r="N13" s="44"/>
      <c r="O13" s="44"/>
      <c r="P13" s="44"/>
      <c r="Q13" s="44"/>
      <c r="R13" s="44"/>
      <c r="S13" s="44"/>
      <c r="T13" s="44"/>
      <c r="U13" s="44"/>
      <c r="V13" s="44"/>
      <c r="W13" s="44"/>
    </row>
    <row r="14" spans="1:231" x14ac:dyDescent="0.2">
      <c r="A14" s="99">
        <v>2</v>
      </c>
      <c r="B14" s="99" t="s">
        <v>444</v>
      </c>
      <c r="C14" s="99"/>
      <c r="D14" s="40"/>
      <c r="E14" s="40"/>
      <c r="F14" s="40"/>
      <c r="G14" s="40"/>
      <c r="H14" s="40"/>
      <c r="K14" s="177"/>
      <c r="L14" s="44"/>
      <c r="M14" s="44"/>
      <c r="N14" s="44"/>
      <c r="O14" s="44"/>
      <c r="P14" s="44"/>
      <c r="Q14" s="44"/>
      <c r="R14" s="44"/>
      <c r="S14" s="44"/>
      <c r="T14" s="44"/>
      <c r="U14" s="44"/>
      <c r="V14" s="44"/>
      <c r="W14" s="44"/>
    </row>
    <row r="15" spans="1:231" x14ac:dyDescent="0.2">
      <c r="A15" s="44"/>
      <c r="C15" s="101"/>
      <c r="D15" s="44"/>
      <c r="E15" s="44"/>
      <c r="G15" s="44"/>
      <c r="H15" s="44"/>
      <c r="K15" s="44"/>
      <c r="L15" s="44"/>
      <c r="M15" s="44"/>
      <c r="N15" s="44"/>
      <c r="O15" s="44"/>
      <c r="P15" s="44"/>
      <c r="Q15" s="44"/>
      <c r="R15" s="44"/>
      <c r="S15" s="44"/>
      <c r="T15" s="44"/>
      <c r="U15" s="44"/>
      <c r="V15" s="44"/>
      <c r="W15" s="44"/>
    </row>
    <row r="16" spans="1:231" x14ac:dyDescent="0.2">
      <c r="A16" s="294"/>
      <c r="B16" s="292">
        <v>2.1</v>
      </c>
      <c r="C16" s="292" t="s">
        <v>455</v>
      </c>
      <c r="D16" s="292"/>
      <c r="E16" s="292"/>
      <c r="F16" s="292"/>
      <c r="G16" s="292"/>
      <c r="H16" s="292"/>
      <c r="I16" s="133">
        <f>I17</f>
        <v>300.46869768999005</v>
      </c>
      <c r="J16" s="133">
        <f t="shared" ref="J16:BU16" si="10">J17</f>
        <v>300.46869768999005</v>
      </c>
      <c r="K16" s="133">
        <f t="shared" si="10"/>
        <v>300.46869768999005</v>
      </c>
      <c r="L16" s="133">
        <f t="shared" si="10"/>
        <v>300.46869768999005</v>
      </c>
      <c r="M16" s="133">
        <f>M17</f>
        <v>300.46869768999005</v>
      </c>
      <c r="N16" s="133">
        <f t="shared" si="10"/>
        <v>300.46869768999005</v>
      </c>
      <c r="O16" s="133">
        <f t="shared" si="10"/>
        <v>300.46869768999005</v>
      </c>
      <c r="P16" s="133">
        <f t="shared" si="10"/>
        <v>300.46869768999005</v>
      </c>
      <c r="Q16" s="133">
        <f t="shared" si="10"/>
        <v>300.46869768999005</v>
      </c>
      <c r="R16" s="133">
        <f t="shared" si="10"/>
        <v>300.46869768999005</v>
      </c>
      <c r="S16" s="133">
        <f>S17</f>
        <v>300.46869768999005</v>
      </c>
      <c r="T16" s="133">
        <f t="shared" si="10"/>
        <v>343.18184602486792</v>
      </c>
      <c r="U16" s="133">
        <f t="shared" si="10"/>
        <v>343.18184602486792</v>
      </c>
      <c r="V16" s="133">
        <f t="shared" si="10"/>
        <v>343.18184602486792</v>
      </c>
      <c r="W16" s="133">
        <f t="shared" si="10"/>
        <v>343.18184602486792</v>
      </c>
      <c r="X16" s="133">
        <f t="shared" si="10"/>
        <v>343.18184602486792</v>
      </c>
      <c r="Y16" s="133">
        <f t="shared" si="10"/>
        <v>343.18184602486792</v>
      </c>
      <c r="Z16" s="133">
        <f>Z17</f>
        <v>343.18184602486792</v>
      </c>
      <c r="AA16" s="133">
        <f t="shared" si="10"/>
        <v>343.18184602486792</v>
      </c>
      <c r="AB16" s="133">
        <f t="shared" si="10"/>
        <v>343.18184602486792</v>
      </c>
      <c r="AC16" s="133">
        <f t="shared" si="10"/>
        <v>343.18184602486792</v>
      </c>
      <c r="AD16" s="133">
        <f t="shared" si="10"/>
        <v>343.18184602486792</v>
      </c>
      <c r="AE16" s="133">
        <f t="shared" si="10"/>
        <v>343.18184602486792</v>
      </c>
      <c r="AF16" s="133">
        <f t="shared" si="10"/>
        <v>343.18184602486792</v>
      </c>
      <c r="AG16" s="133">
        <f t="shared" si="10"/>
        <v>343.18184602486792</v>
      </c>
      <c r="AH16" s="133">
        <f>AH17</f>
        <v>343.18184602486792</v>
      </c>
      <c r="AI16" s="133">
        <f t="shared" si="10"/>
        <v>343.18184602486792</v>
      </c>
      <c r="AJ16" s="133">
        <f t="shared" si="10"/>
        <v>343.18184602486792</v>
      </c>
      <c r="AK16" s="133">
        <f>AK17</f>
        <v>343.18184602486792</v>
      </c>
      <c r="AL16" s="133">
        <f t="shared" si="10"/>
        <v>300.46869768999005</v>
      </c>
      <c r="AM16" s="133">
        <f t="shared" si="10"/>
        <v>300.46869768999005</v>
      </c>
      <c r="AN16" s="133">
        <f t="shared" si="10"/>
        <v>300.46869768999005</v>
      </c>
      <c r="AO16" s="133">
        <f t="shared" si="10"/>
        <v>300.46869768999005</v>
      </c>
      <c r="AP16" s="133">
        <f t="shared" si="10"/>
        <v>300.46869768999005</v>
      </c>
      <c r="AQ16" s="133">
        <f t="shared" si="10"/>
        <v>300.46869768999005</v>
      </c>
      <c r="AR16" s="133">
        <f t="shared" si="10"/>
        <v>300.46869768999005</v>
      </c>
      <c r="AS16" s="133">
        <f>AS17</f>
        <v>300.46869768999005</v>
      </c>
      <c r="AT16" s="133">
        <f t="shared" si="10"/>
        <v>300.46869768999005</v>
      </c>
      <c r="AU16" s="133">
        <f t="shared" si="10"/>
        <v>343.7719840137359</v>
      </c>
      <c r="AV16" s="133">
        <f t="shared" si="10"/>
        <v>343.18184602486792</v>
      </c>
      <c r="AW16" s="133">
        <f t="shared" si="10"/>
        <v>343.18184602486792</v>
      </c>
      <c r="AX16" s="133">
        <f t="shared" si="10"/>
        <v>343.18184602486792</v>
      </c>
      <c r="AY16" s="133">
        <f t="shared" si="10"/>
        <v>343.18184602486792</v>
      </c>
      <c r="AZ16" s="133">
        <f t="shared" si="10"/>
        <v>343.18184602486792</v>
      </c>
      <c r="BA16" s="133">
        <f t="shared" si="10"/>
        <v>343.18184602486792</v>
      </c>
      <c r="BB16" s="133">
        <f t="shared" si="10"/>
        <v>343.18184602486792</v>
      </c>
      <c r="BC16" s="133">
        <f t="shared" si="10"/>
        <v>343.18184602486792</v>
      </c>
      <c r="BD16" s="133">
        <f t="shared" si="10"/>
        <v>343.18184602486792</v>
      </c>
      <c r="BE16" s="133">
        <f t="shared" si="10"/>
        <v>343.18184602486792</v>
      </c>
      <c r="BF16" s="133">
        <f t="shared" si="10"/>
        <v>343.18184602486792</v>
      </c>
      <c r="BG16" s="133">
        <f t="shared" si="10"/>
        <v>343.18184602486792</v>
      </c>
      <c r="BH16" s="133">
        <f t="shared" si="10"/>
        <v>343.18184602486792</v>
      </c>
      <c r="BI16" s="133">
        <f t="shared" si="10"/>
        <v>343.18184602486792</v>
      </c>
      <c r="BJ16" s="133">
        <f t="shared" si="10"/>
        <v>343.18184602486792</v>
      </c>
      <c r="BK16" s="133">
        <f t="shared" si="10"/>
        <v>343.18184602486792</v>
      </c>
      <c r="BL16" s="133">
        <f t="shared" si="10"/>
        <v>343.18184602486792</v>
      </c>
      <c r="BM16" s="133">
        <f>Base!$H$64</f>
        <v>250.25108804820906</v>
      </c>
      <c r="BN16" s="133">
        <f t="shared" si="10"/>
        <v>250.25108804820906</v>
      </c>
      <c r="BO16" s="133">
        <f t="shared" si="10"/>
        <v>250.25108804820906</v>
      </c>
      <c r="BP16" s="133">
        <f t="shared" si="10"/>
        <v>250.25108804820906</v>
      </c>
      <c r="BQ16" s="133">
        <f t="shared" si="10"/>
        <v>250.25108804820906</v>
      </c>
      <c r="BR16" s="133">
        <f t="shared" si="10"/>
        <v>250.25108804820906</v>
      </c>
      <c r="BS16" s="133">
        <f t="shared" si="10"/>
        <v>250.25108804820906</v>
      </c>
      <c r="BT16" s="133">
        <f t="shared" si="10"/>
        <v>250.25108804820906</v>
      </c>
      <c r="BU16" s="133">
        <f t="shared" si="10"/>
        <v>250.25108804820906</v>
      </c>
      <c r="BV16" s="133">
        <f>BV17</f>
        <v>259.93129450590209</v>
      </c>
      <c r="BW16" s="133">
        <f>BW17</f>
        <v>259.93129450590209</v>
      </c>
      <c r="BX16" s="133">
        <f>BX17</f>
        <v>289.05214383162104</v>
      </c>
      <c r="BY16" s="133">
        <f>BY17</f>
        <v>289.05214383162104</v>
      </c>
      <c r="BZ16" s="133">
        <f>BZ17</f>
        <v>289.05214383162104</v>
      </c>
      <c r="CA16" s="133">
        <f t="shared" ref="CA16:DQ16" si="11">CA17</f>
        <v>289.05214383162104</v>
      </c>
      <c r="CB16" s="133">
        <f t="shared" si="11"/>
        <v>289.05214383162104</v>
      </c>
      <c r="CC16" s="133">
        <f t="shared" si="11"/>
        <v>289.05214383162104</v>
      </c>
      <c r="CD16" s="133">
        <f t="shared" si="11"/>
        <v>289.05214383162104</v>
      </c>
      <c r="CE16" s="133">
        <f t="shared" si="11"/>
        <v>293.70751961459428</v>
      </c>
      <c r="CF16" s="133">
        <f t="shared" si="11"/>
        <v>293.70751961459428</v>
      </c>
      <c r="CG16" s="133">
        <f t="shared" si="11"/>
        <v>289.05214383162104</v>
      </c>
      <c r="CH16" s="133">
        <f t="shared" si="11"/>
        <v>289.05214383162104</v>
      </c>
      <c r="CI16" s="133">
        <f t="shared" si="11"/>
        <v>289.05214383162104</v>
      </c>
      <c r="CJ16" s="133">
        <f t="shared" si="11"/>
        <v>289.05214383162104</v>
      </c>
      <c r="CK16" s="133">
        <f t="shared" si="11"/>
        <v>289.05214383162104</v>
      </c>
      <c r="CL16" s="133">
        <f t="shared" si="11"/>
        <v>289.05214383162104</v>
      </c>
      <c r="CM16" s="133">
        <f t="shared" si="11"/>
        <v>289.05214383162104</v>
      </c>
      <c r="CN16" s="133">
        <f t="shared" si="11"/>
        <v>293.70751961459428</v>
      </c>
      <c r="CO16" s="133">
        <f t="shared" si="11"/>
        <v>293.70751961459428</v>
      </c>
      <c r="CP16" s="133">
        <f t="shared" si="11"/>
        <v>250.25108804820906</v>
      </c>
      <c r="CQ16" s="133">
        <f t="shared" si="11"/>
        <v>250.25108804820906</v>
      </c>
      <c r="CR16" s="133">
        <f t="shared" si="11"/>
        <v>250.25108804820906</v>
      </c>
      <c r="CS16" s="133">
        <f t="shared" si="11"/>
        <v>250.25108804820906</v>
      </c>
      <c r="CT16" s="133">
        <f t="shared" si="11"/>
        <v>250.25108804820906</v>
      </c>
      <c r="CU16" s="133">
        <f t="shared" si="11"/>
        <v>250.25108804820906</v>
      </c>
      <c r="CV16" s="133">
        <f t="shared" si="11"/>
        <v>250.25108804820906</v>
      </c>
      <c r="CW16" s="133">
        <f t="shared" si="11"/>
        <v>259.93129450590209</v>
      </c>
      <c r="CX16" s="133">
        <f t="shared" si="11"/>
        <v>259.93129450590209</v>
      </c>
      <c r="CY16" s="133">
        <f t="shared" si="11"/>
        <v>289.05214383162104</v>
      </c>
      <c r="CZ16" s="133">
        <f t="shared" si="11"/>
        <v>289.05214383162104</v>
      </c>
      <c r="DA16" s="133">
        <f t="shared" si="11"/>
        <v>289.05214383162104</v>
      </c>
      <c r="DB16" s="133">
        <f t="shared" si="11"/>
        <v>289.05214383162104</v>
      </c>
      <c r="DC16" s="133">
        <f t="shared" si="11"/>
        <v>289.05214383162104</v>
      </c>
      <c r="DD16" s="133">
        <f t="shared" si="11"/>
        <v>289.05214383162104</v>
      </c>
      <c r="DE16" s="133">
        <f t="shared" si="11"/>
        <v>289.05214383162104</v>
      </c>
      <c r="DF16" s="133">
        <f t="shared" si="11"/>
        <v>293.70751961459428</v>
      </c>
      <c r="DG16" s="133">
        <f t="shared" si="11"/>
        <v>293.70751961459428</v>
      </c>
      <c r="DH16" s="133">
        <f t="shared" si="11"/>
        <v>289.05214383162104</v>
      </c>
      <c r="DI16" s="133">
        <f t="shared" si="11"/>
        <v>289.05214383162104</v>
      </c>
      <c r="DJ16" s="133">
        <f t="shared" si="11"/>
        <v>289.05214383162104</v>
      </c>
      <c r="DK16" s="133">
        <f t="shared" si="11"/>
        <v>289.05214383162104</v>
      </c>
      <c r="DL16" s="133">
        <f t="shared" si="11"/>
        <v>289.05214383162104</v>
      </c>
      <c r="DM16" s="133">
        <f t="shared" si="11"/>
        <v>289.05214383162104</v>
      </c>
      <c r="DN16" s="133">
        <f t="shared" si="11"/>
        <v>289.05214383162104</v>
      </c>
      <c r="DO16" s="133">
        <f t="shared" si="11"/>
        <v>293.70751961459428</v>
      </c>
      <c r="DP16" s="133">
        <f t="shared" si="11"/>
        <v>293.70751961459428</v>
      </c>
      <c r="DQ16" s="133">
        <f t="shared" si="11"/>
        <v>348.4336060427118</v>
      </c>
      <c r="DR16" s="133"/>
      <c r="DS16" s="133"/>
      <c r="DT16" s="133"/>
      <c r="DU16" s="133"/>
      <c r="DV16" s="133"/>
      <c r="DW16" s="133"/>
      <c r="DX16" s="133"/>
      <c r="DY16" s="133"/>
      <c r="DZ16" s="133"/>
      <c r="EA16" s="133"/>
      <c r="EB16" s="133"/>
      <c r="EC16" s="133"/>
      <c r="ED16" s="133"/>
      <c r="EE16" s="133"/>
      <c r="EF16" s="133"/>
      <c r="EG16" s="133"/>
      <c r="EH16" s="133"/>
      <c r="EI16" s="133"/>
      <c r="EJ16" s="133"/>
      <c r="EK16" s="133"/>
      <c r="EL16" s="133"/>
      <c r="EM16" s="133"/>
      <c r="EN16" s="133"/>
      <c r="EO16" s="133"/>
      <c r="EP16" s="133"/>
      <c r="EQ16" s="133"/>
      <c r="ER16" s="133"/>
      <c r="ES16" s="133"/>
      <c r="ET16" s="133"/>
      <c r="EU16" s="133"/>
      <c r="EV16" s="133"/>
      <c r="EW16" s="133"/>
      <c r="EX16" s="133"/>
      <c r="EY16" s="133"/>
      <c r="EZ16" s="133"/>
      <c r="FA16" s="133"/>
      <c r="FB16" s="133"/>
      <c r="FC16" s="133"/>
      <c r="FD16" s="133"/>
      <c r="FE16" s="133"/>
      <c r="FF16" s="133"/>
      <c r="FG16" s="133"/>
      <c r="FH16" s="133"/>
      <c r="FI16" s="133"/>
      <c r="FJ16" s="133"/>
      <c r="FK16" s="133"/>
      <c r="FL16" s="133"/>
      <c r="FM16" s="133"/>
      <c r="FN16" s="133"/>
      <c r="FO16" s="133"/>
      <c r="FP16" s="133"/>
      <c r="FQ16" s="133"/>
      <c r="FR16" s="133"/>
      <c r="FS16" s="133"/>
      <c r="FT16" s="133"/>
      <c r="FU16" s="133"/>
      <c r="FV16" s="133"/>
      <c r="FW16" s="133"/>
      <c r="FX16" s="133"/>
      <c r="FY16" s="133"/>
      <c r="FZ16" s="133"/>
      <c r="GA16" s="133"/>
      <c r="GB16" s="133"/>
      <c r="GC16" s="133"/>
      <c r="GD16" s="133"/>
      <c r="GE16" s="133"/>
      <c r="GF16" s="133"/>
      <c r="GG16" s="133"/>
      <c r="GH16" s="133"/>
      <c r="GI16" s="133"/>
      <c r="GJ16" s="133"/>
      <c r="GK16" s="133"/>
      <c r="GL16" s="133"/>
      <c r="GM16" s="133"/>
      <c r="GN16" s="133"/>
      <c r="GO16" s="133"/>
      <c r="GP16" s="133"/>
      <c r="GQ16" s="133"/>
      <c r="GR16" s="133"/>
      <c r="GS16" s="133"/>
      <c r="GT16" s="133"/>
      <c r="GU16" s="133"/>
      <c r="GV16" s="133"/>
      <c r="GW16" s="133"/>
      <c r="GX16" s="133"/>
      <c r="GY16" s="133"/>
      <c r="GZ16" s="133"/>
      <c r="HA16" s="133"/>
      <c r="HB16" s="133"/>
      <c r="HC16" s="133"/>
      <c r="HD16" s="133"/>
      <c r="HE16" s="133"/>
      <c r="HF16" s="133"/>
      <c r="HG16" s="133"/>
      <c r="HH16" s="133"/>
      <c r="HI16" s="133"/>
      <c r="HJ16" s="133"/>
      <c r="HK16" s="133"/>
      <c r="HL16" s="133"/>
      <c r="HM16" s="129" t="s">
        <v>456</v>
      </c>
    </row>
    <row r="17" spans="1:221" x14ac:dyDescent="0.2">
      <c r="C17" s="102" t="s">
        <v>459</v>
      </c>
      <c r="G17" s="77" t="s">
        <v>230</v>
      </c>
      <c r="H17" t="s">
        <v>231</v>
      </c>
      <c r="I17" s="253">
        <f>VLOOKUP(I2,Base!$B$8:$K$120,7,FALSE)</f>
        <v>300.46869768999005</v>
      </c>
      <c r="J17" s="253">
        <f>VLOOKUP(J2,Base!$B$8:$K$120,7,FALSE)</f>
        <v>300.46869768999005</v>
      </c>
      <c r="K17" s="253">
        <f>VLOOKUP(K2,Base!$B$8:$K$120,7,FALSE)</f>
        <v>300.46869768999005</v>
      </c>
      <c r="L17" s="253">
        <f>VLOOKUP(L2,Base!$B$8:$K$120,7,FALSE)</f>
        <v>300.46869768999005</v>
      </c>
      <c r="M17" s="253">
        <f>VLOOKUP(M2,Base!$B$8:$K$120,7,FALSE)</f>
        <v>300.46869768999005</v>
      </c>
      <c r="N17" s="253">
        <f>VLOOKUP(N2,Base!$B$8:$K$120,7,FALSE)</f>
        <v>300.46869768999005</v>
      </c>
      <c r="O17" s="253">
        <f>VLOOKUP(O2,Base!$B$8:$K$120,7,FALSE)</f>
        <v>300.46869768999005</v>
      </c>
      <c r="P17" s="253">
        <f>VLOOKUP(P2,Base!$B$8:$K$120,7,FALSE)</f>
        <v>300.46869768999005</v>
      </c>
      <c r="Q17" s="253">
        <f>VLOOKUP(Q2,Base!$B$8:$K$120,7,FALSE)</f>
        <v>300.46869768999005</v>
      </c>
      <c r="R17" s="253">
        <f>VLOOKUP(R2,Base!$B$8:$K$120,7,FALSE)</f>
        <v>300.46869768999005</v>
      </c>
      <c r="S17" s="253">
        <f>VLOOKUP(S2,Base!$B$8:$K$120,7,FALSE)</f>
        <v>300.46869768999005</v>
      </c>
      <c r="T17" s="253">
        <f>VLOOKUP(T2,Base!$B$8:$K$120,7,FALSE)</f>
        <v>343.18184602486792</v>
      </c>
      <c r="U17" s="253">
        <f>VLOOKUP(U2,Base!$B$8:$K$120,7,FALSE)</f>
        <v>343.18184602486792</v>
      </c>
      <c r="V17" s="253">
        <f>VLOOKUP(V2,Base!$B$8:$K$120,7,FALSE)</f>
        <v>343.18184602486792</v>
      </c>
      <c r="W17" s="253">
        <f>VLOOKUP(W2,Base!$B$8:$K$120,7,FALSE)</f>
        <v>343.18184602486792</v>
      </c>
      <c r="X17" s="253">
        <f>VLOOKUP(X2,Base!$B$8:$K$120,7,FALSE)</f>
        <v>343.18184602486792</v>
      </c>
      <c r="Y17" s="253">
        <f>VLOOKUP(Y2,Base!$B$8:$K$120,7,FALSE)</f>
        <v>343.18184602486792</v>
      </c>
      <c r="Z17" s="253">
        <f>VLOOKUP(Z2,Base!$B$8:$K$120,7,FALSE)</f>
        <v>343.18184602486792</v>
      </c>
      <c r="AA17" s="253">
        <f>VLOOKUP(AA2,Base!$B$8:$K$120,7,FALSE)</f>
        <v>343.18184602486792</v>
      </c>
      <c r="AB17" s="253">
        <f>VLOOKUP(AB2,Base!$B$8:$K$120,7,FALSE)</f>
        <v>343.18184602486792</v>
      </c>
      <c r="AC17" s="253">
        <f>VLOOKUP(AC2,Base!$B$8:$K$120,7,FALSE)</f>
        <v>343.18184602486792</v>
      </c>
      <c r="AD17" s="253">
        <f>VLOOKUP(AD2,Base!$B$8:$K$120,7,FALSE)</f>
        <v>343.18184602486792</v>
      </c>
      <c r="AE17" s="253">
        <f>VLOOKUP(AE2,Base!$B$8:$K$120,7,FALSE)</f>
        <v>343.18184602486792</v>
      </c>
      <c r="AF17" s="253">
        <f>VLOOKUP(AF2,Base!$B$8:$K$120,7,FALSE)</f>
        <v>343.18184602486792</v>
      </c>
      <c r="AG17" s="253">
        <f>VLOOKUP(AG2,Base!$B$8:$K$120,7,FALSE)</f>
        <v>343.18184602486792</v>
      </c>
      <c r="AH17" s="253">
        <f>VLOOKUP(AH2,Base!$B$8:$K$120,7,FALSE)</f>
        <v>343.18184602486792</v>
      </c>
      <c r="AI17" s="253">
        <f>VLOOKUP(AI2,Base!$B$8:$K$120,7,FALSE)</f>
        <v>343.18184602486792</v>
      </c>
      <c r="AJ17" s="253">
        <f>VLOOKUP(AJ2,Base!$B$8:$K$120,7,FALSE)</f>
        <v>343.18184602486792</v>
      </c>
      <c r="AK17" s="253">
        <f>VLOOKUP(AK2,Base!$B$8:$K$120,7,FALSE)</f>
        <v>343.18184602486792</v>
      </c>
      <c r="AL17" s="253">
        <f>VLOOKUP(AL2,Base!$B$8:$K$120,7,FALSE)</f>
        <v>300.46869768999005</v>
      </c>
      <c r="AM17" s="253">
        <f>VLOOKUP(AM2,Base!$B$8:$K$120,7,FALSE)</f>
        <v>300.46869768999005</v>
      </c>
      <c r="AN17" s="253">
        <f>VLOOKUP(AN2,Base!$B$8:$K$120,7,FALSE)</f>
        <v>300.46869768999005</v>
      </c>
      <c r="AO17" s="253">
        <f>VLOOKUP(AO2,Base!$B$8:$K$120,7,FALSE)</f>
        <v>300.46869768999005</v>
      </c>
      <c r="AP17" s="253">
        <f>VLOOKUP(AP2,Base!$B$8:$K$120,7,FALSE)</f>
        <v>300.46869768999005</v>
      </c>
      <c r="AQ17" s="253">
        <f>VLOOKUP(AQ2,Base!$B$8:$K$120,7,FALSE)</f>
        <v>300.46869768999005</v>
      </c>
      <c r="AR17" s="253">
        <f>VLOOKUP(AR2,Base!$B$8:$K$120,7,FALSE)</f>
        <v>300.46869768999005</v>
      </c>
      <c r="AS17" s="253">
        <f>VLOOKUP(AS2,Base!$B$8:$K$120,7,FALSE)</f>
        <v>300.46869768999005</v>
      </c>
      <c r="AT17" s="253">
        <f>VLOOKUP(AT2,Base!$B$8:$K$120,7,FALSE)</f>
        <v>300.46869768999005</v>
      </c>
      <c r="AU17" s="253">
        <f>VLOOKUP(AU2,Base!$B$8:$K$120,7,FALSE)</f>
        <v>343.7719840137359</v>
      </c>
      <c r="AV17" s="253">
        <f>VLOOKUP(AV2,Base!$B$8:$K$120,7,FALSE)</f>
        <v>343.18184602486792</v>
      </c>
      <c r="AW17" s="253">
        <f>VLOOKUP(AW2,Base!$B$8:$K$120,7,FALSE)</f>
        <v>343.18184602486792</v>
      </c>
      <c r="AX17" s="253">
        <f>VLOOKUP(AX2,Base!$B$8:$K$120,7,FALSE)</f>
        <v>343.18184602486792</v>
      </c>
      <c r="AY17" s="253">
        <f>VLOOKUP(AY2,Base!$B$8:$K$120,7,FALSE)</f>
        <v>343.18184602486792</v>
      </c>
      <c r="AZ17" s="253">
        <f>VLOOKUP(AZ2,Base!$B$8:$K$120,7,FALSE)</f>
        <v>343.18184602486792</v>
      </c>
      <c r="BA17" s="253">
        <f>VLOOKUP(BA2,Base!$B$8:$K$120,7,FALSE)</f>
        <v>343.18184602486792</v>
      </c>
      <c r="BB17" s="253">
        <f>VLOOKUP(BB2,Base!$B$8:$K$120,7,FALSE)</f>
        <v>343.18184602486792</v>
      </c>
      <c r="BC17" s="253">
        <f>VLOOKUP(BC2,Base!$B$8:$K$120,7,FALSE)</f>
        <v>343.18184602486792</v>
      </c>
      <c r="BD17" s="253">
        <f>VLOOKUP(BD2,Base!$B$8:$K$120,7,FALSE)</f>
        <v>343.18184602486792</v>
      </c>
      <c r="BE17" s="253">
        <f>VLOOKUP(BE2,Base!$B$8:$K$120,7,FALSE)</f>
        <v>343.18184602486792</v>
      </c>
      <c r="BF17" s="253">
        <f>VLOOKUP(BF2,Base!$B$8:$K$120,7,FALSE)</f>
        <v>343.18184602486792</v>
      </c>
      <c r="BG17" s="253">
        <f>VLOOKUP(BG2,Base!$B$8:$K$120,7,FALSE)</f>
        <v>343.18184602486792</v>
      </c>
      <c r="BH17" s="253">
        <f>VLOOKUP(BH2,Base!$B$8:$K$120,7,FALSE)</f>
        <v>343.18184602486792</v>
      </c>
      <c r="BI17" s="253">
        <f>VLOOKUP(BI2,Base!$B$8:$K$120,7,FALSE)</f>
        <v>343.18184602486792</v>
      </c>
      <c r="BJ17" s="253">
        <f>VLOOKUP(BJ2,Base!$B$8:$K$120,7,FALSE)</f>
        <v>343.18184602486792</v>
      </c>
      <c r="BK17" s="253">
        <f>VLOOKUP(BK2,Base!$B$8:$K$120,7,FALSE)</f>
        <v>343.18184602486792</v>
      </c>
      <c r="BL17" s="253">
        <f>VLOOKUP(BL2,Base!$B$8:$K$120,7,FALSE)</f>
        <v>343.18184602486792</v>
      </c>
      <c r="BM17" s="253">
        <f>VLOOKUP(BM2,Base!$B$8:$K$120,7,FALSE)</f>
        <v>250.25108804820906</v>
      </c>
      <c r="BN17" s="253">
        <f>VLOOKUP(BN2,Base!$B$8:$K$120,7,FALSE)</f>
        <v>250.25108804820906</v>
      </c>
      <c r="BO17" s="253">
        <f>VLOOKUP(BO2,Base!$B$8:$K$120,7,FALSE)</f>
        <v>250.25108804820906</v>
      </c>
      <c r="BP17" s="253">
        <f>VLOOKUP(BP2,Base!$B$8:$K$120,7,FALSE)</f>
        <v>250.25108804820906</v>
      </c>
      <c r="BQ17" s="253">
        <f>VLOOKUP(BQ2,Base!$B$8:$K$120,7,FALSE)</f>
        <v>250.25108804820906</v>
      </c>
      <c r="BR17" s="253">
        <f>VLOOKUP(BR2,Base!$B$8:$K$120,7,FALSE)</f>
        <v>250.25108804820906</v>
      </c>
      <c r="BS17" s="253">
        <f>VLOOKUP(BS2,Base!$B$8:$K$120,7,FALSE)</f>
        <v>250.25108804820906</v>
      </c>
      <c r="BT17" s="253">
        <f>VLOOKUP(BT2,Base!$B$8:$K$120,7,FALSE)</f>
        <v>250.25108804820906</v>
      </c>
      <c r="BU17" s="253">
        <f>VLOOKUP(BU2,Base!$B$8:$K$120,7,FALSE)</f>
        <v>250.25108804820906</v>
      </c>
      <c r="BV17" s="253">
        <f>VLOOKUP(BV2,Base!$B$8:$K$120,7,FALSE)</f>
        <v>259.93129450590209</v>
      </c>
      <c r="BW17" s="253">
        <f>VLOOKUP(BW2,Base!$B$8:$K$120,7,FALSE)</f>
        <v>259.93129450590209</v>
      </c>
      <c r="BX17" s="253">
        <f>VLOOKUP(BX2,Base!$B$8:$K$120,7,FALSE)</f>
        <v>289.05214383162104</v>
      </c>
      <c r="BY17" s="253">
        <f>VLOOKUP(BY2,Base!$B$8:$K$120,7,FALSE)</f>
        <v>289.05214383162104</v>
      </c>
      <c r="BZ17" s="253">
        <f>VLOOKUP(BZ2,Base!$B$8:$K$120,7,FALSE)</f>
        <v>289.05214383162104</v>
      </c>
      <c r="CA17" s="253">
        <f>VLOOKUP(CA2,Base!$B$8:$K$120,7,FALSE)</f>
        <v>289.05214383162104</v>
      </c>
      <c r="CB17" s="253">
        <f>VLOOKUP(CB2,Base!$B$8:$K$120,7,FALSE)</f>
        <v>289.05214383162104</v>
      </c>
      <c r="CC17" s="253">
        <f>VLOOKUP(CC2,Base!$B$8:$K$120,7,FALSE)</f>
        <v>289.05214383162104</v>
      </c>
      <c r="CD17" s="253">
        <f>VLOOKUP(CD2,Base!$B$8:$K$120,7,FALSE)</f>
        <v>289.05214383162104</v>
      </c>
      <c r="CE17" s="253">
        <f>VLOOKUP(CE2,Base!$B$8:$K$120,7,FALSE)</f>
        <v>293.70751961459428</v>
      </c>
      <c r="CF17" s="253">
        <f>VLOOKUP(CF2,Base!$B$8:$K$120,7,FALSE)</f>
        <v>293.70751961459428</v>
      </c>
      <c r="CG17" s="253">
        <f>VLOOKUP(CG2,Base!$B$8:$K$120,7,FALSE)</f>
        <v>289.05214383162104</v>
      </c>
      <c r="CH17" s="253">
        <f>VLOOKUP(CH2,Base!$B$8:$K$120,7,FALSE)</f>
        <v>289.05214383162104</v>
      </c>
      <c r="CI17" s="253">
        <f>VLOOKUP(CI2,Base!$B$8:$K$120,7,FALSE)</f>
        <v>289.05214383162104</v>
      </c>
      <c r="CJ17" s="253">
        <f>VLOOKUP(CJ2,Base!$B$8:$K$120,7,FALSE)</f>
        <v>289.05214383162104</v>
      </c>
      <c r="CK17" s="253">
        <f>VLOOKUP(CK2,Base!$B$8:$K$120,7,FALSE)</f>
        <v>289.05214383162104</v>
      </c>
      <c r="CL17" s="253">
        <f>VLOOKUP(CL2,Base!$B$8:$K$120,7,FALSE)</f>
        <v>289.05214383162104</v>
      </c>
      <c r="CM17" s="253">
        <f>VLOOKUP(CM2,Base!$B$8:$K$120,7,FALSE)</f>
        <v>289.05214383162104</v>
      </c>
      <c r="CN17" s="253">
        <f>VLOOKUP(CN2,Base!$B$8:$K$120,7,FALSE)</f>
        <v>293.70751961459428</v>
      </c>
      <c r="CO17" s="253">
        <f>VLOOKUP(CO2,Base!$B$8:$K$120,7,FALSE)</f>
        <v>293.70751961459428</v>
      </c>
      <c r="CP17" s="253">
        <f>VLOOKUP(CP2,Base!$B$8:$K$120,7,FALSE)</f>
        <v>250.25108804820906</v>
      </c>
      <c r="CQ17" s="253">
        <f>VLOOKUP(CQ2,Base!$B$8:$K$120,7,FALSE)</f>
        <v>250.25108804820906</v>
      </c>
      <c r="CR17" s="253">
        <f>VLOOKUP(CR2,Base!$B$8:$K$120,7,FALSE)</f>
        <v>250.25108804820906</v>
      </c>
      <c r="CS17" s="253">
        <f>VLOOKUP(CS2,Base!$B$8:$K$120,7,FALSE)</f>
        <v>250.25108804820906</v>
      </c>
      <c r="CT17" s="253">
        <f>VLOOKUP(CT2,Base!$B$8:$K$120,7,FALSE)</f>
        <v>250.25108804820906</v>
      </c>
      <c r="CU17" s="253">
        <f>VLOOKUP(CU2,Base!$B$8:$K$120,7,FALSE)</f>
        <v>250.25108804820906</v>
      </c>
      <c r="CV17" s="253">
        <f>VLOOKUP(CV2,Base!$B$8:$K$120,7,FALSE)</f>
        <v>250.25108804820906</v>
      </c>
      <c r="CW17" s="253">
        <f>VLOOKUP(CW2,Base!$B$8:$K$120,7,FALSE)</f>
        <v>259.93129450590209</v>
      </c>
      <c r="CX17" s="253">
        <f>VLOOKUP(CX2,Base!$B$8:$K$120,7,FALSE)</f>
        <v>259.93129450590209</v>
      </c>
      <c r="CY17" s="253">
        <f>VLOOKUP(CY2,Base!$B$8:$K$120,7,FALSE)</f>
        <v>289.05214383162104</v>
      </c>
      <c r="CZ17" s="253">
        <f>VLOOKUP(CZ2,Base!$B$8:$K$120,7,FALSE)</f>
        <v>289.05214383162104</v>
      </c>
      <c r="DA17" s="253">
        <f>VLOOKUP(DA2,Base!$B$8:$K$120,7,FALSE)</f>
        <v>289.05214383162104</v>
      </c>
      <c r="DB17" s="253">
        <f>VLOOKUP(DB2,Base!$B$8:$K$120,7,FALSE)</f>
        <v>289.05214383162104</v>
      </c>
      <c r="DC17" s="253">
        <f>VLOOKUP(DC2,Base!$B$8:$K$120,7,FALSE)</f>
        <v>289.05214383162104</v>
      </c>
      <c r="DD17" s="253">
        <f>VLOOKUP(DD2,Base!$B$8:$K$120,7,FALSE)</f>
        <v>289.05214383162104</v>
      </c>
      <c r="DE17" s="253">
        <f>VLOOKUP(DE2,Base!$B$8:$K$120,7,FALSE)</f>
        <v>289.05214383162104</v>
      </c>
      <c r="DF17" s="253">
        <f>VLOOKUP(DF2,Base!$B$8:$K$120,7,FALSE)</f>
        <v>293.70751961459428</v>
      </c>
      <c r="DG17" s="253">
        <f>VLOOKUP(DG2,Base!$B$8:$K$120,7,FALSE)</f>
        <v>293.70751961459428</v>
      </c>
      <c r="DH17" s="253">
        <f>VLOOKUP(DH2,Base!$B$8:$K$120,7,FALSE)</f>
        <v>289.05214383162104</v>
      </c>
      <c r="DI17" s="253">
        <f>VLOOKUP(DI2,Base!$B$8:$K$120,7,FALSE)</f>
        <v>289.05214383162104</v>
      </c>
      <c r="DJ17" s="253">
        <f>VLOOKUP(DJ2,Base!$B$8:$K$120,7,FALSE)</f>
        <v>289.05214383162104</v>
      </c>
      <c r="DK17" s="253">
        <f>VLOOKUP(DK2,Base!$B$8:$K$120,7,FALSE)</f>
        <v>289.05214383162104</v>
      </c>
      <c r="DL17" s="253">
        <f>VLOOKUP(DL2,Base!$B$8:$K$120,7,FALSE)</f>
        <v>289.05214383162104</v>
      </c>
      <c r="DM17" s="253">
        <f>VLOOKUP(DM2,Base!$B$8:$K$120,7,FALSE)</f>
        <v>289.05214383162104</v>
      </c>
      <c r="DN17" s="253">
        <f>VLOOKUP(DN2,Base!$B$8:$K$120,7,FALSE)</f>
        <v>289.05214383162104</v>
      </c>
      <c r="DO17" s="253">
        <f>VLOOKUP(DO2,Base!$B$8:$K$120,7,FALSE)</f>
        <v>293.70751961459428</v>
      </c>
      <c r="DP17" s="253">
        <f>VLOOKUP(DP2,Base!$B$8:$K$120,7,FALSE)</f>
        <v>293.70751961459428</v>
      </c>
      <c r="DQ17" s="253">
        <f>VLOOKUP(DQ2,Base!$B$8:$K$120,7,FALSE)</f>
        <v>348.4336060427118</v>
      </c>
      <c r="DR17" s="132" t="e">
        <f>IF(DR4&lt;&gt;"Internet fijo", IF(DR6="Residencial",$I$17,$J$17),0)*#REF!</f>
        <v>#REF!</v>
      </c>
      <c r="DS17" s="132" t="e">
        <f>IF(DS4&lt;&gt;"Internet fijo", IF(DS6="Residencial",$I$17,$J$17),0)*#REF!</f>
        <v>#REF!</v>
      </c>
      <c r="DT17" s="132" t="e">
        <f>IF(DT4&lt;&gt;"Internet fijo", IF(DT6="Residencial",$I$17,$J$17),0)*#REF!</f>
        <v>#REF!</v>
      </c>
      <c r="DU17" s="132" t="e">
        <f>IF(DU4&lt;&gt;"Internet fijo", IF(DU6="Residencial",$I$17,$J$17),0)*#REF!</f>
        <v>#REF!</v>
      </c>
      <c r="DV17" s="132" t="e">
        <f>IF(DV4&lt;&gt;"Internet fijo", IF(DV6="Residencial",$I$17,$J$17),0)*#REF!</f>
        <v>#REF!</v>
      </c>
      <c r="DW17" s="132" t="e">
        <f>IF(DW4&lt;&gt;"Internet fijo", IF(DW6="Residencial",$I$17,$J$17),0)*#REF!</f>
        <v>#REF!</v>
      </c>
      <c r="DX17" s="132" t="e">
        <f>IF(DX4&lt;&gt;"Internet fijo", IF(DX6="Residencial",$I$17,$J$17),0)*#REF!</f>
        <v>#REF!</v>
      </c>
      <c r="DY17" s="132" t="e">
        <f>IF(DY4&lt;&gt;"Internet fijo", IF(DY6="Residencial",$I$17,$J$17),0)*#REF!</f>
        <v>#REF!</v>
      </c>
      <c r="DZ17" s="132" t="e">
        <f>IF(DZ4&lt;&gt;"Internet fijo", IF(DZ6="Residencial",$I$17,$J$17),0)*#REF!</f>
        <v>#REF!</v>
      </c>
      <c r="EA17" s="132" t="e">
        <f>IF(EA4&lt;&gt;"Internet fijo", IF(EA6="Residencial",$I$17,$J$17),0)*#REF!</f>
        <v>#REF!</v>
      </c>
      <c r="EB17" s="132" t="e">
        <f>IF(EB4&lt;&gt;"Internet fijo", IF(EB6="Residencial",$I$17,$J$17),0)*#REF!</f>
        <v>#REF!</v>
      </c>
      <c r="EC17" s="132" t="e">
        <f>IF(EC4&lt;&gt;"Internet fijo", IF(EC6="Residencial",$I$17,$J$17),0)*#REF!</f>
        <v>#REF!</v>
      </c>
      <c r="ED17" s="132" t="e">
        <f>IF(ED4&lt;&gt;"Internet fijo", IF(ED6="Residencial",$I$17,$J$17),0)*#REF!</f>
        <v>#REF!</v>
      </c>
      <c r="EE17" s="132" t="e">
        <f>IF(EE4&lt;&gt;"Internet fijo", IF(EE6="Residencial",$I$17,$J$17),0)*#REF!</f>
        <v>#REF!</v>
      </c>
      <c r="EF17" s="132" t="e">
        <f>IF(EF4&lt;&gt;"Internet fijo", IF(EF6="Residencial",$I$17,$J$17),0)*#REF!</f>
        <v>#REF!</v>
      </c>
      <c r="EG17" s="132" t="e">
        <f>IF(EG4&lt;&gt;"Internet fijo", IF(EG6="Residencial",$I$17,$J$17),0)*#REF!</f>
        <v>#REF!</v>
      </c>
      <c r="EH17" s="132" t="e">
        <f>IF(EH4&lt;&gt;"Internet fijo", IF(EH6="Residencial",$I$17,$J$17),0)*#REF!</f>
        <v>#REF!</v>
      </c>
      <c r="EI17" s="132" t="e">
        <f>IF(EI4&lt;&gt;"Internet fijo", IF(EI6="Residencial",$I$17,$J$17),0)*#REF!</f>
        <v>#REF!</v>
      </c>
      <c r="EJ17" s="132" t="e">
        <f>IF(EJ4&lt;&gt;"Internet fijo", IF(EJ6="Residencial",$I$17,$J$17),0)*#REF!</f>
        <v>#REF!</v>
      </c>
      <c r="EK17" s="132" t="e">
        <f>IF(EK4&lt;&gt;"Internet fijo", IF(EK6="Residencial",$I$17,$J$17),0)*#REF!</f>
        <v>#REF!</v>
      </c>
      <c r="EL17" s="132" t="e">
        <f>IF(EL4&lt;&gt;"Internet fijo", IF(EL6="Residencial",$I$17,$J$17),0)*#REF!</f>
        <v>#REF!</v>
      </c>
      <c r="EM17" s="132" t="e">
        <f>IF(EM4&lt;&gt;"Internet fijo", IF(EM6="Residencial",$I$17,$J$17),0)*#REF!</f>
        <v>#REF!</v>
      </c>
      <c r="EN17" s="132" t="e">
        <f>IF(EN4&lt;&gt;"Internet fijo", IF(EN6="Residencial",$I$17,$J$17),0)*#REF!</f>
        <v>#REF!</v>
      </c>
      <c r="EO17" s="132" t="e">
        <f>IF(EO4&lt;&gt;"Internet fijo", IF(EO6="Residencial",$I$17,$J$17),0)*#REF!</f>
        <v>#REF!</v>
      </c>
      <c r="EP17" s="132" t="e">
        <f>IF(EP4&lt;&gt;"Internet fijo", IF(EP6="Residencial",$I$17,$J$17),0)*#REF!</f>
        <v>#REF!</v>
      </c>
      <c r="EQ17" s="132" t="e">
        <f>IF(EQ4&lt;&gt;"Internet fijo", IF(EQ6="Residencial",$I$17,$J$17),0)*#REF!</f>
        <v>#REF!</v>
      </c>
      <c r="ER17" s="132" t="e">
        <f>IF(ER4&lt;&gt;"Internet fijo", IF(ER6="Residencial",$I$17,$J$17),0)*#REF!</f>
        <v>#REF!</v>
      </c>
      <c r="ES17" s="132" t="e">
        <f>IF(ES4&lt;&gt;"Internet fijo", IF(ES6="Residencial",$I$17,$J$17),0)*#REF!</f>
        <v>#REF!</v>
      </c>
      <c r="ET17" s="132" t="e">
        <f>IF(ET4&lt;&gt;"Internet fijo", IF(ET6="Residencial",$I$17,$J$17),0)*#REF!</f>
        <v>#REF!</v>
      </c>
      <c r="EU17" s="132" t="e">
        <f>IF(EU4&lt;&gt;"Internet fijo", IF(EU6="Residencial",$I$17,$J$17),0)*#REF!</f>
        <v>#REF!</v>
      </c>
      <c r="EV17" s="132" t="e">
        <f>IF(EV4&lt;&gt;"Internet fijo", IF(EV6="Residencial",$I$17,$J$17),0)*#REF!</f>
        <v>#REF!</v>
      </c>
      <c r="EW17" s="132" t="e">
        <f>IF(EW4&lt;&gt;"Internet fijo", IF(EW6="Residencial",$I$17,$J$17),0)*#REF!</f>
        <v>#REF!</v>
      </c>
      <c r="EX17" s="132" t="e">
        <f>IF(EX4&lt;&gt;"Internet fijo", IF(EX6="Residencial",$I$17,$J$17),0)*#REF!</f>
        <v>#REF!</v>
      </c>
      <c r="EY17" s="132" t="e">
        <f>IF(EY4&lt;&gt;"Internet fijo", IF(EY6="Residencial",$I$17,$J$17),0)*#REF!</f>
        <v>#REF!</v>
      </c>
      <c r="EZ17" s="132" t="e">
        <f>IF(EZ4&lt;&gt;"Internet fijo", IF(EZ6="Residencial",$I$17,$J$17),0)*#REF!</f>
        <v>#REF!</v>
      </c>
      <c r="FA17" s="132" t="e">
        <f>IF(FA4&lt;&gt;"Internet fijo", IF(FA6="Residencial",$I$17,$J$17),0)*#REF!</f>
        <v>#REF!</v>
      </c>
      <c r="FB17" s="132" t="e">
        <f>IF(FB4&lt;&gt;"Internet fijo", IF(FB6="Residencial",$I$17,$J$17),0)*#REF!</f>
        <v>#REF!</v>
      </c>
      <c r="FC17" s="132" t="e">
        <f>IF(FC4&lt;&gt;"Internet fijo", IF(FC6="Residencial",$I$17,$J$17),0)*#REF!</f>
        <v>#REF!</v>
      </c>
      <c r="FD17" s="132" t="e">
        <f>IF(FD4&lt;&gt;"Internet fijo", IF(FD6="Residencial",$I$17,$J$17),0)*#REF!</f>
        <v>#REF!</v>
      </c>
      <c r="FE17" s="132" t="e">
        <f>IF(FE4&lt;&gt;"Internet fijo", IF(FE6="Residencial",$I$17,$J$17),0)*#REF!</f>
        <v>#REF!</v>
      </c>
      <c r="FF17" s="132" t="e">
        <f>IF(FF4&lt;&gt;"Internet fijo", IF(FF6="Residencial",$I$17,$J$17),0)*#REF!</f>
        <v>#REF!</v>
      </c>
      <c r="FG17" s="132" t="e">
        <f>IF(FG4&lt;&gt;"Internet fijo", IF(FG6="Residencial",$I$17,$J$17),0)*#REF!</f>
        <v>#REF!</v>
      </c>
      <c r="FH17" s="132" t="e">
        <f>IF(FH4&lt;&gt;"Internet fijo", IF(FH6="Residencial",$I$17,$J$17),0)*#REF!</f>
        <v>#REF!</v>
      </c>
      <c r="FI17" s="132" t="e">
        <f>IF(FI4&lt;&gt;"Internet fijo", IF(FI6="Residencial",$I$17,$J$17),0)*#REF!</f>
        <v>#REF!</v>
      </c>
      <c r="FJ17" s="132" t="e">
        <f>IF(FJ4&lt;&gt;"Internet fijo", IF(FJ6="Residencial",$I$17,$J$17),0)*#REF!</f>
        <v>#REF!</v>
      </c>
      <c r="FK17" s="132" t="e">
        <f>IF(FK4&lt;&gt;"Internet fijo", IF(FK6="Residencial",$I$17,$J$17),0)*#REF!</f>
        <v>#REF!</v>
      </c>
      <c r="FL17" s="132" t="e">
        <f>IF(FL4&lt;&gt;"Internet fijo", IF(FL6="Residencial",$I$17,$J$17),0)*#REF!</f>
        <v>#REF!</v>
      </c>
      <c r="FM17" s="132" t="e">
        <f>IF(FM4&lt;&gt;"Internet fijo", IF(FM6="Residencial",$I$17,$J$17),0)*#REF!</f>
        <v>#REF!</v>
      </c>
      <c r="FN17" s="132" t="e">
        <f>IF(FN4&lt;&gt;"Internet fijo", IF(FN6="Residencial",$I$17,$J$17),0)*#REF!</f>
        <v>#REF!</v>
      </c>
      <c r="FO17" s="132" t="e">
        <f>IF(FO4&lt;&gt;"Internet fijo", IF(FO6="Residencial",$I$17,$J$17),0)*#REF!</f>
        <v>#REF!</v>
      </c>
      <c r="FP17" s="132" t="e">
        <f>IF(FP4&lt;&gt;"Internet fijo", IF(FP6="Residencial",$I$17,$J$17),0)*#REF!</f>
        <v>#REF!</v>
      </c>
      <c r="FQ17" s="132" t="e">
        <f>IF(FQ4&lt;&gt;"Internet fijo", IF(FQ6="Residencial",$I$17,$J$17),0)*#REF!</f>
        <v>#REF!</v>
      </c>
      <c r="FR17" s="132" t="e">
        <f>IF(FR4&lt;&gt;"Internet fijo", IF(FR6="Residencial",$I$17,$J$17),0)*#REF!</f>
        <v>#REF!</v>
      </c>
      <c r="FS17" s="132" t="e">
        <f>IF(FS4&lt;&gt;"Internet fijo", IF(FS6="Residencial",$I$17,$J$17),0)*#REF!</f>
        <v>#REF!</v>
      </c>
      <c r="FT17" s="132" t="e">
        <f>IF(FT4&lt;&gt;"Internet fijo", IF(FT6="Residencial",$I$17,$J$17),0)*#REF!</f>
        <v>#REF!</v>
      </c>
      <c r="FU17" s="132" t="e">
        <f>IF(FU4&lt;&gt;"Internet fijo", IF(FU6="Residencial",$I$17,$J$17),0)*#REF!</f>
        <v>#REF!</v>
      </c>
      <c r="FV17" s="132" t="e">
        <f>IF(FV4&lt;&gt;"Internet fijo", IF(FV6="Residencial",$I$17,$J$17),0)*#REF!</f>
        <v>#REF!</v>
      </c>
      <c r="FW17" s="132" t="e">
        <f>IF(FW4&lt;&gt;"Internet fijo", IF(FW6="Residencial",$I$17,$J$17),0)*#REF!</f>
        <v>#REF!</v>
      </c>
      <c r="FX17" s="132" t="e">
        <f>IF(FX4&lt;&gt;"Internet fijo", IF(FX6="Residencial",$I$17,$J$17),0)*#REF!</f>
        <v>#REF!</v>
      </c>
      <c r="FY17" s="132" t="e">
        <f>IF(FY4&lt;&gt;"Internet fijo", IF(FY6="Residencial",$I$17,$J$17),0)*#REF!</f>
        <v>#REF!</v>
      </c>
      <c r="FZ17" s="132" t="e">
        <f>IF(FZ4&lt;&gt;"Internet fijo", IF(FZ6="Residencial",$I$17,$J$17),0)*#REF!</f>
        <v>#REF!</v>
      </c>
      <c r="GA17" s="132" t="e">
        <f>IF(GA4&lt;&gt;"Internet fijo", IF(GA6="Residencial",$I$17,$J$17),0)*#REF!</f>
        <v>#REF!</v>
      </c>
      <c r="GB17" s="132" t="e">
        <f>IF(GB4&lt;&gt;"Internet fijo", IF(GB6="Residencial",$I$17,$J$17),0)*#REF!</f>
        <v>#REF!</v>
      </c>
      <c r="GC17" s="132" t="e">
        <f>IF(GC4&lt;&gt;"Internet fijo", IF(GC6="Residencial",$I$17,$J$17),0)*#REF!</f>
        <v>#REF!</v>
      </c>
      <c r="GD17" s="132" t="e">
        <f>IF(GD4&lt;&gt;"Internet fijo", IF(GD6="Residencial",$I$17,$J$17),0)*#REF!</f>
        <v>#REF!</v>
      </c>
      <c r="GE17" s="132" t="e">
        <f>IF(GE4&lt;&gt;"Internet fijo", IF(GE6="Residencial",$I$17,$J$17),0)*#REF!</f>
        <v>#REF!</v>
      </c>
      <c r="GF17" s="132" t="e">
        <f>IF(GF4&lt;&gt;"Internet fijo", IF(GF6="Residencial",$I$17,$J$17),0)*#REF!</f>
        <v>#REF!</v>
      </c>
      <c r="GG17" s="132" t="e">
        <f>IF(GG4&lt;&gt;"Internet fijo", IF(GG6="Residencial",$I$17,$J$17),0)*#REF!</f>
        <v>#REF!</v>
      </c>
      <c r="GH17" s="132" t="e">
        <f>IF(GH4&lt;&gt;"Internet fijo", IF(GH6="Residencial",$I$17,$J$17),0)*#REF!</f>
        <v>#REF!</v>
      </c>
      <c r="GI17" s="132" t="e">
        <f>IF(GI4&lt;&gt;"Internet fijo", IF(GI6="Residencial",$I$17,$J$17),0)*#REF!</f>
        <v>#REF!</v>
      </c>
      <c r="GJ17" s="132" t="e">
        <f>IF(GJ4&lt;&gt;"Internet fijo", IF(GJ6="Residencial",$I$17,$J$17),0)*#REF!</f>
        <v>#REF!</v>
      </c>
      <c r="GK17" s="132" t="e">
        <f>IF(GK4&lt;&gt;"Internet fijo", IF(GK6="Residencial",$I$17,$J$17),0)*#REF!</f>
        <v>#REF!</v>
      </c>
      <c r="GL17" s="132" t="e">
        <f>IF(GL4&lt;&gt;"Internet fijo", IF(GL6="Residencial",$I$17,$J$17),0)*#REF!</f>
        <v>#REF!</v>
      </c>
      <c r="GM17" s="132" t="e">
        <f>IF(GM4&lt;&gt;"Internet fijo", IF(GM6="Residencial",$I$17,$J$17),0)*#REF!</f>
        <v>#REF!</v>
      </c>
      <c r="GN17" s="132" t="e">
        <f>IF(GN4&lt;&gt;"Internet fijo", IF(GN6="Residencial",$I$17,$J$17),0)*#REF!</f>
        <v>#REF!</v>
      </c>
      <c r="GO17" s="132" t="e">
        <f>IF(GO4&lt;&gt;"Internet fijo", IF(GO6="Residencial",$I$17,$J$17),0)*#REF!</f>
        <v>#REF!</v>
      </c>
      <c r="GP17" s="132" t="e">
        <f>IF(GP4&lt;&gt;"Internet fijo", IF(GP6="Residencial",$I$17,$J$17),0)*#REF!</f>
        <v>#REF!</v>
      </c>
      <c r="GQ17" s="132" t="e">
        <f>IF(GQ4&lt;&gt;"Internet fijo", IF(GQ6="Residencial",$I$17,$J$17),0)*#REF!</f>
        <v>#REF!</v>
      </c>
      <c r="GR17" s="132" t="e">
        <f>IF(GR4&lt;&gt;"Internet fijo", IF(GR6="Residencial",$I$17,$J$17),0)*#REF!</f>
        <v>#REF!</v>
      </c>
      <c r="GS17" s="132" t="e">
        <f>IF(GS4&lt;&gt;"Internet fijo", IF(GS6="Residencial",$I$17,$J$17),0)*#REF!</f>
        <v>#REF!</v>
      </c>
      <c r="GT17" s="132" t="e">
        <f>IF(GT4&lt;&gt;"Internet fijo", IF(GT6="Residencial",$I$17,$J$17),0)*#REF!</f>
        <v>#REF!</v>
      </c>
      <c r="GU17" s="132" t="e">
        <f>IF(GU4&lt;&gt;"Internet fijo", IF(GU6="Residencial",$I$17,$J$17),0)*#REF!</f>
        <v>#REF!</v>
      </c>
      <c r="GV17" s="132" t="e">
        <f>IF(GV4&lt;&gt;"Internet fijo", IF(GV6="Residencial",$I$17,$J$17),0)*#REF!</f>
        <v>#REF!</v>
      </c>
      <c r="GW17" s="132" t="e">
        <f>IF(GW4&lt;&gt;"Internet fijo", IF(GW6="Residencial",$I$17,$J$17),0)*#REF!</f>
        <v>#REF!</v>
      </c>
      <c r="GX17" s="132" t="e">
        <f>IF(GX4&lt;&gt;"Internet fijo", IF(GX6="Residencial",$I$17,$J$17),0)*#REF!</f>
        <v>#REF!</v>
      </c>
      <c r="GY17" s="132" t="e">
        <f>IF(GY4&lt;&gt;"Internet fijo", IF(GY6="Residencial",$I$17,$J$17),0)*#REF!</f>
        <v>#REF!</v>
      </c>
      <c r="GZ17" s="132" t="e">
        <f>IF(GZ4&lt;&gt;"Internet fijo", IF(GZ6="Residencial",$I$17,$J$17),0)*#REF!</f>
        <v>#REF!</v>
      </c>
      <c r="HA17" s="132" t="e">
        <f>IF(HA4&lt;&gt;"Internet fijo", IF(HA6="Residencial",$I$17,$J$17),0)*#REF!</f>
        <v>#REF!</v>
      </c>
      <c r="HB17" s="132" t="e">
        <f>IF(HB4&lt;&gt;"Internet fijo", IF(HB6="Residencial",$I$17,$J$17),0)*#REF!</f>
        <v>#REF!</v>
      </c>
      <c r="HC17" s="132" t="e">
        <f>IF(HC4&lt;&gt;"Internet fijo", IF(HC6="Residencial",$I$17,$J$17),0)*#REF!</f>
        <v>#REF!</v>
      </c>
      <c r="HD17" s="132" t="e">
        <f>IF(HD4&lt;&gt;"Internet fijo", IF(HD6="Residencial",$I$17,$J$17),0)*#REF!</f>
        <v>#REF!</v>
      </c>
      <c r="HE17" s="132" t="e">
        <f>IF(HE4&lt;&gt;"Internet fijo", IF(HE6="Residencial",$I$17,$J$17),0)*#REF!</f>
        <v>#REF!</v>
      </c>
      <c r="HF17" s="132" t="e">
        <f>IF(HF4&lt;&gt;"Internet fijo", IF(HF6="Residencial",$I$17,$J$17),0)*#REF!</f>
        <v>#REF!</v>
      </c>
      <c r="HG17" s="132" t="e">
        <f>IF(HG4&lt;&gt;"Internet fijo", IF(HG6="Residencial",$I$17,$J$17),0)*#REF!</f>
        <v>#REF!</v>
      </c>
      <c r="HH17" s="132" t="e">
        <f>IF(HH4&lt;&gt;"Internet fijo", IF(HH6="Residencial",$I$17,$J$17),0)*#REF!</f>
        <v>#REF!</v>
      </c>
      <c r="HI17" s="132" t="e">
        <f>IF(HI4&lt;&gt;"Internet fijo", IF(HI6="Residencial",$I$17,$J$17),0)*#REF!</f>
        <v>#REF!</v>
      </c>
      <c r="HJ17" s="132" t="e">
        <f>IF(HJ4&lt;&gt;"Internet fijo", IF(HJ6="Residencial",$I$17,$J$17),0)*#REF!</f>
        <v>#REF!</v>
      </c>
      <c r="HK17" s="132" t="e">
        <f>IF(HK4&lt;&gt;"Internet fijo", IF(HK6="Residencial",$I$17,$J$17),0)*#REF!</f>
        <v>#REF!</v>
      </c>
      <c r="HL17" s="132" t="e">
        <f>IF(HL4&lt;&gt;"Internet fijo", IF(HL6="Residencial",$I$17,$J$17),0)*#REF!</f>
        <v>#REF!</v>
      </c>
    </row>
    <row r="18" spans="1:221" s="177" customFormat="1" x14ac:dyDescent="0.2">
      <c r="C18" s="102"/>
      <c r="G18" s="178"/>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c r="DJ18" s="283"/>
      <c r="DK18" s="283"/>
      <c r="DL18" s="283"/>
      <c r="DM18" s="283"/>
      <c r="DN18" s="283"/>
      <c r="DO18" s="283"/>
      <c r="DP18" s="283"/>
      <c r="DQ18" s="283"/>
      <c r="DR18" s="28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row>
    <row r="19" spans="1:221" s="177" customFormat="1" x14ac:dyDescent="0.2">
      <c r="C19" s="102" t="s">
        <v>423</v>
      </c>
      <c r="G19" s="178" t="s">
        <v>161</v>
      </c>
      <c r="H19" s="177" t="s">
        <v>439</v>
      </c>
      <c r="I19" s="266">
        <f>IFERROR(ROUNDUP(VLOOKUP(I2,Base!$B$8:$K$120,9,FALSE),0),"")</f>
        <v>153</v>
      </c>
      <c r="J19" s="266">
        <f>IFERROR(ROUNDUP(VLOOKUP(J2,Base!$B$8:$K$120,9,FALSE),0),"")</f>
        <v>153</v>
      </c>
      <c r="K19" s="266">
        <f>IFERROR(ROUNDUP(VLOOKUP(K2,Base!$B$8:$K$120,9,FALSE),0),"")</f>
        <v>153</v>
      </c>
      <c r="L19" s="266">
        <f>IFERROR(ROUNDUP(VLOOKUP(L2,Base!$B$8:$K$120,9,FALSE),0),"")</f>
        <v>153</v>
      </c>
      <c r="M19" s="266">
        <f>IFERROR(ROUNDUP(VLOOKUP(M2,Base!$B$8:$K$120,9,FALSE),0),"")</f>
        <v>153</v>
      </c>
      <c r="N19" s="266">
        <f>IFERROR(ROUNDUP(VLOOKUP(N2,Base!$B$8:$K$120,9,FALSE),0),"")</f>
        <v>153</v>
      </c>
      <c r="O19" s="266">
        <f>IFERROR(ROUNDUP(VLOOKUP(O2,Base!$B$8:$K$120,9,FALSE),0),"")</f>
        <v>153</v>
      </c>
      <c r="P19" s="266">
        <f>IFERROR(ROUNDUP(VLOOKUP(P2,Base!$B$8:$K$120,9,FALSE),0),"")</f>
        <v>153</v>
      </c>
      <c r="Q19" s="266">
        <f>IFERROR(ROUNDUP(VLOOKUP(Q2,Base!$B$8:$K$120,9,FALSE),0),"")</f>
        <v>153</v>
      </c>
      <c r="R19" s="266">
        <f>IFERROR(ROUNDUP(VLOOKUP(R2,Base!$B$8:$K$120,9,FALSE),0),"")</f>
        <v>153</v>
      </c>
      <c r="S19" s="266">
        <f>IFERROR(ROUNDUP(VLOOKUP(S2,Base!$B$8:$K$120,9,FALSE),0),"")</f>
        <v>153</v>
      </c>
      <c r="T19" s="266">
        <f>IFERROR(ROUNDUP(VLOOKUP(T2,Base!$B$8:$K$120,9,FALSE),0),"")</f>
        <v>121</v>
      </c>
      <c r="U19" s="266">
        <f>IFERROR(ROUNDUP(VLOOKUP(U2,Base!$B$8:$K$120,9,FALSE),0),"")</f>
        <v>121</v>
      </c>
      <c r="V19" s="266">
        <f>IFERROR(ROUNDUP(VLOOKUP(V2,Base!$B$8:$K$120,9,FALSE),0),"")</f>
        <v>121</v>
      </c>
      <c r="W19" s="266">
        <f>IFERROR(ROUNDUP(VLOOKUP(W2,Base!$B$8:$K$120,9,FALSE),0),"")</f>
        <v>121</v>
      </c>
      <c r="X19" s="266">
        <f>IFERROR(ROUNDUP(VLOOKUP(X2,Base!$B$8:$K$120,9,FALSE),0),"")</f>
        <v>121</v>
      </c>
      <c r="Y19" s="266">
        <f>IFERROR(ROUNDUP(VLOOKUP(Y2,Base!$B$8:$K$120,9,FALSE),0),"")</f>
        <v>121</v>
      </c>
      <c r="Z19" s="266">
        <f>IFERROR(ROUNDUP(VLOOKUP(Z2,Base!$B$8:$K$120,9,FALSE),0),"")</f>
        <v>121</v>
      </c>
      <c r="AA19" s="266">
        <f>IFERROR(ROUNDUP(VLOOKUP(AA2,Base!$B$8:$K$120,9,FALSE),0),"")</f>
        <v>121</v>
      </c>
      <c r="AB19" s="266">
        <f>IFERROR(ROUNDUP(VLOOKUP(AB2,Base!$B$8:$K$120,9,FALSE),0),"")</f>
        <v>121</v>
      </c>
      <c r="AC19" s="266">
        <f>IFERROR(ROUNDUP(VLOOKUP(AC2,Base!$B$8:$K$120,9,FALSE),0),"")</f>
        <v>121</v>
      </c>
      <c r="AD19" s="266">
        <f>IFERROR(ROUNDUP(VLOOKUP(AD2,Base!$B$8:$K$120,9,FALSE),0),"")</f>
        <v>121</v>
      </c>
      <c r="AE19" s="266">
        <f>IFERROR(ROUNDUP(VLOOKUP(AE2,Base!$B$8:$K$120,9,FALSE),0),"")</f>
        <v>121</v>
      </c>
      <c r="AF19" s="266">
        <f>IFERROR(ROUNDUP(VLOOKUP(AF2,Base!$B$8:$K$120,9,FALSE),0),"")</f>
        <v>121</v>
      </c>
      <c r="AG19" s="266">
        <f>IFERROR(ROUNDUP(VLOOKUP(AG2,Base!$B$8:$K$120,9,FALSE),0),"")</f>
        <v>121</v>
      </c>
      <c r="AH19" s="266">
        <f>IFERROR(ROUNDUP(VLOOKUP(AH2,Base!$B$8:$K$120,9,FALSE),0),"")</f>
        <v>121</v>
      </c>
      <c r="AI19" s="266">
        <f>IFERROR(ROUNDUP(VLOOKUP(AI2,Base!$B$8:$K$120,9,FALSE),0),"")</f>
        <v>121</v>
      </c>
      <c r="AJ19" s="266">
        <f>IFERROR(ROUNDUP(VLOOKUP(AJ2,Base!$B$8:$K$120,9,FALSE),0),"")</f>
        <v>121</v>
      </c>
      <c r="AK19" s="266">
        <f>IFERROR(ROUNDUP(VLOOKUP(AK2,Base!$B$8:$K$120,9,FALSE),0),"")</f>
        <v>121</v>
      </c>
      <c r="AL19" s="266">
        <f>IFERROR(ROUNDUP(VLOOKUP(AL2,Base!$B$8:$K$120,9,FALSE),0),"")</f>
        <v>153</v>
      </c>
      <c r="AM19" s="266">
        <f>IFERROR(ROUNDUP(VLOOKUP(AM2,Base!$B$8:$K$120,9,FALSE),0),"")</f>
        <v>153</v>
      </c>
      <c r="AN19" s="266">
        <f>IFERROR(ROUNDUP(VLOOKUP(AN2,Base!$B$8:$K$120,9,FALSE),0),"")</f>
        <v>153</v>
      </c>
      <c r="AO19" s="266">
        <f>IFERROR(ROUNDUP(VLOOKUP(AO2,Base!$B$8:$K$120,9,FALSE),0),"")</f>
        <v>153</v>
      </c>
      <c r="AP19" s="266">
        <f>IFERROR(ROUNDUP(VLOOKUP(AP2,Base!$B$8:$K$120,9,FALSE),0),"")</f>
        <v>153</v>
      </c>
      <c r="AQ19" s="266">
        <f>IFERROR(ROUNDUP(VLOOKUP(AQ2,Base!$B$8:$K$120,9,FALSE),0),"")</f>
        <v>153</v>
      </c>
      <c r="AR19" s="266">
        <f>IFERROR(ROUNDUP(VLOOKUP(AR2,Base!$B$8:$K$120,9,FALSE),0),"")</f>
        <v>153</v>
      </c>
      <c r="AS19" s="266">
        <f>IFERROR(ROUNDUP(VLOOKUP(AS2,Base!$B$8:$K$120,9,FALSE),0),"")</f>
        <v>153</v>
      </c>
      <c r="AT19" s="266">
        <f>IFERROR(ROUNDUP(VLOOKUP(AT2,Base!$B$8:$K$120,9,FALSE),0),"")</f>
        <v>153</v>
      </c>
      <c r="AU19" s="266">
        <f>IFERROR(ROUNDUP(VLOOKUP(AU2,Base!$B$8:$K$120,9,FALSE),0),"")</f>
        <v>122</v>
      </c>
      <c r="AV19" s="266">
        <f>IFERROR(ROUNDUP(VLOOKUP(AV2,Base!$B$8:$K$120,9,FALSE),0),"")</f>
        <v>121</v>
      </c>
      <c r="AW19" s="266">
        <f>IFERROR(ROUNDUP(VLOOKUP(AW2,Base!$B$8:$K$120,9,FALSE),0),"")</f>
        <v>121</v>
      </c>
      <c r="AX19" s="266">
        <f>IFERROR(ROUNDUP(VLOOKUP(AX2,Base!$B$8:$K$120,9,FALSE),0),"")</f>
        <v>121</v>
      </c>
      <c r="AY19" s="266">
        <f>IFERROR(ROUNDUP(VLOOKUP(AY2,Base!$B$8:$K$120,9,FALSE),0),"")</f>
        <v>121</v>
      </c>
      <c r="AZ19" s="266">
        <f>IFERROR(ROUNDUP(VLOOKUP(AZ2,Base!$B$8:$K$120,9,FALSE),0),"")</f>
        <v>121</v>
      </c>
      <c r="BA19" s="266">
        <f>IFERROR(ROUNDUP(VLOOKUP(BA2,Base!$B$8:$K$120,9,FALSE),0),"")</f>
        <v>121</v>
      </c>
      <c r="BB19" s="266">
        <f>IFERROR(ROUNDUP(VLOOKUP(BB2,Base!$B$8:$K$120,9,FALSE),0),"")</f>
        <v>121</v>
      </c>
      <c r="BC19" s="266">
        <f>IFERROR(ROUNDUP(VLOOKUP(BC2,Base!$B$8:$K$120,9,FALSE),0),"")</f>
        <v>121</v>
      </c>
      <c r="BD19" s="266">
        <f>IFERROR(ROUNDUP(VLOOKUP(BD2,Base!$B$8:$K$120,9,FALSE),0),"")</f>
        <v>121</v>
      </c>
      <c r="BE19" s="266">
        <f>IFERROR(ROUNDUP(VLOOKUP(BE2,Base!$B$8:$K$120,9,FALSE),0),"")</f>
        <v>121</v>
      </c>
      <c r="BF19" s="266">
        <f>IFERROR(ROUNDUP(VLOOKUP(BF2,Base!$B$8:$K$120,9,FALSE),0),"")</f>
        <v>121</v>
      </c>
      <c r="BG19" s="266">
        <f>IFERROR(ROUNDUP(VLOOKUP(BG2,Base!$B$8:$K$120,9,FALSE),0),"")</f>
        <v>121</v>
      </c>
      <c r="BH19" s="266">
        <f>IFERROR(ROUNDUP(VLOOKUP(BH2,Base!$B$8:$K$120,9,FALSE),0),"")</f>
        <v>121</v>
      </c>
      <c r="BI19" s="266">
        <f>IFERROR(ROUNDUP(VLOOKUP(BI2,Base!$B$8:$K$120,9,FALSE),0),"")</f>
        <v>121</v>
      </c>
      <c r="BJ19" s="266">
        <f>IFERROR(ROUNDUP(VLOOKUP(BJ2,Base!$B$8:$K$120,9,FALSE),0),"")</f>
        <v>121</v>
      </c>
      <c r="BK19" s="266">
        <f>IFERROR(ROUNDUP(VLOOKUP(BK2,Base!$B$8:$K$120,9,FALSE),0),"")</f>
        <v>121</v>
      </c>
      <c r="BL19" s="266">
        <f>IFERROR(ROUNDUP(VLOOKUP(BL2,Base!$B$8:$K$120,9,FALSE),0),"")</f>
        <v>121</v>
      </c>
      <c r="BM19" s="266">
        <f>IFERROR(ROUNDUP(VLOOKUP(BM2,Base!$B$8:$K$120,9,FALSE),0),"")</f>
        <v>94</v>
      </c>
      <c r="BN19" s="266">
        <f>IFERROR(ROUNDUP(VLOOKUP(BN2,Base!$B$8:$K$120,9,FALSE),0),"")</f>
        <v>94</v>
      </c>
      <c r="BO19" s="266">
        <f>IFERROR(ROUNDUP(VLOOKUP(BO2,Base!$B$8:$K$120,9,FALSE),0),"")</f>
        <v>94</v>
      </c>
      <c r="BP19" s="266">
        <f>IFERROR(ROUNDUP(VLOOKUP(BP2,Base!$B$8:$K$120,9,FALSE),0),"")</f>
        <v>94</v>
      </c>
      <c r="BQ19" s="266">
        <f>IFERROR(ROUNDUP(VLOOKUP(BQ2,Base!$B$8:$K$120,9,FALSE),0),"")</f>
        <v>94</v>
      </c>
      <c r="BR19" s="266">
        <f>IFERROR(ROUNDUP(VLOOKUP(BR2,Base!$B$8:$K$120,9,FALSE),0),"")</f>
        <v>94</v>
      </c>
      <c r="BS19" s="266">
        <f>IFERROR(ROUNDUP(VLOOKUP(BS2,Base!$B$8:$K$120,9,FALSE),0),"")</f>
        <v>94</v>
      </c>
      <c r="BT19" s="266">
        <f>IFERROR(ROUNDUP(VLOOKUP(BT2,Base!$B$8:$K$120,9,FALSE),0),"")</f>
        <v>94</v>
      </c>
      <c r="BU19" s="266">
        <f>IFERROR(ROUNDUP(VLOOKUP(BU2,Base!$B$8:$K$120,9,FALSE),0),"")</f>
        <v>94</v>
      </c>
      <c r="BV19" s="266">
        <f>IFERROR(ROUNDUP(VLOOKUP(BV2,Base!$B$8:$K$120,9,FALSE),0),"")</f>
        <v>104</v>
      </c>
      <c r="BW19" s="266">
        <f>IFERROR(ROUNDUP(VLOOKUP(BW2,Base!$B$8:$K$120,9,FALSE),0),"")</f>
        <v>104</v>
      </c>
      <c r="BX19" s="266">
        <f>IFERROR(ROUNDUP(VLOOKUP(BX2,Base!$B$8:$K$120,9,FALSE),0),"")</f>
        <v>77</v>
      </c>
      <c r="BY19" s="266">
        <f>IFERROR(ROUNDUP(VLOOKUP(BY2,Base!$B$8:$K$120,9,FALSE),0),"")</f>
        <v>77</v>
      </c>
      <c r="BZ19" s="266">
        <f>IFERROR(ROUNDUP(VLOOKUP(BZ2,Base!$B$8:$K$120,9,FALSE),0),"")</f>
        <v>77</v>
      </c>
      <c r="CA19" s="266">
        <f>IFERROR(ROUNDUP(VLOOKUP(CA2,Base!$B$8:$K$120,9,FALSE),0),"")</f>
        <v>77</v>
      </c>
      <c r="CB19" s="266">
        <f>IFERROR(ROUNDUP(VLOOKUP(CB2,Base!$B$8:$K$120,9,FALSE),0),"")</f>
        <v>77</v>
      </c>
      <c r="CC19" s="266">
        <f>IFERROR(ROUNDUP(VLOOKUP(CC2,Base!$B$8:$K$120,9,FALSE),0),"")</f>
        <v>77</v>
      </c>
      <c r="CD19" s="266">
        <f>IFERROR(ROUNDUP(VLOOKUP(CD2,Base!$B$8:$K$120,9,FALSE),0),"")</f>
        <v>77</v>
      </c>
      <c r="CE19" s="266">
        <f>IFERROR(ROUNDUP(VLOOKUP(CE2,Base!$B$8:$K$120,9,FALSE),0),"")</f>
        <v>81</v>
      </c>
      <c r="CF19" s="266">
        <f>IFERROR(ROUNDUP(VLOOKUP(CF2,Base!$B$8:$K$120,9,FALSE),0),"")</f>
        <v>81</v>
      </c>
      <c r="CG19" s="266">
        <f>IFERROR(ROUNDUP(VLOOKUP(CG2,Base!$B$8:$K$120,9,FALSE),0),"")</f>
        <v>77</v>
      </c>
      <c r="CH19" s="266">
        <f>IFERROR(ROUNDUP(VLOOKUP(CH2,Base!$B$8:$K$120,9,FALSE),0),"")</f>
        <v>77</v>
      </c>
      <c r="CI19" s="266">
        <f>IFERROR(ROUNDUP(VLOOKUP(CI2,Base!$B$8:$K$120,9,FALSE),0),"")</f>
        <v>77</v>
      </c>
      <c r="CJ19" s="266">
        <f>IFERROR(ROUNDUP(VLOOKUP(CJ2,Base!$B$8:$K$120,9,FALSE),0),"")</f>
        <v>77</v>
      </c>
      <c r="CK19" s="266">
        <f>IFERROR(ROUNDUP(VLOOKUP(CK2,Base!$B$8:$K$120,9,FALSE),0),"")</f>
        <v>77</v>
      </c>
      <c r="CL19" s="266">
        <f>IFERROR(ROUNDUP(VLOOKUP(CL2,Base!$B$8:$K$120,9,FALSE),0),"")</f>
        <v>77</v>
      </c>
      <c r="CM19" s="266">
        <f>IFERROR(ROUNDUP(VLOOKUP(CM2,Base!$B$8:$K$120,9,FALSE),0),"")</f>
        <v>77</v>
      </c>
      <c r="CN19" s="266">
        <f>IFERROR(ROUNDUP(VLOOKUP(CN2,Base!$B$8:$K$120,9,FALSE),0),"")</f>
        <v>81</v>
      </c>
      <c r="CO19" s="266">
        <f>IFERROR(ROUNDUP(VLOOKUP(CO2,Base!$B$8:$K$120,9,FALSE),0),"")</f>
        <v>81</v>
      </c>
      <c r="CP19" s="266">
        <f>IFERROR(ROUNDUP(VLOOKUP(CP2,Base!$B$8:$K$120,9,FALSE),0),"")</f>
        <v>94</v>
      </c>
      <c r="CQ19" s="266">
        <f>IFERROR(ROUNDUP(VLOOKUP(CQ2,Base!$B$8:$K$120,9,FALSE),0),"")</f>
        <v>94</v>
      </c>
      <c r="CR19" s="266">
        <f>IFERROR(ROUNDUP(VLOOKUP(CR2,Base!$B$8:$K$120,9,FALSE),0),"")</f>
        <v>94</v>
      </c>
      <c r="CS19" s="266">
        <f>IFERROR(ROUNDUP(VLOOKUP(CS2,Base!$B$8:$K$120,9,FALSE),0),"")</f>
        <v>94</v>
      </c>
      <c r="CT19" s="266">
        <f>IFERROR(ROUNDUP(VLOOKUP(CT2,Base!$B$8:$K$120,9,FALSE),0),"")</f>
        <v>94</v>
      </c>
      <c r="CU19" s="266">
        <f>IFERROR(ROUNDUP(VLOOKUP(CU2,Base!$B$8:$K$120,9,FALSE),0),"")</f>
        <v>94</v>
      </c>
      <c r="CV19" s="266">
        <f>IFERROR(ROUNDUP(VLOOKUP(CV2,Base!$B$8:$K$120,9,FALSE),0),"")</f>
        <v>94</v>
      </c>
      <c r="CW19" s="266">
        <f>IFERROR(ROUNDUP(VLOOKUP(CW2,Base!$B$8:$K$120,9,FALSE),0),"")</f>
        <v>104</v>
      </c>
      <c r="CX19" s="266">
        <f>IFERROR(ROUNDUP(VLOOKUP(CX2,Base!$B$8:$K$120,9,FALSE),0),"")</f>
        <v>104</v>
      </c>
      <c r="CY19" s="266">
        <f>IFERROR(ROUNDUP(VLOOKUP(CY2,Base!$B$8:$K$120,9,FALSE),0),"")</f>
        <v>77</v>
      </c>
      <c r="CZ19" s="266">
        <f>IFERROR(ROUNDUP(VLOOKUP(CZ2,Base!$B$8:$K$120,9,FALSE),0),"")</f>
        <v>77</v>
      </c>
      <c r="DA19" s="266">
        <f>IFERROR(ROUNDUP(VLOOKUP(DA2,Base!$B$8:$K$120,9,FALSE),0),"")</f>
        <v>77</v>
      </c>
      <c r="DB19" s="266">
        <f>IFERROR(ROUNDUP(VLOOKUP(DB2,Base!$B$8:$K$120,9,FALSE),0),"")</f>
        <v>77</v>
      </c>
      <c r="DC19" s="266">
        <f>IFERROR(ROUNDUP(VLOOKUP(DC2,Base!$B$8:$K$120,9,FALSE),0),"")</f>
        <v>77</v>
      </c>
      <c r="DD19" s="266">
        <f>IFERROR(ROUNDUP(VLOOKUP(DD2,Base!$B$8:$K$120,9,FALSE),0),"")</f>
        <v>77</v>
      </c>
      <c r="DE19" s="266">
        <f>IFERROR(ROUNDUP(VLOOKUP(DE2,Base!$B$8:$K$120,9,FALSE),0),"")</f>
        <v>77</v>
      </c>
      <c r="DF19" s="266">
        <f>IFERROR(ROUNDUP(VLOOKUP(DF2,Base!$B$8:$K$120,9,FALSE),0),"")</f>
        <v>81</v>
      </c>
      <c r="DG19" s="266">
        <f>IFERROR(ROUNDUP(VLOOKUP(DG2,Base!$B$8:$K$120,9,FALSE),0),"")</f>
        <v>81</v>
      </c>
      <c r="DH19" s="266">
        <f>IFERROR(ROUNDUP(VLOOKUP(DH2,Base!$B$8:$K$120,9,FALSE),0),"")</f>
        <v>77</v>
      </c>
      <c r="DI19" s="266">
        <f>IFERROR(ROUNDUP(VLOOKUP(DI2,Base!$B$8:$K$120,9,FALSE),0),"")</f>
        <v>77</v>
      </c>
      <c r="DJ19" s="266">
        <f>IFERROR(ROUNDUP(VLOOKUP(DJ2,Base!$B$8:$K$120,9,FALSE),0),"")</f>
        <v>77</v>
      </c>
      <c r="DK19" s="266">
        <f>IFERROR(ROUNDUP(VLOOKUP(DK2,Base!$B$8:$K$120,9,FALSE),0),"")</f>
        <v>77</v>
      </c>
      <c r="DL19" s="266">
        <f>IFERROR(ROUNDUP(VLOOKUP(DL2,Base!$B$8:$K$120,9,FALSE),0),"")</f>
        <v>77</v>
      </c>
      <c r="DM19" s="266">
        <f>IFERROR(ROUNDUP(VLOOKUP(DM2,Base!$B$8:$K$120,9,FALSE),0),"")</f>
        <v>77</v>
      </c>
      <c r="DN19" s="266">
        <f>IFERROR(ROUNDUP(VLOOKUP(DN2,Base!$B$8:$K$120,9,FALSE),0),"")</f>
        <v>77</v>
      </c>
      <c r="DO19" s="266">
        <f>IFERROR(ROUNDUP(VLOOKUP(DO2,Base!$B$8:$K$120,9,FALSE),0),"")</f>
        <v>81</v>
      </c>
      <c r="DP19" s="266">
        <f>IFERROR(ROUNDUP(VLOOKUP(DP2,Base!$B$8:$K$120,9,FALSE),0),"")</f>
        <v>81</v>
      </c>
      <c r="DQ19" s="266">
        <f>IFERROR(ROUNDUP(VLOOKUP(DQ2,Base!$B$8:$K$120,9,FALSE),0),"")</f>
        <v>130</v>
      </c>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row>
    <row r="20" spans="1:221" s="177" customFormat="1" x14ac:dyDescent="0.2">
      <c r="C20" s="102" t="s">
        <v>424</v>
      </c>
      <c r="G20" s="178" t="s">
        <v>161</v>
      </c>
      <c r="H20" s="177" t="s">
        <v>439</v>
      </c>
      <c r="I20" s="266">
        <f>IFERROR(ROUNDUP(VLOOKUP(I2,Base!$B$8:$K$120,10,FALSE),0),"")</f>
        <v>0</v>
      </c>
      <c r="J20" s="266">
        <f>IFERROR(ROUNDUP(VLOOKUP(J2,Base!$B$8:$K$120,10,FALSE),0),"")</f>
        <v>0</v>
      </c>
      <c r="K20" s="266">
        <f>IFERROR(ROUNDUP(VLOOKUP(K2,Base!$B$8:$K$120,10,FALSE),0),"")</f>
        <v>0</v>
      </c>
      <c r="L20" s="266">
        <f>IFERROR(ROUNDUP(VLOOKUP(L2,Base!$B$8:$K$120,10,FALSE),0),"")</f>
        <v>0</v>
      </c>
      <c r="M20" s="266">
        <f>IFERROR(ROUNDUP(VLOOKUP(M2,Base!$B$8:$K$120,10,FALSE),0),"")</f>
        <v>0</v>
      </c>
      <c r="N20" s="266">
        <f>IFERROR(ROUNDUP(VLOOKUP(N2,Base!$B$8:$K$120,10,FALSE),0),"")</f>
        <v>0</v>
      </c>
      <c r="O20" s="266">
        <f>IFERROR(ROUNDUP(VLOOKUP(O2,Base!$B$8:$K$120,10,FALSE),0),"")</f>
        <v>0</v>
      </c>
      <c r="P20" s="266">
        <f>IFERROR(ROUNDUP(VLOOKUP(P2,Base!$B$8:$K$120,10,FALSE),0),"")</f>
        <v>0</v>
      </c>
      <c r="Q20" s="266">
        <f>IFERROR(ROUNDUP(VLOOKUP(Q2,Base!$B$8:$K$120,10,FALSE),0),"")</f>
        <v>0</v>
      </c>
      <c r="R20" s="266">
        <f>IFERROR(ROUNDUP(VLOOKUP(R2,Base!$B$8:$K$120,10,FALSE),0),"")</f>
        <v>0</v>
      </c>
      <c r="S20" s="266">
        <f>IFERROR(ROUNDUP(VLOOKUP(S2,Base!$B$8:$K$120,10,FALSE),0),"")</f>
        <v>0</v>
      </c>
      <c r="T20" s="266">
        <f>IFERROR(ROUNDUP(VLOOKUP(T2,Base!$B$8:$K$120,10,FALSE),0),"")</f>
        <v>97</v>
      </c>
      <c r="U20" s="266">
        <f>IFERROR(ROUNDUP(VLOOKUP(U2,Base!$B$8:$K$120,10,FALSE),0),"")</f>
        <v>97</v>
      </c>
      <c r="V20" s="266">
        <f>IFERROR(ROUNDUP(VLOOKUP(V2,Base!$B$8:$K$120,10,FALSE),0),"")</f>
        <v>97</v>
      </c>
      <c r="W20" s="266">
        <f>IFERROR(ROUNDUP(VLOOKUP(W2,Base!$B$8:$K$120,10,FALSE),0),"")</f>
        <v>97</v>
      </c>
      <c r="X20" s="266">
        <f>IFERROR(ROUNDUP(VLOOKUP(X2,Base!$B$8:$K$120,10,FALSE),0),"")</f>
        <v>97</v>
      </c>
      <c r="Y20" s="266">
        <f>IFERROR(ROUNDUP(VLOOKUP(Y2,Base!$B$8:$K$120,10,FALSE),0),"")</f>
        <v>97</v>
      </c>
      <c r="Z20" s="266">
        <f>IFERROR(ROUNDUP(VLOOKUP(Z2,Base!$B$8:$K$120,10,FALSE),0),"")</f>
        <v>97</v>
      </c>
      <c r="AA20" s="266">
        <f>IFERROR(ROUNDUP(VLOOKUP(AA2,Base!$B$8:$K$120,10,FALSE),0),"")</f>
        <v>97</v>
      </c>
      <c r="AB20" s="266">
        <f>IFERROR(ROUNDUP(VLOOKUP(AB2,Base!$B$8:$K$120,10,FALSE),0),"")</f>
        <v>97</v>
      </c>
      <c r="AC20" s="266">
        <f>IFERROR(ROUNDUP(VLOOKUP(AC2,Base!$B$8:$K$120,10,FALSE),0),"")</f>
        <v>97</v>
      </c>
      <c r="AD20" s="266">
        <f>IFERROR(ROUNDUP(VLOOKUP(AD2,Base!$B$8:$K$120,10,FALSE),0),"")</f>
        <v>97</v>
      </c>
      <c r="AE20" s="266">
        <f>IFERROR(ROUNDUP(VLOOKUP(AE2,Base!$B$8:$K$120,10,FALSE),0),"")</f>
        <v>97</v>
      </c>
      <c r="AF20" s="266">
        <f>IFERROR(ROUNDUP(VLOOKUP(AF2,Base!$B$8:$K$120,10,FALSE),0),"")</f>
        <v>97</v>
      </c>
      <c r="AG20" s="266">
        <f>IFERROR(ROUNDUP(VLOOKUP(AG2,Base!$B$8:$K$120,10,FALSE),0),"")</f>
        <v>97</v>
      </c>
      <c r="AH20" s="266">
        <f>IFERROR(ROUNDUP(VLOOKUP(AH2,Base!$B$8:$K$120,10,FALSE),0),"")</f>
        <v>97</v>
      </c>
      <c r="AI20" s="266">
        <f>IFERROR(ROUNDUP(VLOOKUP(AI2,Base!$B$8:$K$120,10,FALSE),0),"")</f>
        <v>97</v>
      </c>
      <c r="AJ20" s="266">
        <f>IFERROR(ROUNDUP(VLOOKUP(AJ2,Base!$B$8:$K$120,10,FALSE),0),"")</f>
        <v>97</v>
      </c>
      <c r="AK20" s="266">
        <f>IFERROR(ROUNDUP(VLOOKUP(AK2,Base!$B$8:$K$120,10,FALSE),0),"")</f>
        <v>97</v>
      </c>
      <c r="AL20" s="266">
        <f>IFERROR(ROUNDUP(VLOOKUP(AL2,Base!$B$8:$K$120,10,FALSE),0),"")</f>
        <v>0</v>
      </c>
      <c r="AM20" s="266">
        <f>IFERROR(ROUNDUP(VLOOKUP(AM2,Base!$B$8:$K$120,10,FALSE),0),"")</f>
        <v>0</v>
      </c>
      <c r="AN20" s="266">
        <f>IFERROR(ROUNDUP(VLOOKUP(AN2,Base!$B$8:$K$120,10,FALSE),0),"")</f>
        <v>0</v>
      </c>
      <c r="AO20" s="266">
        <f>IFERROR(ROUNDUP(VLOOKUP(AO2,Base!$B$8:$K$120,10,FALSE),0),"")</f>
        <v>0</v>
      </c>
      <c r="AP20" s="266">
        <f>IFERROR(ROUNDUP(VLOOKUP(AP2,Base!$B$8:$K$120,10,FALSE),0),"")</f>
        <v>0</v>
      </c>
      <c r="AQ20" s="266">
        <f>IFERROR(ROUNDUP(VLOOKUP(AQ2,Base!$B$8:$K$120,10,FALSE),0),"")</f>
        <v>0</v>
      </c>
      <c r="AR20" s="266">
        <f>IFERROR(ROUNDUP(VLOOKUP(AR2,Base!$B$8:$K$120,10,FALSE),0),"")</f>
        <v>0</v>
      </c>
      <c r="AS20" s="266">
        <f>IFERROR(ROUNDUP(VLOOKUP(AS2,Base!$B$8:$K$120,10,FALSE),0),"")</f>
        <v>0</v>
      </c>
      <c r="AT20" s="266">
        <f>IFERROR(ROUNDUP(VLOOKUP(AT2,Base!$B$8:$K$120,10,FALSE),0),"")</f>
        <v>0</v>
      </c>
      <c r="AU20" s="266">
        <f>IFERROR(ROUNDUP(VLOOKUP(AU2,Base!$B$8:$K$120,10,FALSE),0),"")</f>
        <v>97</v>
      </c>
      <c r="AV20" s="266">
        <f>IFERROR(ROUNDUP(VLOOKUP(AV2,Base!$B$8:$K$120,10,FALSE),0),"")</f>
        <v>97</v>
      </c>
      <c r="AW20" s="266">
        <f>IFERROR(ROUNDUP(VLOOKUP(AW2,Base!$B$8:$K$120,10,FALSE),0),"")</f>
        <v>97</v>
      </c>
      <c r="AX20" s="266">
        <f>IFERROR(ROUNDUP(VLOOKUP(AX2,Base!$B$8:$K$120,10,FALSE),0),"")</f>
        <v>97</v>
      </c>
      <c r="AY20" s="266">
        <f>IFERROR(ROUNDUP(VLOOKUP(AY2,Base!$B$8:$K$120,10,FALSE),0),"")</f>
        <v>97</v>
      </c>
      <c r="AZ20" s="266">
        <f>IFERROR(ROUNDUP(VLOOKUP(AZ2,Base!$B$8:$K$120,10,FALSE),0),"")</f>
        <v>97</v>
      </c>
      <c r="BA20" s="266">
        <f>IFERROR(ROUNDUP(VLOOKUP(BA2,Base!$B$8:$K$120,10,FALSE),0),"")</f>
        <v>97</v>
      </c>
      <c r="BB20" s="266">
        <f>IFERROR(ROUNDUP(VLOOKUP(BB2,Base!$B$8:$K$120,10,FALSE),0),"")</f>
        <v>97</v>
      </c>
      <c r="BC20" s="266">
        <f>IFERROR(ROUNDUP(VLOOKUP(BC2,Base!$B$8:$K$120,10,FALSE),0),"")</f>
        <v>97</v>
      </c>
      <c r="BD20" s="266">
        <f>IFERROR(ROUNDUP(VLOOKUP(BD2,Base!$B$8:$K$120,10,FALSE),0),"")</f>
        <v>97</v>
      </c>
      <c r="BE20" s="266">
        <f>IFERROR(ROUNDUP(VLOOKUP(BE2,Base!$B$8:$K$120,10,FALSE),0),"")</f>
        <v>97</v>
      </c>
      <c r="BF20" s="266">
        <f>IFERROR(ROUNDUP(VLOOKUP(BF2,Base!$B$8:$K$120,10,FALSE),0),"")</f>
        <v>97</v>
      </c>
      <c r="BG20" s="266">
        <f>IFERROR(ROUNDUP(VLOOKUP(BG2,Base!$B$8:$K$120,10,FALSE),0),"")</f>
        <v>97</v>
      </c>
      <c r="BH20" s="266">
        <f>IFERROR(ROUNDUP(VLOOKUP(BH2,Base!$B$8:$K$120,10,FALSE),0),"")</f>
        <v>97</v>
      </c>
      <c r="BI20" s="266">
        <f>IFERROR(ROUNDUP(VLOOKUP(BI2,Base!$B$8:$K$120,10,FALSE),0),"")</f>
        <v>97</v>
      </c>
      <c r="BJ20" s="266">
        <f>IFERROR(ROUNDUP(VLOOKUP(BJ2,Base!$B$8:$K$120,10,FALSE),0),"")</f>
        <v>97</v>
      </c>
      <c r="BK20" s="266">
        <f>IFERROR(ROUNDUP(VLOOKUP(BK2,Base!$B$8:$K$120,10,FALSE),0),"")</f>
        <v>97</v>
      </c>
      <c r="BL20" s="266">
        <f>IFERROR(ROUNDUP(VLOOKUP(BL2,Base!$B$8:$K$120,10,FALSE),0),"")</f>
        <v>97</v>
      </c>
      <c r="BM20" s="266">
        <f>IFERROR(ROUNDUP(VLOOKUP(BM2,Base!$B$8:$K$120,10,FALSE),0),"")</f>
        <v>0</v>
      </c>
      <c r="BN20" s="266">
        <f>IFERROR(ROUNDUP(VLOOKUP(BN2,Base!$B$8:$K$120,10,FALSE),0),"")</f>
        <v>0</v>
      </c>
      <c r="BO20" s="266">
        <f>IFERROR(ROUNDUP(VLOOKUP(BO2,Base!$B$8:$K$120,10,FALSE),0),"")</f>
        <v>0</v>
      </c>
      <c r="BP20" s="266">
        <f>IFERROR(ROUNDUP(VLOOKUP(BP2,Base!$B$8:$K$120,10,FALSE),0),"")</f>
        <v>0</v>
      </c>
      <c r="BQ20" s="266">
        <f>IFERROR(ROUNDUP(VLOOKUP(BQ2,Base!$B$8:$K$120,10,FALSE),0),"")</f>
        <v>0</v>
      </c>
      <c r="BR20" s="266">
        <f>IFERROR(ROUNDUP(VLOOKUP(BR2,Base!$B$8:$K$120,10,FALSE),0),"")</f>
        <v>0</v>
      </c>
      <c r="BS20" s="266">
        <f>IFERROR(ROUNDUP(VLOOKUP(BS2,Base!$B$8:$K$120,10,FALSE),0),"")</f>
        <v>0</v>
      </c>
      <c r="BT20" s="266">
        <f>IFERROR(ROUNDUP(VLOOKUP(BT2,Base!$B$8:$K$120,10,FALSE),0),"")</f>
        <v>0</v>
      </c>
      <c r="BU20" s="266">
        <f>IFERROR(ROUNDUP(VLOOKUP(BU2,Base!$B$8:$K$120,10,FALSE),0),"")</f>
        <v>0</v>
      </c>
      <c r="BV20" s="266">
        <f>IFERROR(ROUNDUP(VLOOKUP(BV2,Base!$B$8:$K$120,10,FALSE),0),"")</f>
        <v>0</v>
      </c>
      <c r="BW20" s="266">
        <f>IFERROR(ROUNDUP(VLOOKUP(BW2,Base!$B$8:$K$120,10,FALSE),0),"")</f>
        <v>0</v>
      </c>
      <c r="BX20" s="266">
        <f>IFERROR(ROUNDUP(VLOOKUP(BX2,Base!$B$8:$K$120,10,FALSE),0),"")</f>
        <v>61</v>
      </c>
      <c r="BY20" s="266">
        <f>IFERROR(ROUNDUP(VLOOKUP(BY2,Base!$B$8:$K$120,10,FALSE),0),"")</f>
        <v>61</v>
      </c>
      <c r="BZ20" s="266">
        <f>IFERROR(ROUNDUP(VLOOKUP(BZ2,Base!$B$8:$K$120,10,FALSE),0),"")</f>
        <v>61</v>
      </c>
      <c r="CA20" s="266">
        <f>IFERROR(ROUNDUP(VLOOKUP(CA2,Base!$B$8:$K$120,10,FALSE),0),"")</f>
        <v>61</v>
      </c>
      <c r="CB20" s="266">
        <f>IFERROR(ROUNDUP(VLOOKUP(CB2,Base!$B$8:$K$120,10,FALSE),0),"")</f>
        <v>61</v>
      </c>
      <c r="CC20" s="266">
        <f>IFERROR(ROUNDUP(VLOOKUP(CC2,Base!$B$8:$K$120,10,FALSE),0),"")</f>
        <v>61</v>
      </c>
      <c r="CD20" s="266">
        <f>IFERROR(ROUNDUP(VLOOKUP(CD2,Base!$B$8:$K$120,10,FALSE),0),"")</f>
        <v>61</v>
      </c>
      <c r="CE20" s="266">
        <f>IFERROR(ROUNDUP(VLOOKUP(CE2,Base!$B$8:$K$120,10,FALSE),0),"")</f>
        <v>63</v>
      </c>
      <c r="CF20" s="266">
        <f>IFERROR(ROUNDUP(VLOOKUP(CF2,Base!$B$8:$K$120,10,FALSE),0),"")</f>
        <v>63</v>
      </c>
      <c r="CG20" s="266">
        <f>IFERROR(ROUNDUP(VLOOKUP(CG2,Base!$B$8:$K$120,10,FALSE),0),"")</f>
        <v>61</v>
      </c>
      <c r="CH20" s="266">
        <f>IFERROR(ROUNDUP(VLOOKUP(CH2,Base!$B$8:$K$120,10,FALSE),0),"")</f>
        <v>61</v>
      </c>
      <c r="CI20" s="266">
        <f>IFERROR(ROUNDUP(VLOOKUP(CI2,Base!$B$8:$K$120,10,FALSE),0),"")</f>
        <v>61</v>
      </c>
      <c r="CJ20" s="266">
        <f>IFERROR(ROUNDUP(VLOOKUP(CJ2,Base!$B$8:$K$120,10,FALSE),0),"")</f>
        <v>61</v>
      </c>
      <c r="CK20" s="266">
        <f>IFERROR(ROUNDUP(VLOOKUP(CK2,Base!$B$8:$K$120,10,FALSE),0),"")</f>
        <v>61</v>
      </c>
      <c r="CL20" s="266">
        <f>IFERROR(ROUNDUP(VLOOKUP(CL2,Base!$B$8:$K$120,10,FALSE),0),"")</f>
        <v>61</v>
      </c>
      <c r="CM20" s="266">
        <f>IFERROR(ROUNDUP(VLOOKUP(CM2,Base!$B$8:$K$120,10,FALSE),0),"")</f>
        <v>61</v>
      </c>
      <c r="CN20" s="266">
        <f>IFERROR(ROUNDUP(VLOOKUP(CN2,Base!$B$8:$K$120,10,FALSE),0),"")</f>
        <v>63</v>
      </c>
      <c r="CO20" s="266">
        <f>IFERROR(ROUNDUP(VLOOKUP(CO2,Base!$B$8:$K$120,10,FALSE),0),"")</f>
        <v>63</v>
      </c>
      <c r="CP20" s="266">
        <f>IFERROR(ROUNDUP(VLOOKUP(CP2,Base!$B$8:$K$120,10,FALSE),0),"")</f>
        <v>0</v>
      </c>
      <c r="CQ20" s="266">
        <f>IFERROR(ROUNDUP(VLOOKUP(CQ2,Base!$B$8:$K$120,10,FALSE),0),"")</f>
        <v>0</v>
      </c>
      <c r="CR20" s="266">
        <f>IFERROR(ROUNDUP(VLOOKUP(CR2,Base!$B$8:$K$120,10,FALSE),0),"")</f>
        <v>0</v>
      </c>
      <c r="CS20" s="266">
        <f>IFERROR(ROUNDUP(VLOOKUP(CS2,Base!$B$8:$K$120,10,FALSE),0),"")</f>
        <v>0</v>
      </c>
      <c r="CT20" s="266">
        <f>IFERROR(ROUNDUP(VLOOKUP(CT2,Base!$B$8:$K$120,10,FALSE),0),"")</f>
        <v>0</v>
      </c>
      <c r="CU20" s="266">
        <f>IFERROR(ROUNDUP(VLOOKUP(CU2,Base!$B$8:$K$120,10,FALSE),0),"")</f>
        <v>0</v>
      </c>
      <c r="CV20" s="266">
        <f>IFERROR(ROUNDUP(VLOOKUP(CV2,Base!$B$8:$K$120,10,FALSE),0),"")</f>
        <v>0</v>
      </c>
      <c r="CW20" s="266">
        <f>IFERROR(ROUNDUP(VLOOKUP(CW2,Base!$B$8:$K$120,10,FALSE),0),"")</f>
        <v>0</v>
      </c>
      <c r="CX20" s="266">
        <f>IFERROR(ROUNDUP(VLOOKUP(CX2,Base!$B$8:$K$120,10,FALSE),0),"")</f>
        <v>0</v>
      </c>
      <c r="CY20" s="266">
        <f>IFERROR(ROUNDUP(VLOOKUP(CY2,Base!$B$8:$K$120,10,FALSE),0),"")</f>
        <v>61</v>
      </c>
      <c r="CZ20" s="266">
        <f>IFERROR(ROUNDUP(VLOOKUP(CZ2,Base!$B$8:$K$120,10,FALSE),0),"")</f>
        <v>61</v>
      </c>
      <c r="DA20" s="266">
        <f>IFERROR(ROUNDUP(VLOOKUP(DA2,Base!$B$8:$K$120,10,FALSE),0),"")</f>
        <v>61</v>
      </c>
      <c r="DB20" s="266">
        <f>IFERROR(ROUNDUP(VLOOKUP(DB2,Base!$B$8:$K$120,10,FALSE),0),"")</f>
        <v>61</v>
      </c>
      <c r="DC20" s="266">
        <f>IFERROR(ROUNDUP(VLOOKUP(DC2,Base!$B$8:$K$120,10,FALSE),0),"")</f>
        <v>61</v>
      </c>
      <c r="DD20" s="266">
        <f>IFERROR(ROUNDUP(VLOOKUP(DD2,Base!$B$8:$K$120,10,FALSE),0),"")</f>
        <v>61</v>
      </c>
      <c r="DE20" s="266">
        <f>IFERROR(ROUNDUP(VLOOKUP(DE2,Base!$B$8:$K$120,10,FALSE),0),"")</f>
        <v>61</v>
      </c>
      <c r="DF20" s="266">
        <f>IFERROR(ROUNDUP(VLOOKUP(DF2,Base!$B$8:$K$120,10,FALSE),0),"")</f>
        <v>63</v>
      </c>
      <c r="DG20" s="266">
        <f>IFERROR(ROUNDUP(VLOOKUP(DG2,Base!$B$8:$K$120,10,FALSE),0),"")</f>
        <v>63</v>
      </c>
      <c r="DH20" s="266">
        <f>IFERROR(ROUNDUP(VLOOKUP(DH2,Base!$B$8:$K$120,10,FALSE),0),"")</f>
        <v>61</v>
      </c>
      <c r="DI20" s="266">
        <f>IFERROR(ROUNDUP(VLOOKUP(DI2,Base!$B$8:$K$120,10,FALSE),0),"")</f>
        <v>61</v>
      </c>
      <c r="DJ20" s="266">
        <f>IFERROR(ROUNDUP(VLOOKUP(DJ2,Base!$B$8:$K$120,10,FALSE),0),"")</f>
        <v>61</v>
      </c>
      <c r="DK20" s="266">
        <f>IFERROR(ROUNDUP(VLOOKUP(DK2,Base!$B$8:$K$120,10,FALSE),0),"")</f>
        <v>61</v>
      </c>
      <c r="DL20" s="266">
        <f>IFERROR(ROUNDUP(VLOOKUP(DL2,Base!$B$8:$K$120,10,FALSE),0),"")</f>
        <v>61</v>
      </c>
      <c r="DM20" s="266">
        <f>IFERROR(ROUNDUP(VLOOKUP(DM2,Base!$B$8:$K$120,10,FALSE),0),"")</f>
        <v>61</v>
      </c>
      <c r="DN20" s="266">
        <f>IFERROR(ROUNDUP(VLOOKUP(DN2,Base!$B$8:$K$120,10,FALSE),0),"")</f>
        <v>61</v>
      </c>
      <c r="DO20" s="266">
        <f>IFERROR(ROUNDUP(VLOOKUP(DO2,Base!$B$8:$K$120,10,FALSE),0),"")</f>
        <v>63</v>
      </c>
      <c r="DP20" s="266">
        <f>IFERROR(ROUNDUP(VLOOKUP(DP2,Base!$B$8:$K$120,10,FALSE),0),"")</f>
        <v>63</v>
      </c>
      <c r="DQ20" s="266">
        <f>IFERROR(ROUNDUP(VLOOKUP(DQ2,Base!$B$8:$K$120,10,FALSE),0),"")</f>
        <v>97</v>
      </c>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row>
    <row r="21" spans="1:221" s="177" customFormat="1" x14ac:dyDescent="0.2">
      <c r="C21" s="102" t="s">
        <v>475</v>
      </c>
      <c r="G21" s="178" t="s">
        <v>161</v>
      </c>
      <c r="H21" s="177" t="s">
        <v>439</v>
      </c>
      <c r="I21" s="266">
        <f>I19+I20</f>
        <v>153</v>
      </c>
      <c r="J21" s="266">
        <f t="shared" ref="J21:BU21" si="12">J19+J20</f>
        <v>153</v>
      </c>
      <c r="K21" s="266">
        <f t="shared" si="12"/>
        <v>153</v>
      </c>
      <c r="L21" s="266">
        <f t="shared" si="12"/>
        <v>153</v>
      </c>
      <c r="M21" s="266">
        <f t="shared" si="12"/>
        <v>153</v>
      </c>
      <c r="N21" s="266">
        <f t="shared" si="12"/>
        <v>153</v>
      </c>
      <c r="O21" s="266">
        <f t="shared" si="12"/>
        <v>153</v>
      </c>
      <c r="P21" s="266">
        <f t="shared" si="12"/>
        <v>153</v>
      </c>
      <c r="Q21" s="266">
        <f t="shared" si="12"/>
        <v>153</v>
      </c>
      <c r="R21" s="266">
        <f t="shared" si="12"/>
        <v>153</v>
      </c>
      <c r="S21" s="266">
        <f t="shared" si="12"/>
        <v>153</v>
      </c>
      <c r="T21" s="266">
        <f t="shared" si="12"/>
        <v>218</v>
      </c>
      <c r="U21" s="266">
        <f t="shared" si="12"/>
        <v>218</v>
      </c>
      <c r="V21" s="266">
        <f t="shared" si="12"/>
        <v>218</v>
      </c>
      <c r="W21" s="266">
        <f t="shared" si="12"/>
        <v>218</v>
      </c>
      <c r="X21" s="266">
        <f t="shared" si="12"/>
        <v>218</v>
      </c>
      <c r="Y21" s="266">
        <f t="shared" si="12"/>
        <v>218</v>
      </c>
      <c r="Z21" s="266">
        <f t="shared" si="12"/>
        <v>218</v>
      </c>
      <c r="AA21" s="266">
        <f t="shared" si="12"/>
        <v>218</v>
      </c>
      <c r="AB21" s="266">
        <f t="shared" si="12"/>
        <v>218</v>
      </c>
      <c r="AC21" s="266">
        <f t="shared" si="12"/>
        <v>218</v>
      </c>
      <c r="AD21" s="266">
        <f t="shared" si="12"/>
        <v>218</v>
      </c>
      <c r="AE21" s="266">
        <f t="shared" si="12"/>
        <v>218</v>
      </c>
      <c r="AF21" s="266">
        <f t="shared" si="12"/>
        <v>218</v>
      </c>
      <c r="AG21" s="266">
        <f t="shared" si="12"/>
        <v>218</v>
      </c>
      <c r="AH21" s="266">
        <f t="shared" si="12"/>
        <v>218</v>
      </c>
      <c r="AI21" s="266">
        <f t="shared" si="12"/>
        <v>218</v>
      </c>
      <c r="AJ21" s="266">
        <f t="shared" si="12"/>
        <v>218</v>
      </c>
      <c r="AK21" s="266">
        <f t="shared" si="12"/>
        <v>218</v>
      </c>
      <c r="AL21" s="266">
        <f t="shared" si="12"/>
        <v>153</v>
      </c>
      <c r="AM21" s="266">
        <f t="shared" si="12"/>
        <v>153</v>
      </c>
      <c r="AN21" s="266">
        <f t="shared" si="12"/>
        <v>153</v>
      </c>
      <c r="AO21" s="266">
        <f t="shared" si="12"/>
        <v>153</v>
      </c>
      <c r="AP21" s="266">
        <f t="shared" si="12"/>
        <v>153</v>
      </c>
      <c r="AQ21" s="266">
        <f t="shared" si="12"/>
        <v>153</v>
      </c>
      <c r="AR21" s="266">
        <f t="shared" si="12"/>
        <v>153</v>
      </c>
      <c r="AS21" s="266">
        <f t="shared" si="12"/>
        <v>153</v>
      </c>
      <c r="AT21" s="266">
        <f t="shared" si="12"/>
        <v>153</v>
      </c>
      <c r="AU21" s="266">
        <f t="shared" si="12"/>
        <v>219</v>
      </c>
      <c r="AV21" s="266">
        <f t="shared" si="12"/>
        <v>218</v>
      </c>
      <c r="AW21" s="266">
        <f t="shared" si="12"/>
        <v>218</v>
      </c>
      <c r="AX21" s="266">
        <f t="shared" si="12"/>
        <v>218</v>
      </c>
      <c r="AY21" s="266">
        <f t="shared" si="12"/>
        <v>218</v>
      </c>
      <c r="AZ21" s="266">
        <f t="shared" si="12"/>
        <v>218</v>
      </c>
      <c r="BA21" s="266">
        <f t="shared" si="12"/>
        <v>218</v>
      </c>
      <c r="BB21" s="266">
        <f t="shared" si="12"/>
        <v>218</v>
      </c>
      <c r="BC21" s="266">
        <f t="shared" si="12"/>
        <v>218</v>
      </c>
      <c r="BD21" s="266">
        <f t="shared" si="12"/>
        <v>218</v>
      </c>
      <c r="BE21" s="266">
        <f t="shared" si="12"/>
        <v>218</v>
      </c>
      <c r="BF21" s="266">
        <f t="shared" si="12"/>
        <v>218</v>
      </c>
      <c r="BG21" s="266">
        <f t="shared" si="12"/>
        <v>218</v>
      </c>
      <c r="BH21" s="266">
        <f t="shared" si="12"/>
        <v>218</v>
      </c>
      <c r="BI21" s="266">
        <f t="shared" si="12"/>
        <v>218</v>
      </c>
      <c r="BJ21" s="266">
        <f t="shared" si="12"/>
        <v>218</v>
      </c>
      <c r="BK21" s="266">
        <f t="shared" si="12"/>
        <v>218</v>
      </c>
      <c r="BL21" s="266">
        <f t="shared" si="12"/>
        <v>218</v>
      </c>
      <c r="BM21" s="266">
        <f t="shared" si="12"/>
        <v>94</v>
      </c>
      <c r="BN21" s="266">
        <f t="shared" si="12"/>
        <v>94</v>
      </c>
      <c r="BO21" s="266">
        <f t="shared" si="12"/>
        <v>94</v>
      </c>
      <c r="BP21" s="266">
        <f t="shared" si="12"/>
        <v>94</v>
      </c>
      <c r="BQ21" s="266">
        <f t="shared" si="12"/>
        <v>94</v>
      </c>
      <c r="BR21" s="266">
        <f t="shared" si="12"/>
        <v>94</v>
      </c>
      <c r="BS21" s="266">
        <f t="shared" si="12"/>
        <v>94</v>
      </c>
      <c r="BT21" s="266">
        <f t="shared" si="12"/>
        <v>94</v>
      </c>
      <c r="BU21" s="266">
        <f t="shared" si="12"/>
        <v>94</v>
      </c>
      <c r="BV21" s="266">
        <f t="shared" ref="BV21:DQ21" si="13">BV19+BV20</f>
        <v>104</v>
      </c>
      <c r="BW21" s="266">
        <f t="shared" si="13"/>
        <v>104</v>
      </c>
      <c r="BX21" s="266">
        <f t="shared" si="13"/>
        <v>138</v>
      </c>
      <c r="BY21" s="266">
        <f t="shared" si="13"/>
        <v>138</v>
      </c>
      <c r="BZ21" s="266">
        <f t="shared" si="13"/>
        <v>138</v>
      </c>
      <c r="CA21" s="266">
        <f t="shared" si="13"/>
        <v>138</v>
      </c>
      <c r="CB21" s="266">
        <f t="shared" si="13"/>
        <v>138</v>
      </c>
      <c r="CC21" s="266">
        <f t="shared" si="13"/>
        <v>138</v>
      </c>
      <c r="CD21" s="266">
        <f t="shared" si="13"/>
        <v>138</v>
      </c>
      <c r="CE21" s="266">
        <f t="shared" si="13"/>
        <v>144</v>
      </c>
      <c r="CF21" s="266">
        <f t="shared" si="13"/>
        <v>144</v>
      </c>
      <c r="CG21" s="266">
        <f t="shared" si="13"/>
        <v>138</v>
      </c>
      <c r="CH21" s="266">
        <f t="shared" si="13"/>
        <v>138</v>
      </c>
      <c r="CI21" s="266">
        <f t="shared" si="13"/>
        <v>138</v>
      </c>
      <c r="CJ21" s="266">
        <f t="shared" si="13"/>
        <v>138</v>
      </c>
      <c r="CK21" s="266">
        <f t="shared" si="13"/>
        <v>138</v>
      </c>
      <c r="CL21" s="266">
        <f t="shared" si="13"/>
        <v>138</v>
      </c>
      <c r="CM21" s="266">
        <f t="shared" si="13"/>
        <v>138</v>
      </c>
      <c r="CN21" s="266">
        <f t="shared" si="13"/>
        <v>144</v>
      </c>
      <c r="CO21" s="266">
        <f t="shared" si="13"/>
        <v>144</v>
      </c>
      <c r="CP21" s="266">
        <f t="shared" si="13"/>
        <v>94</v>
      </c>
      <c r="CQ21" s="266">
        <f t="shared" si="13"/>
        <v>94</v>
      </c>
      <c r="CR21" s="266">
        <f t="shared" si="13"/>
        <v>94</v>
      </c>
      <c r="CS21" s="266">
        <f t="shared" si="13"/>
        <v>94</v>
      </c>
      <c r="CT21" s="266">
        <f t="shared" si="13"/>
        <v>94</v>
      </c>
      <c r="CU21" s="266">
        <f t="shared" si="13"/>
        <v>94</v>
      </c>
      <c r="CV21" s="266">
        <f t="shared" si="13"/>
        <v>94</v>
      </c>
      <c r="CW21" s="266">
        <f t="shared" si="13"/>
        <v>104</v>
      </c>
      <c r="CX21" s="266">
        <f t="shared" si="13"/>
        <v>104</v>
      </c>
      <c r="CY21" s="266">
        <f t="shared" si="13"/>
        <v>138</v>
      </c>
      <c r="CZ21" s="266">
        <f t="shared" si="13"/>
        <v>138</v>
      </c>
      <c r="DA21" s="266">
        <f t="shared" si="13"/>
        <v>138</v>
      </c>
      <c r="DB21" s="266">
        <f t="shared" si="13"/>
        <v>138</v>
      </c>
      <c r="DC21" s="266">
        <f t="shared" si="13"/>
        <v>138</v>
      </c>
      <c r="DD21" s="266">
        <f t="shared" si="13"/>
        <v>138</v>
      </c>
      <c r="DE21" s="266">
        <f t="shared" si="13"/>
        <v>138</v>
      </c>
      <c r="DF21" s="266">
        <f t="shared" si="13"/>
        <v>144</v>
      </c>
      <c r="DG21" s="266">
        <f t="shared" si="13"/>
        <v>144</v>
      </c>
      <c r="DH21" s="266">
        <f t="shared" si="13"/>
        <v>138</v>
      </c>
      <c r="DI21" s="266">
        <f t="shared" si="13"/>
        <v>138</v>
      </c>
      <c r="DJ21" s="266">
        <f t="shared" si="13"/>
        <v>138</v>
      </c>
      <c r="DK21" s="266">
        <f t="shared" si="13"/>
        <v>138</v>
      </c>
      <c r="DL21" s="266">
        <f t="shared" si="13"/>
        <v>138</v>
      </c>
      <c r="DM21" s="266">
        <f t="shared" si="13"/>
        <v>138</v>
      </c>
      <c r="DN21" s="266">
        <f t="shared" si="13"/>
        <v>138</v>
      </c>
      <c r="DO21" s="266">
        <f t="shared" si="13"/>
        <v>144</v>
      </c>
      <c r="DP21" s="266">
        <f t="shared" si="13"/>
        <v>144</v>
      </c>
      <c r="DQ21" s="266">
        <f t="shared" si="13"/>
        <v>227</v>
      </c>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row>
    <row r="22" spans="1:221" s="177" customFormat="1" x14ac:dyDescent="0.2">
      <c r="C22" s="102" t="s">
        <v>480</v>
      </c>
      <c r="G22" s="178" t="s">
        <v>230</v>
      </c>
      <c r="H22" s="177" t="s">
        <v>231</v>
      </c>
      <c r="I22" s="273">
        <f>VLOOKUP(I21,'Cálculos auxiliares'!$D$258:$G$265,2,FALSE)</f>
        <v>1.9638476973201957</v>
      </c>
      <c r="J22" s="273">
        <f>VLOOKUP(J21,'Cálculos auxiliares'!$D$258:$G$265,2,FALSE)</f>
        <v>1.9638476973201957</v>
      </c>
      <c r="K22" s="273">
        <f>VLOOKUP(K21,'Cálculos auxiliares'!$D$258:$G$265,2,FALSE)</f>
        <v>1.9638476973201957</v>
      </c>
      <c r="L22" s="273">
        <f>VLOOKUP(L21,'Cálculos auxiliares'!$D$258:$G$265,2,FALSE)</f>
        <v>1.9638476973201957</v>
      </c>
      <c r="M22" s="273">
        <f>VLOOKUP(M21,'Cálculos auxiliares'!$D$258:$G$265,2,FALSE)</f>
        <v>1.9638476973201957</v>
      </c>
      <c r="N22" s="273">
        <f>VLOOKUP(N21,'Cálculos auxiliares'!$D$258:$G$265,2,FALSE)</f>
        <v>1.9638476973201957</v>
      </c>
      <c r="O22" s="273">
        <f>VLOOKUP(O21,'Cálculos auxiliares'!$D$258:$G$265,2,FALSE)</f>
        <v>1.9638476973201957</v>
      </c>
      <c r="P22" s="273">
        <f>VLOOKUP(P21,'Cálculos auxiliares'!$D$258:$G$265,2,FALSE)</f>
        <v>1.9638476973201957</v>
      </c>
      <c r="Q22" s="273">
        <f>VLOOKUP(Q21,'Cálculos auxiliares'!$D$258:$G$265,2,FALSE)</f>
        <v>1.9638476973201957</v>
      </c>
      <c r="R22" s="273">
        <f>VLOOKUP(R21,'Cálculos auxiliares'!$D$258:$G$265,2,FALSE)</f>
        <v>1.9638476973201957</v>
      </c>
      <c r="S22" s="273">
        <f>VLOOKUP(S21,'Cálculos auxiliares'!$D$258:$G$265,2,FALSE)</f>
        <v>1.9638476973201957</v>
      </c>
      <c r="T22" s="273">
        <f>VLOOKUP(T21,'Cálculos auxiliares'!$D$258:$G$265,2,FALSE)</f>
        <v>1.5742286514902193</v>
      </c>
      <c r="U22" s="273">
        <f>VLOOKUP(U21,'Cálculos auxiliares'!$D$258:$G$265,2,FALSE)</f>
        <v>1.5742286514902193</v>
      </c>
      <c r="V22" s="273">
        <f>VLOOKUP(V21,'Cálculos auxiliares'!$D$258:$G$265,2,FALSE)</f>
        <v>1.5742286514902193</v>
      </c>
      <c r="W22" s="273">
        <f>VLOOKUP(W21,'Cálculos auxiliares'!$D$258:$G$265,2,FALSE)</f>
        <v>1.5742286514902193</v>
      </c>
      <c r="X22" s="273">
        <f>VLOOKUP(X21,'Cálculos auxiliares'!$D$258:$G$265,2,FALSE)</f>
        <v>1.5742286514902193</v>
      </c>
      <c r="Y22" s="273">
        <f>VLOOKUP(Y21,'Cálculos auxiliares'!$D$258:$G$265,2,FALSE)</f>
        <v>1.5742286514902193</v>
      </c>
      <c r="Z22" s="273">
        <f>VLOOKUP(Z21,'Cálculos auxiliares'!$D$258:$G$265,2,FALSE)</f>
        <v>1.5742286514902193</v>
      </c>
      <c r="AA22" s="273">
        <f>VLOOKUP(AA21,'Cálculos auxiliares'!$D$258:$G$265,2,FALSE)</f>
        <v>1.5742286514902193</v>
      </c>
      <c r="AB22" s="273">
        <f>VLOOKUP(AB21,'Cálculos auxiliares'!$D$258:$G$265,2,FALSE)</f>
        <v>1.5742286514902193</v>
      </c>
      <c r="AC22" s="273">
        <f>VLOOKUP(AC21,'Cálculos auxiliares'!$D$258:$G$265,2,FALSE)</f>
        <v>1.5742286514902193</v>
      </c>
      <c r="AD22" s="273">
        <f>VLOOKUP(AD21,'Cálculos auxiliares'!$D$258:$G$265,2,FALSE)</f>
        <v>1.5742286514902193</v>
      </c>
      <c r="AE22" s="273">
        <f>VLOOKUP(AE21,'Cálculos auxiliares'!$D$258:$G$265,2,FALSE)</f>
        <v>1.5742286514902193</v>
      </c>
      <c r="AF22" s="273">
        <f>VLOOKUP(AF21,'Cálculos auxiliares'!$D$258:$G$265,2,FALSE)</f>
        <v>1.5742286514902193</v>
      </c>
      <c r="AG22" s="273">
        <f>VLOOKUP(AG21,'Cálculos auxiliares'!$D$258:$G$265,2,FALSE)</f>
        <v>1.5742286514902193</v>
      </c>
      <c r="AH22" s="273">
        <f>VLOOKUP(AH21,'Cálculos auxiliares'!$D$258:$G$265,2,FALSE)</f>
        <v>1.5742286514902193</v>
      </c>
      <c r="AI22" s="273">
        <f>VLOOKUP(AI21,'Cálculos auxiliares'!$D$258:$G$265,2,FALSE)</f>
        <v>1.5742286514902193</v>
      </c>
      <c r="AJ22" s="273">
        <f>VLOOKUP(AJ21,'Cálculos auxiliares'!$D$258:$G$265,2,FALSE)</f>
        <v>1.5742286514902193</v>
      </c>
      <c r="AK22" s="273">
        <f>VLOOKUP(AK21,'Cálculos auxiliares'!$D$258:$G$265,2,FALSE)</f>
        <v>1.5742286514902193</v>
      </c>
      <c r="AL22" s="273">
        <f>VLOOKUP(AL21,'Cálculos auxiliares'!$D$258:$G$265,2,FALSE)</f>
        <v>1.9638476973201957</v>
      </c>
      <c r="AM22" s="273">
        <f>VLOOKUP(AM21,'Cálculos auxiliares'!$D$258:$G$265,2,FALSE)</f>
        <v>1.9638476973201957</v>
      </c>
      <c r="AN22" s="273">
        <f>VLOOKUP(AN21,'Cálculos auxiliares'!$D$258:$G$265,2,FALSE)</f>
        <v>1.9638476973201957</v>
      </c>
      <c r="AO22" s="273">
        <f>VLOOKUP(AO21,'Cálculos auxiliares'!$D$258:$G$265,2,FALSE)</f>
        <v>1.9638476973201957</v>
      </c>
      <c r="AP22" s="273">
        <f>VLOOKUP(AP21,'Cálculos auxiliares'!$D$258:$G$265,2,FALSE)</f>
        <v>1.9638476973201957</v>
      </c>
      <c r="AQ22" s="273">
        <f>VLOOKUP(AQ21,'Cálculos auxiliares'!$D$258:$G$265,2,FALSE)</f>
        <v>1.9638476973201957</v>
      </c>
      <c r="AR22" s="273">
        <f>VLOOKUP(AR21,'Cálculos auxiliares'!$D$258:$G$265,2,FALSE)</f>
        <v>1.9638476973201957</v>
      </c>
      <c r="AS22" s="273">
        <f>VLOOKUP(AS21,'Cálculos auxiliares'!$D$258:$G$265,2,FALSE)</f>
        <v>1.9638476973201957</v>
      </c>
      <c r="AT22" s="273">
        <f>VLOOKUP(AT21,'Cálculos auxiliares'!$D$258:$G$265,2,FALSE)</f>
        <v>1.9638476973201957</v>
      </c>
      <c r="AU22" s="273">
        <f>VLOOKUP(AU21,'Cálculos auxiliares'!$D$258:$G$265,2,FALSE)</f>
        <v>1.5697350868207103</v>
      </c>
      <c r="AV22" s="273">
        <f>VLOOKUP(AV21,'Cálculos auxiliares'!$D$258:$G$265,2,FALSE)</f>
        <v>1.5742286514902193</v>
      </c>
      <c r="AW22" s="273">
        <f>VLOOKUP(AW21,'Cálculos auxiliares'!$D$258:$G$265,2,FALSE)</f>
        <v>1.5742286514902193</v>
      </c>
      <c r="AX22" s="273">
        <f>VLOOKUP(AX21,'Cálculos auxiliares'!$D$258:$G$265,2,FALSE)</f>
        <v>1.5742286514902193</v>
      </c>
      <c r="AY22" s="273">
        <f>VLOOKUP(AY21,'Cálculos auxiliares'!$D$258:$G$265,2,FALSE)</f>
        <v>1.5742286514902193</v>
      </c>
      <c r="AZ22" s="273">
        <f>VLOOKUP(AZ21,'Cálculos auxiliares'!$D$258:$G$265,2,FALSE)</f>
        <v>1.5742286514902193</v>
      </c>
      <c r="BA22" s="273">
        <f>VLOOKUP(BA21,'Cálculos auxiliares'!$D$258:$G$265,2,FALSE)</f>
        <v>1.5742286514902193</v>
      </c>
      <c r="BB22" s="273">
        <f>VLOOKUP(BB21,'Cálculos auxiliares'!$D$258:$G$265,2,FALSE)</f>
        <v>1.5742286514902193</v>
      </c>
      <c r="BC22" s="273">
        <f>VLOOKUP(BC21,'Cálculos auxiliares'!$D$258:$G$265,2,FALSE)</f>
        <v>1.5742286514902193</v>
      </c>
      <c r="BD22" s="273">
        <f>VLOOKUP(BD21,'Cálculos auxiliares'!$D$258:$G$265,2,FALSE)</f>
        <v>1.5742286514902193</v>
      </c>
      <c r="BE22" s="273">
        <f>VLOOKUP(BE21,'Cálculos auxiliares'!$D$258:$G$265,2,FALSE)</f>
        <v>1.5742286514902193</v>
      </c>
      <c r="BF22" s="273">
        <f>VLOOKUP(BF21,'Cálculos auxiliares'!$D$258:$G$265,2,FALSE)</f>
        <v>1.5742286514902193</v>
      </c>
      <c r="BG22" s="273">
        <f>VLOOKUP(BG21,'Cálculos auxiliares'!$D$258:$G$265,2,FALSE)</f>
        <v>1.5742286514902193</v>
      </c>
      <c r="BH22" s="273">
        <f>VLOOKUP(BH21,'Cálculos auxiliares'!$D$258:$G$265,2,FALSE)</f>
        <v>1.5742286514902193</v>
      </c>
      <c r="BI22" s="273">
        <f>VLOOKUP(BI21,'Cálculos auxiliares'!$D$258:$G$265,2,FALSE)</f>
        <v>1.5742286514902193</v>
      </c>
      <c r="BJ22" s="273">
        <f>VLOOKUP(BJ21,'Cálculos auxiliares'!$D$258:$G$265,2,FALSE)</f>
        <v>1.5742286514902193</v>
      </c>
      <c r="BK22" s="273">
        <f>VLOOKUP(BK21,'Cálculos auxiliares'!$D$258:$G$265,2,FALSE)</f>
        <v>1.5742286514902193</v>
      </c>
      <c r="BL22" s="273">
        <f>VLOOKUP(BL21,'Cálculos auxiliares'!$D$258:$G$265,2,FALSE)</f>
        <v>1.5742286514902193</v>
      </c>
      <c r="BM22" s="273">
        <f>VLOOKUP(BM21,'Cálculos auxiliares'!$D$258:$G$265,2,FALSE)</f>
        <v>2.6622456175341389</v>
      </c>
      <c r="BN22" s="273">
        <f>VLOOKUP(BN21,'Cálculos auxiliares'!$D$258:$G$265,2,FALSE)</f>
        <v>2.6622456175341389</v>
      </c>
      <c r="BO22" s="273">
        <f>VLOOKUP(BO21,'Cálculos auxiliares'!$D$258:$G$265,2,FALSE)</f>
        <v>2.6622456175341389</v>
      </c>
      <c r="BP22" s="273">
        <f>VLOOKUP(BP21,'Cálculos auxiliares'!$D$258:$G$265,2,FALSE)</f>
        <v>2.6622456175341389</v>
      </c>
      <c r="BQ22" s="273">
        <f>VLOOKUP(BQ21,'Cálculos auxiliares'!$D$258:$G$265,2,FALSE)</f>
        <v>2.6622456175341389</v>
      </c>
      <c r="BR22" s="273">
        <f>VLOOKUP(BR21,'Cálculos auxiliares'!$D$258:$G$265,2,FALSE)</f>
        <v>2.6622456175341389</v>
      </c>
      <c r="BS22" s="273">
        <f>VLOOKUP(BS21,'Cálculos auxiliares'!$D$258:$G$265,2,FALSE)</f>
        <v>2.6622456175341389</v>
      </c>
      <c r="BT22" s="273">
        <f>VLOOKUP(BT21,'Cálculos auxiliares'!$D$258:$G$265,2,FALSE)</f>
        <v>2.6622456175341389</v>
      </c>
      <c r="BU22" s="273">
        <f>VLOOKUP(BU21,'Cálculos auxiliares'!$D$258:$G$265,2,FALSE)</f>
        <v>2.6622456175341389</v>
      </c>
      <c r="BV22" s="273">
        <f>VLOOKUP(BV21,'Cálculos auxiliares'!$D$258:$G$265,2,FALSE)</f>
        <v>2.4993393702490576</v>
      </c>
      <c r="BW22" s="273">
        <f>VLOOKUP(BW21,'Cálculos auxiliares'!$D$258:$G$265,2,FALSE)</f>
        <v>2.4993393702490576</v>
      </c>
      <c r="BX22" s="273">
        <f>VLOOKUP(BX21,'Cálculos auxiliares'!$D$258:$G$265,2,FALSE)</f>
        <v>2.0945807524030502</v>
      </c>
      <c r="BY22" s="273">
        <f>VLOOKUP(BY21,'Cálculos auxiliares'!$D$258:$G$265,2,FALSE)</f>
        <v>2.0945807524030502</v>
      </c>
      <c r="BZ22" s="273">
        <f>VLOOKUP(BZ21,'Cálculos auxiliares'!$D$258:$G$265,2,FALSE)</f>
        <v>2.0945807524030502</v>
      </c>
      <c r="CA22" s="273">
        <f>VLOOKUP(CA21,'Cálculos auxiliares'!$D$258:$G$265,2,FALSE)</f>
        <v>2.0945807524030502</v>
      </c>
      <c r="CB22" s="273">
        <f>VLOOKUP(CB21,'Cálculos auxiliares'!$D$258:$G$265,2,FALSE)</f>
        <v>2.0945807524030502</v>
      </c>
      <c r="CC22" s="273">
        <f>VLOOKUP(CC21,'Cálculos auxiliares'!$D$258:$G$265,2,FALSE)</f>
        <v>2.0945807524030502</v>
      </c>
      <c r="CD22" s="273">
        <f>VLOOKUP(CD21,'Cálculos auxiliares'!$D$258:$G$265,2,FALSE)</f>
        <v>2.0945807524030502</v>
      </c>
      <c r="CE22" s="273">
        <f>VLOOKUP(CE21,'Cálculos auxiliares'!$D$258:$G$265,2,FALSE)</f>
        <v>2.0396355528791261</v>
      </c>
      <c r="CF22" s="273">
        <f>VLOOKUP(CF21,'Cálculos auxiliares'!$D$258:$G$265,2,FALSE)</f>
        <v>2.0396355528791261</v>
      </c>
      <c r="CG22" s="273">
        <f>VLOOKUP(CG21,'Cálculos auxiliares'!$D$258:$G$265,2,FALSE)</f>
        <v>2.0945807524030502</v>
      </c>
      <c r="CH22" s="273">
        <f>VLOOKUP(CH21,'Cálculos auxiliares'!$D$258:$G$265,2,FALSE)</f>
        <v>2.0945807524030502</v>
      </c>
      <c r="CI22" s="273">
        <f>VLOOKUP(CI21,'Cálculos auxiliares'!$D$258:$G$265,2,FALSE)</f>
        <v>2.0945807524030502</v>
      </c>
      <c r="CJ22" s="273">
        <f>VLOOKUP(CJ21,'Cálculos auxiliares'!$D$258:$G$265,2,FALSE)</f>
        <v>2.0945807524030502</v>
      </c>
      <c r="CK22" s="273">
        <f>VLOOKUP(CK21,'Cálculos auxiliares'!$D$258:$G$265,2,FALSE)</f>
        <v>2.0945807524030502</v>
      </c>
      <c r="CL22" s="273">
        <f>VLOOKUP(CL21,'Cálculos auxiliares'!$D$258:$G$265,2,FALSE)</f>
        <v>2.0945807524030502</v>
      </c>
      <c r="CM22" s="273">
        <f>VLOOKUP(CM21,'Cálculos auxiliares'!$D$258:$G$265,2,FALSE)</f>
        <v>2.0945807524030502</v>
      </c>
      <c r="CN22" s="273">
        <f>VLOOKUP(CN21,'Cálculos auxiliares'!$D$258:$G$265,2,FALSE)</f>
        <v>2.0396355528791261</v>
      </c>
      <c r="CO22" s="273">
        <f>VLOOKUP(CO21,'Cálculos auxiliares'!$D$258:$G$265,2,FALSE)</f>
        <v>2.0396355528791261</v>
      </c>
      <c r="CP22" s="273">
        <f>VLOOKUP(CP21,'Cálculos auxiliares'!$D$258:$G$265,2,FALSE)</f>
        <v>2.6622456175341389</v>
      </c>
      <c r="CQ22" s="273">
        <f>VLOOKUP(CQ21,'Cálculos auxiliares'!$D$258:$G$265,2,FALSE)</f>
        <v>2.6622456175341389</v>
      </c>
      <c r="CR22" s="273">
        <f>VLOOKUP(CR21,'Cálculos auxiliares'!$D$258:$G$265,2,FALSE)</f>
        <v>2.6622456175341389</v>
      </c>
      <c r="CS22" s="273">
        <f>VLOOKUP(CS21,'Cálculos auxiliares'!$D$258:$G$265,2,FALSE)</f>
        <v>2.6622456175341389</v>
      </c>
      <c r="CT22" s="273">
        <f>VLOOKUP(CT21,'Cálculos auxiliares'!$D$258:$G$265,2,FALSE)</f>
        <v>2.6622456175341389</v>
      </c>
      <c r="CU22" s="273">
        <f>VLOOKUP(CU21,'Cálculos auxiliares'!$D$258:$G$265,2,FALSE)</f>
        <v>2.6622456175341389</v>
      </c>
      <c r="CV22" s="273">
        <f>VLOOKUP(CV21,'Cálculos auxiliares'!$D$258:$G$265,2,FALSE)</f>
        <v>2.6622456175341389</v>
      </c>
      <c r="CW22" s="273">
        <f>VLOOKUP(CW21,'Cálculos auxiliares'!$D$258:$G$265,2,FALSE)</f>
        <v>2.4993393702490576</v>
      </c>
      <c r="CX22" s="273">
        <f>VLOOKUP(CX21,'Cálculos auxiliares'!$D$258:$G$265,2,FALSE)</f>
        <v>2.4993393702490576</v>
      </c>
      <c r="CY22" s="273">
        <f>VLOOKUP(CY21,'Cálculos auxiliares'!$D$258:$G$265,2,FALSE)</f>
        <v>2.0945807524030502</v>
      </c>
      <c r="CZ22" s="273">
        <f>VLOOKUP(CZ21,'Cálculos auxiliares'!$D$258:$G$265,2,FALSE)</f>
        <v>2.0945807524030502</v>
      </c>
      <c r="DA22" s="273">
        <f>VLOOKUP(DA21,'Cálculos auxiliares'!$D$258:$G$265,2,FALSE)</f>
        <v>2.0945807524030502</v>
      </c>
      <c r="DB22" s="273">
        <f>VLOOKUP(DB21,'Cálculos auxiliares'!$D$258:$G$265,2,FALSE)</f>
        <v>2.0945807524030502</v>
      </c>
      <c r="DC22" s="273">
        <f>VLOOKUP(DC21,'Cálculos auxiliares'!$D$258:$G$265,2,FALSE)</f>
        <v>2.0945807524030502</v>
      </c>
      <c r="DD22" s="273">
        <f>VLOOKUP(DD21,'Cálculos auxiliares'!$D$258:$G$265,2,FALSE)</f>
        <v>2.0945807524030502</v>
      </c>
      <c r="DE22" s="273">
        <f>VLOOKUP(DE21,'Cálculos auxiliares'!$D$258:$G$265,2,FALSE)</f>
        <v>2.0945807524030502</v>
      </c>
      <c r="DF22" s="273">
        <f>VLOOKUP(DF21,'Cálculos auxiliares'!$D$258:$G$265,2,FALSE)</f>
        <v>2.0396355528791261</v>
      </c>
      <c r="DG22" s="273">
        <f>VLOOKUP(DG21,'Cálculos auxiliares'!$D$258:$G$265,2,FALSE)</f>
        <v>2.0396355528791261</v>
      </c>
      <c r="DH22" s="273">
        <f>VLOOKUP(DH21,'Cálculos auxiliares'!$D$258:$G$265,2,FALSE)</f>
        <v>2.0945807524030502</v>
      </c>
      <c r="DI22" s="273">
        <f>VLOOKUP(DI21,'Cálculos auxiliares'!$D$258:$G$265,2,FALSE)</f>
        <v>2.0945807524030502</v>
      </c>
      <c r="DJ22" s="273">
        <f>VLOOKUP(DJ21,'Cálculos auxiliares'!$D$258:$G$265,2,FALSE)</f>
        <v>2.0945807524030502</v>
      </c>
      <c r="DK22" s="273">
        <f>VLOOKUP(DK21,'Cálculos auxiliares'!$D$258:$G$265,2,FALSE)</f>
        <v>2.0945807524030502</v>
      </c>
      <c r="DL22" s="273">
        <f>VLOOKUP(DL21,'Cálculos auxiliares'!$D$258:$G$265,2,FALSE)</f>
        <v>2.0945807524030502</v>
      </c>
      <c r="DM22" s="273">
        <f>VLOOKUP(DM21,'Cálculos auxiliares'!$D$258:$G$265,2,FALSE)</f>
        <v>2.0945807524030502</v>
      </c>
      <c r="DN22" s="273">
        <f>VLOOKUP(DN21,'Cálculos auxiliares'!$D$258:$G$265,2,FALSE)</f>
        <v>2.0945807524030502</v>
      </c>
      <c r="DO22" s="273">
        <f>VLOOKUP(DO21,'Cálculos auxiliares'!$D$258:$G$265,2,FALSE)</f>
        <v>2.0396355528791261</v>
      </c>
      <c r="DP22" s="273">
        <f>VLOOKUP(DP21,'Cálculos auxiliares'!$D$258:$G$265,2,FALSE)</f>
        <v>2.0396355528791261</v>
      </c>
      <c r="DQ22" s="273">
        <f>VLOOKUP(DQ21,'Cálculos auxiliares'!$D$258:$G$265,2,FALSE)</f>
        <v>1.534949806355558</v>
      </c>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row>
    <row r="23" spans="1:221" s="177" customFormat="1" x14ac:dyDescent="0.2">
      <c r="C23" s="102"/>
      <c r="G23" s="178"/>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84"/>
      <c r="DM23" s="284"/>
      <c r="DN23" s="284"/>
      <c r="DO23" s="284"/>
      <c r="DP23" s="284"/>
      <c r="DQ23" s="284"/>
      <c r="DR23" s="28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row>
    <row r="24" spans="1:221" s="177" customFormat="1" x14ac:dyDescent="0.2">
      <c r="A24" s="294"/>
      <c r="B24" s="292">
        <v>2.2000000000000002</v>
      </c>
      <c r="C24" s="292" t="s">
        <v>476</v>
      </c>
      <c r="D24" s="292"/>
      <c r="E24" s="292"/>
      <c r="F24" s="292"/>
      <c r="G24" s="269"/>
      <c r="H24" s="292"/>
      <c r="I24" s="291">
        <f t="shared" ref="I24:AN24" si="14">instalation.charge/(years.client.retention*12)</f>
        <v>28.55</v>
      </c>
      <c r="J24" s="291">
        <f t="shared" si="14"/>
        <v>28.55</v>
      </c>
      <c r="K24" s="291">
        <f t="shared" si="14"/>
        <v>28.55</v>
      </c>
      <c r="L24" s="291">
        <f t="shared" si="14"/>
        <v>28.55</v>
      </c>
      <c r="M24" s="291">
        <f t="shared" si="14"/>
        <v>28.55</v>
      </c>
      <c r="N24" s="291">
        <f t="shared" si="14"/>
        <v>28.55</v>
      </c>
      <c r="O24" s="291">
        <f t="shared" si="14"/>
        <v>28.55</v>
      </c>
      <c r="P24" s="291">
        <f t="shared" si="14"/>
        <v>28.55</v>
      </c>
      <c r="Q24" s="291">
        <f t="shared" si="14"/>
        <v>28.55</v>
      </c>
      <c r="R24" s="291">
        <f t="shared" si="14"/>
        <v>28.55</v>
      </c>
      <c r="S24" s="291">
        <f t="shared" si="14"/>
        <v>28.55</v>
      </c>
      <c r="T24" s="291">
        <f t="shared" si="14"/>
        <v>28.55</v>
      </c>
      <c r="U24" s="291">
        <f t="shared" si="14"/>
        <v>28.55</v>
      </c>
      <c r="V24" s="291">
        <f t="shared" si="14"/>
        <v>28.55</v>
      </c>
      <c r="W24" s="291">
        <f t="shared" si="14"/>
        <v>28.55</v>
      </c>
      <c r="X24" s="291">
        <f t="shared" si="14"/>
        <v>28.55</v>
      </c>
      <c r="Y24" s="291">
        <f t="shared" si="14"/>
        <v>28.55</v>
      </c>
      <c r="Z24" s="291">
        <f t="shared" si="14"/>
        <v>28.55</v>
      </c>
      <c r="AA24" s="291">
        <f t="shared" si="14"/>
        <v>28.55</v>
      </c>
      <c r="AB24" s="291">
        <f t="shared" si="14"/>
        <v>28.55</v>
      </c>
      <c r="AC24" s="291">
        <f t="shared" si="14"/>
        <v>28.55</v>
      </c>
      <c r="AD24" s="291">
        <f t="shared" si="14"/>
        <v>28.55</v>
      </c>
      <c r="AE24" s="291">
        <f t="shared" si="14"/>
        <v>28.55</v>
      </c>
      <c r="AF24" s="291">
        <f t="shared" si="14"/>
        <v>28.55</v>
      </c>
      <c r="AG24" s="291">
        <f t="shared" si="14"/>
        <v>28.55</v>
      </c>
      <c r="AH24" s="291">
        <f t="shared" si="14"/>
        <v>28.55</v>
      </c>
      <c r="AI24" s="291">
        <f t="shared" si="14"/>
        <v>28.55</v>
      </c>
      <c r="AJ24" s="291">
        <f t="shared" si="14"/>
        <v>28.55</v>
      </c>
      <c r="AK24" s="291">
        <f t="shared" si="14"/>
        <v>28.55</v>
      </c>
      <c r="AL24" s="291">
        <f t="shared" si="14"/>
        <v>28.55</v>
      </c>
      <c r="AM24" s="291">
        <f t="shared" si="14"/>
        <v>28.55</v>
      </c>
      <c r="AN24" s="291">
        <f t="shared" si="14"/>
        <v>28.55</v>
      </c>
      <c r="AO24" s="291">
        <f t="shared" ref="AO24:BT24" si="15">instalation.charge/(years.client.retention*12)</f>
        <v>28.55</v>
      </c>
      <c r="AP24" s="291">
        <f t="shared" si="15"/>
        <v>28.55</v>
      </c>
      <c r="AQ24" s="291">
        <f t="shared" si="15"/>
        <v>28.55</v>
      </c>
      <c r="AR24" s="291">
        <f t="shared" si="15"/>
        <v>28.55</v>
      </c>
      <c r="AS24" s="291">
        <f t="shared" si="15"/>
        <v>28.55</v>
      </c>
      <c r="AT24" s="291">
        <f t="shared" si="15"/>
        <v>28.55</v>
      </c>
      <c r="AU24" s="291">
        <f t="shared" si="15"/>
        <v>28.55</v>
      </c>
      <c r="AV24" s="291">
        <f t="shared" si="15"/>
        <v>28.55</v>
      </c>
      <c r="AW24" s="291">
        <f t="shared" si="15"/>
        <v>28.55</v>
      </c>
      <c r="AX24" s="291">
        <f t="shared" si="15"/>
        <v>28.55</v>
      </c>
      <c r="AY24" s="291">
        <f t="shared" si="15"/>
        <v>28.55</v>
      </c>
      <c r="AZ24" s="291">
        <f t="shared" si="15"/>
        <v>28.55</v>
      </c>
      <c r="BA24" s="291">
        <f t="shared" si="15"/>
        <v>28.55</v>
      </c>
      <c r="BB24" s="291">
        <f t="shared" si="15"/>
        <v>28.55</v>
      </c>
      <c r="BC24" s="291">
        <f t="shared" si="15"/>
        <v>28.55</v>
      </c>
      <c r="BD24" s="291">
        <f t="shared" si="15"/>
        <v>28.55</v>
      </c>
      <c r="BE24" s="291">
        <f t="shared" si="15"/>
        <v>28.55</v>
      </c>
      <c r="BF24" s="291">
        <f t="shared" si="15"/>
        <v>28.55</v>
      </c>
      <c r="BG24" s="291">
        <f t="shared" si="15"/>
        <v>28.55</v>
      </c>
      <c r="BH24" s="291">
        <f t="shared" si="15"/>
        <v>28.55</v>
      </c>
      <c r="BI24" s="291">
        <f t="shared" si="15"/>
        <v>28.55</v>
      </c>
      <c r="BJ24" s="291">
        <f t="shared" si="15"/>
        <v>28.55</v>
      </c>
      <c r="BK24" s="291">
        <f t="shared" si="15"/>
        <v>28.55</v>
      </c>
      <c r="BL24" s="291">
        <f t="shared" si="15"/>
        <v>28.55</v>
      </c>
      <c r="BM24" s="291">
        <f t="shared" si="15"/>
        <v>28.55</v>
      </c>
      <c r="BN24" s="291">
        <f t="shared" si="15"/>
        <v>28.55</v>
      </c>
      <c r="BO24" s="291">
        <f t="shared" si="15"/>
        <v>28.55</v>
      </c>
      <c r="BP24" s="291">
        <f t="shared" si="15"/>
        <v>28.55</v>
      </c>
      <c r="BQ24" s="291">
        <f t="shared" si="15"/>
        <v>28.55</v>
      </c>
      <c r="BR24" s="291">
        <f t="shared" si="15"/>
        <v>28.55</v>
      </c>
      <c r="BS24" s="291">
        <f t="shared" si="15"/>
        <v>28.55</v>
      </c>
      <c r="BT24" s="291">
        <f t="shared" si="15"/>
        <v>28.55</v>
      </c>
      <c r="BU24" s="291">
        <f t="shared" ref="BU24:CZ24" si="16">instalation.charge/(years.client.retention*12)</f>
        <v>28.55</v>
      </c>
      <c r="BV24" s="291">
        <f t="shared" si="16"/>
        <v>28.55</v>
      </c>
      <c r="BW24" s="291">
        <f t="shared" si="16"/>
        <v>28.55</v>
      </c>
      <c r="BX24" s="291">
        <f t="shared" si="16"/>
        <v>28.55</v>
      </c>
      <c r="BY24" s="291">
        <f t="shared" si="16"/>
        <v>28.55</v>
      </c>
      <c r="BZ24" s="291">
        <f t="shared" si="16"/>
        <v>28.55</v>
      </c>
      <c r="CA24" s="291">
        <f t="shared" si="16"/>
        <v>28.55</v>
      </c>
      <c r="CB24" s="291">
        <f t="shared" si="16"/>
        <v>28.55</v>
      </c>
      <c r="CC24" s="291">
        <f t="shared" si="16"/>
        <v>28.55</v>
      </c>
      <c r="CD24" s="291">
        <f t="shared" si="16"/>
        <v>28.55</v>
      </c>
      <c r="CE24" s="291">
        <f t="shared" si="16"/>
        <v>28.55</v>
      </c>
      <c r="CF24" s="291">
        <f t="shared" si="16"/>
        <v>28.55</v>
      </c>
      <c r="CG24" s="291">
        <f t="shared" si="16"/>
        <v>28.55</v>
      </c>
      <c r="CH24" s="291">
        <f t="shared" si="16"/>
        <v>28.55</v>
      </c>
      <c r="CI24" s="291">
        <f t="shared" si="16"/>
        <v>28.55</v>
      </c>
      <c r="CJ24" s="291">
        <f t="shared" si="16"/>
        <v>28.55</v>
      </c>
      <c r="CK24" s="291">
        <f t="shared" si="16"/>
        <v>28.55</v>
      </c>
      <c r="CL24" s="291">
        <f t="shared" si="16"/>
        <v>28.55</v>
      </c>
      <c r="CM24" s="291">
        <f t="shared" si="16"/>
        <v>28.55</v>
      </c>
      <c r="CN24" s="291">
        <f t="shared" si="16"/>
        <v>28.55</v>
      </c>
      <c r="CO24" s="291">
        <f t="shared" si="16"/>
        <v>28.55</v>
      </c>
      <c r="CP24" s="291">
        <f t="shared" si="16"/>
        <v>28.55</v>
      </c>
      <c r="CQ24" s="291">
        <f t="shared" si="16"/>
        <v>28.55</v>
      </c>
      <c r="CR24" s="291">
        <f t="shared" si="16"/>
        <v>28.55</v>
      </c>
      <c r="CS24" s="291">
        <f t="shared" si="16"/>
        <v>28.55</v>
      </c>
      <c r="CT24" s="291">
        <f t="shared" si="16"/>
        <v>28.55</v>
      </c>
      <c r="CU24" s="291">
        <f t="shared" si="16"/>
        <v>28.55</v>
      </c>
      <c r="CV24" s="291">
        <f t="shared" si="16"/>
        <v>28.55</v>
      </c>
      <c r="CW24" s="291">
        <f t="shared" si="16"/>
        <v>28.55</v>
      </c>
      <c r="CX24" s="291">
        <f t="shared" si="16"/>
        <v>28.55</v>
      </c>
      <c r="CY24" s="291">
        <f t="shared" si="16"/>
        <v>28.55</v>
      </c>
      <c r="CZ24" s="291">
        <f t="shared" si="16"/>
        <v>28.55</v>
      </c>
      <c r="DA24" s="291">
        <f t="shared" ref="DA24:DQ24" si="17">instalation.charge/(years.client.retention*12)</f>
        <v>28.55</v>
      </c>
      <c r="DB24" s="291">
        <f t="shared" si="17"/>
        <v>28.55</v>
      </c>
      <c r="DC24" s="291">
        <f t="shared" si="17"/>
        <v>28.55</v>
      </c>
      <c r="DD24" s="291">
        <f t="shared" si="17"/>
        <v>28.55</v>
      </c>
      <c r="DE24" s="291">
        <f t="shared" si="17"/>
        <v>28.55</v>
      </c>
      <c r="DF24" s="291">
        <f t="shared" si="17"/>
        <v>28.55</v>
      </c>
      <c r="DG24" s="291">
        <f t="shared" si="17"/>
        <v>28.55</v>
      </c>
      <c r="DH24" s="291">
        <f t="shared" si="17"/>
        <v>28.55</v>
      </c>
      <c r="DI24" s="291">
        <f t="shared" si="17"/>
        <v>28.55</v>
      </c>
      <c r="DJ24" s="291">
        <f t="shared" si="17"/>
        <v>28.55</v>
      </c>
      <c r="DK24" s="291">
        <f t="shared" si="17"/>
        <v>28.55</v>
      </c>
      <c r="DL24" s="291">
        <f t="shared" si="17"/>
        <v>28.55</v>
      </c>
      <c r="DM24" s="291">
        <f t="shared" si="17"/>
        <v>28.55</v>
      </c>
      <c r="DN24" s="291">
        <f t="shared" si="17"/>
        <v>28.55</v>
      </c>
      <c r="DO24" s="291">
        <f t="shared" si="17"/>
        <v>28.55</v>
      </c>
      <c r="DP24" s="291">
        <f t="shared" si="17"/>
        <v>28.55</v>
      </c>
      <c r="DQ24" s="291">
        <f t="shared" si="17"/>
        <v>28.55</v>
      </c>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row>
    <row r="25" spans="1:221" x14ac:dyDescent="0.2">
      <c r="K25" s="44"/>
      <c r="L25" s="44"/>
      <c r="M25" s="44"/>
      <c r="N25" s="44"/>
      <c r="O25" s="44"/>
      <c r="P25" s="44"/>
      <c r="Q25" s="44"/>
      <c r="R25" s="44"/>
      <c r="S25" s="44"/>
      <c r="T25" s="44"/>
      <c r="U25" s="44"/>
      <c r="V25" s="44"/>
      <c r="W25" s="44"/>
      <c r="AD25" t="e">
        <f>#REF!*AD17</f>
        <v>#REF!</v>
      </c>
    </row>
    <row r="26" spans="1:221" x14ac:dyDescent="0.2">
      <c r="A26" s="294"/>
      <c r="B26" s="292">
        <v>2.2999999999999998</v>
      </c>
      <c r="C26" s="292" t="s">
        <v>305</v>
      </c>
      <c r="D26" s="292"/>
      <c r="E26" s="292"/>
      <c r="F26" s="292"/>
      <c r="G26" s="295" t="s">
        <v>230</v>
      </c>
      <c r="H26" s="292" t="s">
        <v>460</v>
      </c>
      <c r="I26" s="133">
        <f>IFERROR(VLOOKUP(I$2,Base!$B$8:$L$120,8,FALSE),0)</f>
        <v>0</v>
      </c>
      <c r="J26" s="133">
        <f>IFERROR(VLOOKUP(J$2,Base!$B$8:$L$120,8,FALSE),0)</f>
        <v>0</v>
      </c>
      <c r="K26" s="133">
        <f>IFERROR(VLOOKUP(K$2,Base!$B$8:$L$120,8,FALSE),0)</f>
        <v>268.66421158352858</v>
      </c>
      <c r="L26" s="133">
        <f>IFERROR(VLOOKUP(L$2,Base!$B$8:$L$120,8,FALSE),0)</f>
        <v>352.36022765316369</v>
      </c>
      <c r="M26" s="133">
        <f>IFERROR(VLOOKUP(M$2,Base!$B$8:$L$120,8,FALSE),0)</f>
        <v>519.75225979243373</v>
      </c>
      <c r="N26" s="133">
        <f>IFERROR(VLOOKUP(N$2,Base!$B$8:$L$120,8,FALSE),0)</f>
        <v>352.36022765316369</v>
      </c>
      <c r="O26" s="133">
        <f>IFERROR(VLOOKUP(O$2,Base!$B$8:$L$120,8,FALSE),0)</f>
        <v>436.05624372279868</v>
      </c>
      <c r="P26" s="133">
        <f>IFERROR(VLOOKUP(P$2,Base!$B$8:$L$120,8,FALSE),0)</f>
        <v>436.05624372279868</v>
      </c>
      <c r="Q26" s="133">
        <f>IFERROR(VLOOKUP(Q$2,Base!$B$8:$L$120,8,FALSE),0)</f>
        <v>519.75225979243373</v>
      </c>
      <c r="R26" s="133">
        <f>IFERROR(VLOOKUP(R$2,Base!$B$8:$L$120,8,FALSE),0)</f>
        <v>268.66421158352858</v>
      </c>
      <c r="S26" s="133">
        <f>IFERROR(VLOOKUP(S$2,Base!$B$8:$L$120,8,FALSE),0)</f>
        <v>352.36022765316369</v>
      </c>
      <c r="T26" s="133">
        <f>IFERROR(VLOOKUP(T$2,Base!$B$8:$L$120,8,FALSE),0)</f>
        <v>267.79907128346827</v>
      </c>
      <c r="U26" s="133">
        <f>IFERROR(VLOOKUP(U$2,Base!$B$8:$L$120,8,FALSE),0)</f>
        <v>351.49508735310326</v>
      </c>
      <c r="V26" s="133">
        <f>IFERROR(VLOOKUP(V$2,Base!$B$8:$L$120,8,FALSE),0)</f>
        <v>518.88711949237359</v>
      </c>
      <c r="W26" s="133">
        <f>IFERROR(VLOOKUP(W$2,Base!$B$8:$L$120,8,FALSE),0)</f>
        <v>351.49508735310326</v>
      </c>
      <c r="X26" s="133">
        <f>IFERROR(VLOOKUP(X$2,Base!$B$8:$L$120,8,FALSE),0)</f>
        <v>435.19110342273837</v>
      </c>
      <c r="Y26" s="133">
        <f>IFERROR(VLOOKUP(Y$2,Base!$B$8:$L$120,8,FALSE),0)</f>
        <v>435.19110342273837</v>
      </c>
      <c r="Z26" s="133">
        <f>IFERROR(VLOOKUP(Z$2,Base!$B$8:$L$120,8,FALSE),0)</f>
        <v>518.88711949237359</v>
      </c>
      <c r="AA26" s="133">
        <f>IFERROR(VLOOKUP(AA$2,Base!$B$8:$L$120,8,FALSE),0)</f>
        <v>225.95106324865071</v>
      </c>
      <c r="AB26" s="133">
        <f>IFERROR(VLOOKUP(AB$2,Base!$B$8:$L$120,8,FALSE),0)</f>
        <v>309.64707931828582</v>
      </c>
      <c r="AC26" s="133">
        <f>IFERROR(VLOOKUP(AC$2,Base!$B$8:$L$120,8,FALSE),0)</f>
        <v>267.79907128346827</v>
      </c>
      <c r="AD26" s="133">
        <f>IFERROR(VLOOKUP(AD$2,Base!$B$8:$L$120,8,FALSE),0)</f>
        <v>351.49508735310326</v>
      </c>
      <c r="AE26" s="133">
        <f>IFERROR(VLOOKUP(AE$2,Base!$B$8:$L$120,8,FALSE),0)</f>
        <v>518.88711949237359</v>
      </c>
      <c r="AF26" s="133">
        <f>IFERROR(VLOOKUP(AF$2,Base!$B$8:$L$120,8,FALSE),0)</f>
        <v>351.49508735310326</v>
      </c>
      <c r="AG26" s="133">
        <f>IFERROR(VLOOKUP(AG$2,Base!$B$8:$L$120,8,FALSE),0)</f>
        <v>435.19110342273837</v>
      </c>
      <c r="AH26" s="133">
        <f>IFERROR(VLOOKUP(AH$2,Base!$B$8:$L$120,8,FALSE),0)</f>
        <v>435.19110342273837</v>
      </c>
      <c r="AI26" s="133">
        <f>IFERROR(VLOOKUP(AI$2,Base!$B$8:$L$120,8,FALSE),0)</f>
        <v>518.88711949237359</v>
      </c>
      <c r="AJ26" s="133">
        <f>IFERROR(VLOOKUP(AJ$2,Base!$B$8:$L$120,8,FALSE),0)</f>
        <v>225.95106324865071</v>
      </c>
      <c r="AK26" s="133">
        <f>IFERROR(VLOOKUP(AK$2,Base!$B$8:$L$120,8,FALSE),0)</f>
        <v>309.64707931828582</v>
      </c>
      <c r="AL26" s="133">
        <f>IFERROR(VLOOKUP(AL$2,Base!$B$8:$L$120,8,FALSE),0)</f>
        <v>268.66421158352858</v>
      </c>
      <c r="AM26" s="133">
        <f>IFERROR(VLOOKUP(AM$2,Base!$B$8:$L$120,8,FALSE),0)</f>
        <v>352.36022765316369</v>
      </c>
      <c r="AN26" s="133">
        <f>IFERROR(VLOOKUP(AN$2,Base!$B$8:$L$120,8,FALSE),0)</f>
        <v>519.75225979243373</v>
      </c>
      <c r="AO26" s="133">
        <f>IFERROR(VLOOKUP(AO$2,Base!$B$8:$L$120,8,FALSE),0)</f>
        <v>352.36022765316369</v>
      </c>
      <c r="AP26" s="133">
        <f>IFERROR(VLOOKUP(AP$2,Base!$B$8:$L$120,8,FALSE),0)</f>
        <v>436.05624372279868</v>
      </c>
      <c r="AQ26" s="133">
        <f>IFERROR(VLOOKUP(AQ$2,Base!$B$8:$L$120,8,FALSE),0)</f>
        <v>436.05624372279868</v>
      </c>
      <c r="AR26" s="133">
        <f>IFERROR(VLOOKUP(AR$2,Base!$B$8:$L$120,8,FALSE),0)</f>
        <v>519.75225979243373</v>
      </c>
      <c r="AS26" s="133">
        <f>IFERROR(VLOOKUP(AS$2,Base!$B$8:$L$120,8,FALSE),0)</f>
        <v>268.66421158352858</v>
      </c>
      <c r="AT26" s="133">
        <f>IFERROR(VLOOKUP(AT$2,Base!$B$8:$L$120,8,FALSE),0)</f>
        <v>352.36022765316369</v>
      </c>
      <c r="AU26" s="133">
        <f>IFERROR(VLOOKUP(AU$2,Base!$B$8:$L$120,8,FALSE),0)</f>
        <v>309.05694132941784</v>
      </c>
      <c r="AV26" s="133">
        <f>IFERROR(VLOOKUP(AV$2,Base!$B$8:$L$120,8,FALSE),0)</f>
        <v>393.34309538792081</v>
      </c>
      <c r="AW26" s="133">
        <f>IFERROR(VLOOKUP(AW$2,Base!$B$8:$L$120,8,FALSE),0)</f>
        <v>560.73512752719103</v>
      </c>
      <c r="AX26" s="133">
        <f>IFERROR(VLOOKUP(AX$2,Base!$B$8:$L$120,8,FALSE),0)</f>
        <v>393.34309538792081</v>
      </c>
      <c r="AY26" s="133">
        <f>IFERROR(VLOOKUP(AY$2,Base!$B$8:$L$120,8,FALSE),0)</f>
        <v>477.03911145755592</v>
      </c>
      <c r="AZ26" s="133">
        <f>IFERROR(VLOOKUP(AZ$2,Base!$B$8:$L$120,8,FALSE),0)</f>
        <v>477.03911145755592</v>
      </c>
      <c r="BA26" s="133">
        <f>IFERROR(VLOOKUP(BA$2,Base!$B$8:$L$120,8,FALSE),0)</f>
        <v>560.73512752719103</v>
      </c>
      <c r="BB26" s="133">
        <f>IFERROR(VLOOKUP(BB$2,Base!$B$8:$L$120,8,FALSE),0)</f>
        <v>225.95106324865071</v>
      </c>
      <c r="BC26" s="133">
        <f>IFERROR(VLOOKUP(BC$2,Base!$B$8:$L$120,8,FALSE),0)</f>
        <v>309.64707931828582</v>
      </c>
      <c r="BD26" s="133">
        <f>IFERROR(VLOOKUP(BD$2,Base!$B$8:$L$120,8,FALSE),0)</f>
        <v>309.64707931828582</v>
      </c>
      <c r="BE26" s="133">
        <f>IFERROR(VLOOKUP(BE$2,Base!$B$8:$L$120,8,FALSE),0)</f>
        <v>393.34309538792081</v>
      </c>
      <c r="BF26" s="133">
        <f>IFERROR(VLOOKUP(BF$2,Base!$B$8:$L$120,8,FALSE),0)</f>
        <v>560.73512752719103</v>
      </c>
      <c r="BG26" s="133">
        <f>IFERROR(VLOOKUP(BG$2,Base!$B$8:$L$120,8,FALSE),0)</f>
        <v>393.34309538792081</v>
      </c>
      <c r="BH26" s="133">
        <f>IFERROR(VLOOKUP(BH$2,Base!$B$8:$L$120,8,FALSE),0)</f>
        <v>477.03911145755592</v>
      </c>
      <c r="BI26" s="133">
        <f>IFERROR(VLOOKUP(BI$2,Base!$B$8:$L$120,8,FALSE),0)</f>
        <v>477.03911145755592</v>
      </c>
      <c r="BJ26" s="133">
        <f>IFERROR(VLOOKUP(BJ$2,Base!$B$8:$L$120,8,FALSE),0)</f>
        <v>560.73512752719103</v>
      </c>
      <c r="BK26" s="133">
        <f>IFERROR(VLOOKUP(BK$2,Base!$B$8:$L$120,8,FALSE),0)</f>
        <v>225.95106324865071</v>
      </c>
      <c r="BL26" s="133">
        <f>IFERROR(VLOOKUP(BL$2,Base!$B$8:$L$120,8,FALSE),0)</f>
        <v>309.64707931828582</v>
      </c>
      <c r="BM26" s="133">
        <f>IFERROR(VLOOKUP(BM$2,Base!$B$8:$L$120,8,FALSE),0)</f>
        <v>0</v>
      </c>
      <c r="BN26" s="133">
        <f>IFERROR(VLOOKUP(BN$2,Base!$B$8:$L$120,8,FALSE),0)</f>
        <v>0</v>
      </c>
      <c r="BO26" s="133">
        <f>IFERROR(VLOOKUP(BO$2,Base!$B$8:$L$120,8,FALSE),0)</f>
        <v>251.92500836960147</v>
      </c>
      <c r="BP26" s="133">
        <f>IFERROR(VLOOKUP(BP$2,Base!$B$8:$L$120,8,FALSE),0)</f>
        <v>335.62102443923646</v>
      </c>
      <c r="BQ26" s="133">
        <f>IFERROR(VLOOKUP(BQ$2,Base!$B$8:$L$120,8,FALSE),0)</f>
        <v>503.01305657850679</v>
      </c>
      <c r="BR26" s="133">
        <f>IFERROR(VLOOKUP(BR$2,Base!$B$8:$L$120,8,FALSE),0)</f>
        <v>335.62102443923646</v>
      </c>
      <c r="BS26" s="133">
        <f>IFERROR(VLOOKUP(BS$2,Base!$B$8:$L$120,8,FALSE),0)</f>
        <v>419.31704050887168</v>
      </c>
      <c r="BT26" s="133">
        <f>IFERROR(VLOOKUP(BT$2,Base!$B$8:$L$120,8,FALSE),0)</f>
        <v>419.31704050887168</v>
      </c>
      <c r="BU26" s="133">
        <f>IFERROR(VLOOKUP(BU$2,Base!$B$8:$L$120,8,FALSE),0)</f>
        <v>503.01305657850679</v>
      </c>
      <c r="BV26" s="133">
        <f>IFERROR(VLOOKUP(BV$2,Base!$B$8:$L$120,8,FALSE),0)</f>
        <v>242.24480191190844</v>
      </c>
      <c r="BW26" s="133">
        <f>IFERROR(VLOOKUP(BW$2,Base!$B$8:$L$120,8,FALSE),0)</f>
        <v>325.94081798154343</v>
      </c>
      <c r="BX26" s="133">
        <f>IFERROR(VLOOKUP(BX$2,Base!$B$8:$L$120,8,FALSE),0)</f>
        <v>254.97196062100704</v>
      </c>
      <c r="BY26" s="133">
        <f>IFERROR(VLOOKUP(BY$2,Base!$B$8:$L$120,8,FALSE),0)</f>
        <v>338.66797669064215</v>
      </c>
      <c r="BZ26" s="133">
        <f>IFERROR(VLOOKUP(BZ$2,Base!$B$8:$L$120,8,FALSE),0)</f>
        <v>506.06000882991236</v>
      </c>
      <c r="CA26" s="133">
        <f>IFERROR(VLOOKUP(CA$2,Base!$B$8:$L$120,8,FALSE),0)</f>
        <v>338.66797669064215</v>
      </c>
      <c r="CB26" s="133">
        <f>IFERROR(VLOOKUP(CB$2,Base!$B$8:$L$120,8,FALSE),0)</f>
        <v>422.36399276027726</v>
      </c>
      <c r="CC26" s="133">
        <f>IFERROR(VLOOKUP(CC$2,Base!$B$8:$L$120,8,FALSE),0)</f>
        <v>422.36399276027726</v>
      </c>
      <c r="CD26" s="133">
        <f>IFERROR(VLOOKUP(CD$2,Base!$B$8:$L$120,8,FALSE),0)</f>
        <v>506.06000882991236</v>
      </c>
      <c r="CE26" s="133">
        <f>IFERROR(VLOOKUP(CE$2,Base!$B$8:$L$120,8,FALSE),0)</f>
        <v>208.46857680321625</v>
      </c>
      <c r="CF26" s="133">
        <f>IFERROR(VLOOKUP(CF$2,Base!$B$8:$L$120,8,FALSE),0)</f>
        <v>292.16459287285124</v>
      </c>
      <c r="CG26" s="133">
        <f>IFERROR(VLOOKUP(CG$2,Base!$B$8:$L$120,8,FALSE),0)</f>
        <v>254.97196062100704</v>
      </c>
      <c r="CH26" s="133">
        <f>IFERROR(VLOOKUP(CH$2,Base!$B$8:$L$120,8,FALSE),0)</f>
        <v>338.66797669064215</v>
      </c>
      <c r="CI26" s="133">
        <f>IFERROR(VLOOKUP(CI$2,Base!$B$8:$L$120,8,FALSE),0)</f>
        <v>506.06000882991236</v>
      </c>
      <c r="CJ26" s="133">
        <f>IFERROR(VLOOKUP(CJ$2,Base!$B$8:$L$120,8,FALSE),0)</f>
        <v>338.66797669064215</v>
      </c>
      <c r="CK26" s="133">
        <f>IFERROR(VLOOKUP(CK$2,Base!$B$8:$L$120,8,FALSE),0)</f>
        <v>422.36399276027726</v>
      </c>
      <c r="CL26" s="133">
        <f>IFERROR(VLOOKUP(CL$2,Base!$B$8:$L$120,8,FALSE),0)</f>
        <v>422.36399276027726</v>
      </c>
      <c r="CM26" s="133">
        <f>IFERROR(VLOOKUP(CM$2,Base!$B$8:$L$120,8,FALSE),0)</f>
        <v>506.06000882991236</v>
      </c>
      <c r="CN26" s="133">
        <f>IFERROR(VLOOKUP(CN$2,Base!$B$8:$L$120,8,FALSE),0)</f>
        <v>208.46857680321625</v>
      </c>
      <c r="CO26" s="133">
        <f>IFERROR(VLOOKUP(CO$2,Base!$B$8:$L$120,8,FALSE),0)</f>
        <v>292.16459287285124</v>
      </c>
      <c r="CP26" s="133">
        <f>IFERROR(VLOOKUP(CP$2,Base!$B$8:$L$120,8,FALSE),0)</f>
        <v>251.92500836960147</v>
      </c>
      <c r="CQ26" s="133">
        <f>IFERROR(VLOOKUP(CQ$2,Base!$B$8:$L$120,8,FALSE),0)</f>
        <v>335.62102443923646</v>
      </c>
      <c r="CR26" s="133">
        <f>IFERROR(VLOOKUP(CR$2,Base!$B$8:$L$120,8,FALSE),0)</f>
        <v>503.01305657850679</v>
      </c>
      <c r="CS26" s="133">
        <f>IFERROR(VLOOKUP(CS$2,Base!$B$8:$L$120,8,FALSE),0)</f>
        <v>335.62102443923646</v>
      </c>
      <c r="CT26" s="133">
        <f>IFERROR(VLOOKUP(CT$2,Base!$B$8:$L$120,8,FALSE),0)</f>
        <v>419.31704050887168</v>
      </c>
      <c r="CU26" s="133">
        <f>IFERROR(VLOOKUP(CU$2,Base!$B$8:$L$120,8,FALSE),0)</f>
        <v>419.31704050887168</v>
      </c>
      <c r="CV26" s="133">
        <f>IFERROR(VLOOKUP(CV$2,Base!$B$8:$L$120,8,FALSE),0)</f>
        <v>503.01305657850679</v>
      </c>
      <c r="CW26" s="133">
        <f>IFERROR(VLOOKUP(CW$2,Base!$B$8:$L$120,8,FALSE),0)</f>
        <v>242.24480191190844</v>
      </c>
      <c r="CX26" s="133">
        <f>IFERROR(VLOOKUP(CX$2,Base!$B$8:$L$120,8,FALSE),0)</f>
        <v>325.94081798154343</v>
      </c>
      <c r="CY26" s="133">
        <f>IFERROR(VLOOKUP(CY$2,Base!$B$8:$L$120,8,FALSE),0)</f>
        <v>296.81996865582448</v>
      </c>
      <c r="CZ26" s="133">
        <f>IFERROR(VLOOKUP(CZ$2,Base!$B$8:$L$120,8,FALSE),0)</f>
        <v>380.5159847254597</v>
      </c>
      <c r="DA26" s="133">
        <f>IFERROR(VLOOKUP(DA$2,Base!$B$8:$L$120,8,FALSE),0)</f>
        <v>547.9080168647298</v>
      </c>
      <c r="DB26" s="133">
        <f>IFERROR(VLOOKUP(DB$2,Base!$B$8:$L$120,8,FALSE),0)</f>
        <v>380.5159847254597</v>
      </c>
      <c r="DC26" s="133">
        <f>IFERROR(VLOOKUP(DC$2,Base!$B$8:$L$120,8,FALSE),0)</f>
        <v>464.21200079509481</v>
      </c>
      <c r="DD26" s="133">
        <f>IFERROR(VLOOKUP(DD$2,Base!$B$8:$L$120,8,FALSE),0)</f>
        <v>464.21200079509481</v>
      </c>
      <c r="DE26" s="133">
        <f>IFERROR(VLOOKUP(DE$2,Base!$B$8:$L$120,8,FALSE),0)</f>
        <v>547.9080168647298</v>
      </c>
      <c r="DF26" s="133">
        <f>IFERROR(VLOOKUP(DF$2,Base!$B$8:$L$120,8,FALSE),0)</f>
        <v>208.46857680321625</v>
      </c>
      <c r="DG26" s="133">
        <f>IFERROR(VLOOKUP(DG$2,Base!$B$8:$L$120,8,FALSE),0)</f>
        <v>292.16459287285124</v>
      </c>
      <c r="DH26" s="133">
        <f>IFERROR(VLOOKUP(DH$2,Base!$B$8:$L$120,8,FALSE),0)</f>
        <v>296.81996865582448</v>
      </c>
      <c r="DI26" s="133">
        <f>IFERROR(VLOOKUP(DI$2,Base!$B$8:$L$120,8,FALSE),0)</f>
        <v>380.5159847254597</v>
      </c>
      <c r="DJ26" s="133">
        <f>IFERROR(VLOOKUP(DJ$2,Base!$B$8:$L$120,8,FALSE),0)</f>
        <v>547.9080168647298</v>
      </c>
      <c r="DK26" s="133">
        <f>IFERROR(VLOOKUP(DK$2,Base!$B$8:$L$120,8,FALSE),0)</f>
        <v>380.5159847254597</v>
      </c>
      <c r="DL26" s="133">
        <f>IFERROR(VLOOKUP(DL$2,Base!$B$8:$L$120,8,FALSE),0)</f>
        <v>464.21200079509481</v>
      </c>
      <c r="DM26" s="133">
        <f>IFERROR(VLOOKUP(DM$2,Base!$B$8:$L$120,8,FALSE),0)</f>
        <v>464.21200079509481</v>
      </c>
      <c r="DN26" s="133">
        <f>IFERROR(VLOOKUP(DN$2,Base!$B$8:$L$120,8,FALSE),0)</f>
        <v>547.9080168647298</v>
      </c>
      <c r="DO26" s="133">
        <f>IFERROR(VLOOKUP(DO$2,Base!$B$8:$L$120,8,FALSE),0)</f>
        <v>208.46857680321625</v>
      </c>
      <c r="DP26" s="133">
        <f>IFERROR(VLOOKUP(DP$2,Base!$B$8:$L$120,8,FALSE),0)</f>
        <v>292.16459287285124</v>
      </c>
      <c r="DQ26" s="133">
        <f>IFERROR(VLOOKUP(DQ$2,Base!$B$8:$L$120,8,FALSE),0)</f>
        <v>572.2225707232742</v>
      </c>
      <c r="DR26" s="133"/>
      <c r="DS26" s="133"/>
      <c r="DT26" s="133"/>
      <c r="DU26" s="133"/>
      <c r="DV26" s="133"/>
      <c r="DW26" s="133"/>
      <c r="DX26" s="133"/>
      <c r="DY26" s="133"/>
      <c r="DZ26" s="133"/>
      <c r="EA26" s="133"/>
      <c r="EB26" s="133"/>
      <c r="EC26" s="133"/>
      <c r="ED26" s="133"/>
      <c r="EE26" s="133"/>
      <c r="EF26" s="133"/>
      <c r="EG26" s="133"/>
      <c r="EH26" s="133"/>
      <c r="EI26" s="133"/>
      <c r="EJ26" s="133"/>
      <c r="EK26" s="133"/>
      <c r="EL26" s="133"/>
      <c r="EM26" s="133"/>
      <c r="EN26" s="133"/>
      <c r="EO26" s="133"/>
      <c r="EP26" s="133"/>
      <c r="EQ26" s="133"/>
      <c r="ER26" s="133"/>
      <c r="ES26" s="133"/>
      <c r="ET26" s="133"/>
      <c r="EU26" s="133"/>
      <c r="EV26" s="133"/>
      <c r="EW26" s="133"/>
      <c r="EX26" s="133"/>
      <c r="EY26" s="133"/>
      <c r="EZ26" s="133"/>
      <c r="FA26" s="133"/>
      <c r="FB26" s="133"/>
      <c r="FC26" s="133"/>
      <c r="FD26" s="133"/>
      <c r="FE26" s="133"/>
      <c r="FF26" s="133"/>
      <c r="FG26" s="133"/>
      <c r="FH26" s="133"/>
      <c r="FI26" s="133"/>
      <c r="FJ26" s="133"/>
      <c r="FK26" s="133"/>
      <c r="FL26" s="133"/>
      <c r="FM26" s="133"/>
      <c r="FN26" s="133"/>
      <c r="FO26" s="133"/>
      <c r="FP26" s="133"/>
      <c r="FQ26" s="133"/>
      <c r="FR26" s="133"/>
      <c r="FS26" s="133"/>
      <c r="FT26" s="133"/>
      <c r="FU26" s="133"/>
      <c r="FV26" s="133"/>
      <c r="FW26" s="133"/>
      <c r="FX26" s="133"/>
      <c r="FY26" s="133"/>
      <c r="FZ26" s="133"/>
      <c r="GA26" s="133"/>
      <c r="GB26" s="133"/>
      <c r="GC26" s="133"/>
      <c r="GD26" s="133"/>
      <c r="GE26" s="133"/>
      <c r="GF26" s="133"/>
      <c r="GG26" s="133"/>
      <c r="GH26" s="133"/>
      <c r="GI26" s="133"/>
      <c r="GJ26" s="133"/>
      <c r="GK26" s="133"/>
      <c r="GL26" s="133"/>
      <c r="GM26" s="133"/>
      <c r="GN26" s="133"/>
      <c r="GO26" s="133"/>
      <c r="GP26" s="133"/>
      <c r="GQ26" s="133"/>
      <c r="GR26" s="133"/>
      <c r="GS26" s="133"/>
      <c r="GT26" s="133"/>
      <c r="GU26" s="133"/>
      <c r="GV26" s="133"/>
      <c r="GW26" s="133"/>
      <c r="GX26" s="133"/>
      <c r="GY26" s="133"/>
      <c r="GZ26" s="133"/>
      <c r="HA26" s="133"/>
      <c r="HB26" s="133"/>
      <c r="HC26" s="133"/>
      <c r="HD26" s="133"/>
      <c r="HE26" s="133"/>
      <c r="HF26" s="133"/>
      <c r="HG26" s="133"/>
      <c r="HH26" s="133"/>
      <c r="HI26" s="133"/>
      <c r="HJ26" s="133"/>
      <c r="HK26" s="133"/>
      <c r="HL26" s="133"/>
      <c r="HM26" s="129" t="s">
        <v>457</v>
      </c>
    </row>
    <row r="27" spans="1:221" x14ac:dyDescent="0.2">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row>
    <row r="28" spans="1:221" s="294" customFormat="1" x14ac:dyDescent="0.2">
      <c r="B28" s="292">
        <v>2.4</v>
      </c>
      <c r="C28" s="292" t="s">
        <v>482</v>
      </c>
      <c r="D28" s="292"/>
      <c r="E28" s="292"/>
      <c r="F28" s="292"/>
      <c r="G28" s="292"/>
      <c r="H28" s="292"/>
    </row>
    <row r="29" spans="1:221" s="189" customFormat="1" x14ac:dyDescent="0.2">
      <c r="AF29" s="285"/>
    </row>
    <row r="30" spans="1:221" s="189" customFormat="1" x14ac:dyDescent="0.2">
      <c r="C30" s="290" t="s">
        <v>483</v>
      </c>
      <c r="G30" s="287" t="s">
        <v>169</v>
      </c>
      <c r="I30" s="288">
        <f t="shared" ref="I30:AN30" si="18">IFERROR(1-SUM(I17)/SUM(I17,I24),0)</f>
        <v>8.6773184017950755E-2</v>
      </c>
      <c r="J30" s="288">
        <f t="shared" si="18"/>
        <v>8.6773184017950755E-2</v>
      </c>
      <c r="K30" s="288">
        <f t="shared" si="18"/>
        <v>8.6773184017950755E-2</v>
      </c>
      <c r="L30" s="288">
        <f t="shared" si="18"/>
        <v>8.6773184017950755E-2</v>
      </c>
      <c r="M30" s="288">
        <f t="shared" si="18"/>
        <v>8.6773184017950755E-2</v>
      </c>
      <c r="N30" s="288">
        <f t="shared" si="18"/>
        <v>8.6773184017950755E-2</v>
      </c>
      <c r="O30" s="288">
        <f t="shared" si="18"/>
        <v>8.6773184017950755E-2</v>
      </c>
      <c r="P30" s="288">
        <f t="shared" si="18"/>
        <v>8.6773184017950755E-2</v>
      </c>
      <c r="Q30" s="288">
        <f t="shared" si="18"/>
        <v>8.6773184017950755E-2</v>
      </c>
      <c r="R30" s="288">
        <f t="shared" si="18"/>
        <v>8.6773184017950755E-2</v>
      </c>
      <c r="S30" s="288">
        <f t="shared" si="18"/>
        <v>8.6773184017950755E-2</v>
      </c>
      <c r="T30" s="288">
        <f t="shared" si="18"/>
        <v>7.6802674576581964E-2</v>
      </c>
      <c r="U30" s="288">
        <f t="shared" si="18"/>
        <v>7.6802674576581964E-2</v>
      </c>
      <c r="V30" s="288">
        <f t="shared" si="18"/>
        <v>7.6802674576581964E-2</v>
      </c>
      <c r="W30" s="288">
        <f t="shared" si="18"/>
        <v>7.6802674576581964E-2</v>
      </c>
      <c r="X30" s="288">
        <f t="shared" si="18"/>
        <v>7.6802674576581964E-2</v>
      </c>
      <c r="Y30" s="288">
        <f t="shared" si="18"/>
        <v>7.6802674576581964E-2</v>
      </c>
      <c r="Z30" s="288">
        <f t="shared" si="18"/>
        <v>7.6802674576581964E-2</v>
      </c>
      <c r="AA30" s="288">
        <f t="shared" si="18"/>
        <v>7.6802674576581964E-2</v>
      </c>
      <c r="AB30" s="288">
        <f t="shared" si="18"/>
        <v>7.6802674576581964E-2</v>
      </c>
      <c r="AC30" s="288">
        <f t="shared" si="18"/>
        <v>7.6802674576581964E-2</v>
      </c>
      <c r="AD30" s="288">
        <f t="shared" si="18"/>
        <v>7.6802674576581964E-2</v>
      </c>
      <c r="AE30" s="288">
        <f t="shared" si="18"/>
        <v>7.6802674576581964E-2</v>
      </c>
      <c r="AF30" s="288">
        <f t="shared" si="18"/>
        <v>7.6802674576581964E-2</v>
      </c>
      <c r="AG30" s="288">
        <f t="shared" si="18"/>
        <v>7.6802674576581964E-2</v>
      </c>
      <c r="AH30" s="288">
        <f t="shared" si="18"/>
        <v>7.6802674576581964E-2</v>
      </c>
      <c r="AI30" s="288">
        <f t="shared" si="18"/>
        <v>7.6802674576581964E-2</v>
      </c>
      <c r="AJ30" s="288">
        <f t="shared" si="18"/>
        <v>7.6802674576581964E-2</v>
      </c>
      <c r="AK30" s="288">
        <f t="shared" si="18"/>
        <v>7.6802674576581964E-2</v>
      </c>
      <c r="AL30" s="288">
        <f t="shared" si="18"/>
        <v>8.6773184017950755E-2</v>
      </c>
      <c r="AM30" s="288">
        <f t="shared" si="18"/>
        <v>8.6773184017950755E-2</v>
      </c>
      <c r="AN30" s="288">
        <f t="shared" si="18"/>
        <v>8.6773184017950755E-2</v>
      </c>
      <c r="AO30" s="288">
        <f t="shared" ref="AO30:BT30" si="19">IFERROR(1-SUM(AO17)/SUM(AO17,AO24),0)</f>
        <v>8.6773184017950755E-2</v>
      </c>
      <c r="AP30" s="288">
        <f t="shared" si="19"/>
        <v>8.6773184017950755E-2</v>
      </c>
      <c r="AQ30" s="288">
        <f t="shared" si="19"/>
        <v>8.6773184017950755E-2</v>
      </c>
      <c r="AR30" s="288">
        <f t="shared" si="19"/>
        <v>8.6773184017950755E-2</v>
      </c>
      <c r="AS30" s="288">
        <f t="shared" si="19"/>
        <v>8.6773184017950755E-2</v>
      </c>
      <c r="AT30" s="288">
        <f t="shared" si="19"/>
        <v>8.6773184017950755E-2</v>
      </c>
      <c r="AU30" s="288">
        <f t="shared" si="19"/>
        <v>7.6680940760529226E-2</v>
      </c>
      <c r="AV30" s="288">
        <f t="shared" si="19"/>
        <v>7.6802674576581964E-2</v>
      </c>
      <c r="AW30" s="288">
        <f t="shared" si="19"/>
        <v>7.6802674576581964E-2</v>
      </c>
      <c r="AX30" s="288">
        <f t="shared" si="19"/>
        <v>7.6802674576581964E-2</v>
      </c>
      <c r="AY30" s="288">
        <f t="shared" si="19"/>
        <v>7.6802674576581964E-2</v>
      </c>
      <c r="AZ30" s="288">
        <f t="shared" si="19"/>
        <v>7.6802674576581964E-2</v>
      </c>
      <c r="BA30" s="288">
        <f t="shared" si="19"/>
        <v>7.6802674576581964E-2</v>
      </c>
      <c r="BB30" s="288">
        <f t="shared" si="19"/>
        <v>7.6802674576581964E-2</v>
      </c>
      <c r="BC30" s="288">
        <f t="shared" si="19"/>
        <v>7.6802674576581964E-2</v>
      </c>
      <c r="BD30" s="288">
        <f t="shared" si="19"/>
        <v>7.6802674576581964E-2</v>
      </c>
      <c r="BE30" s="288">
        <f t="shared" si="19"/>
        <v>7.6802674576581964E-2</v>
      </c>
      <c r="BF30" s="288">
        <f t="shared" si="19"/>
        <v>7.6802674576581964E-2</v>
      </c>
      <c r="BG30" s="288">
        <f t="shared" si="19"/>
        <v>7.6802674576581964E-2</v>
      </c>
      <c r="BH30" s="288">
        <f t="shared" si="19"/>
        <v>7.6802674576581964E-2</v>
      </c>
      <c r="BI30" s="288">
        <f t="shared" si="19"/>
        <v>7.6802674576581964E-2</v>
      </c>
      <c r="BJ30" s="288">
        <f t="shared" si="19"/>
        <v>7.6802674576581964E-2</v>
      </c>
      <c r="BK30" s="288">
        <f t="shared" si="19"/>
        <v>7.6802674576581964E-2</v>
      </c>
      <c r="BL30" s="288">
        <f t="shared" si="19"/>
        <v>7.6802674576581964E-2</v>
      </c>
      <c r="BM30" s="288">
        <f t="shared" si="19"/>
        <v>0.10240275674628385</v>
      </c>
      <c r="BN30" s="288">
        <f t="shared" si="19"/>
        <v>0.10240275674628385</v>
      </c>
      <c r="BO30" s="288">
        <f t="shared" si="19"/>
        <v>0.10240275674628385</v>
      </c>
      <c r="BP30" s="288">
        <f t="shared" si="19"/>
        <v>0.10240275674628385</v>
      </c>
      <c r="BQ30" s="288">
        <f t="shared" si="19"/>
        <v>0.10240275674628385</v>
      </c>
      <c r="BR30" s="288">
        <f t="shared" si="19"/>
        <v>0.10240275674628385</v>
      </c>
      <c r="BS30" s="288">
        <f t="shared" si="19"/>
        <v>0.10240275674628385</v>
      </c>
      <c r="BT30" s="288">
        <f t="shared" si="19"/>
        <v>0.10240275674628385</v>
      </c>
      <c r="BU30" s="288">
        <f t="shared" ref="BU30:CZ30" si="20">IFERROR(1-SUM(BU17)/SUM(BU17,BU24),0)</f>
        <v>0.10240275674628385</v>
      </c>
      <c r="BV30" s="288">
        <f t="shared" si="20"/>
        <v>9.8966555349452312E-2</v>
      </c>
      <c r="BW30" s="288">
        <f t="shared" si="20"/>
        <v>9.8966555349452312E-2</v>
      </c>
      <c r="BX30" s="288">
        <f t="shared" si="20"/>
        <v>8.9892340321027553E-2</v>
      </c>
      <c r="BY30" s="288">
        <f t="shared" si="20"/>
        <v>8.9892340321027553E-2</v>
      </c>
      <c r="BZ30" s="288">
        <f t="shared" si="20"/>
        <v>8.9892340321027553E-2</v>
      </c>
      <c r="CA30" s="288">
        <f t="shared" si="20"/>
        <v>8.9892340321027553E-2</v>
      </c>
      <c r="CB30" s="288">
        <f t="shared" si="20"/>
        <v>8.9892340321027553E-2</v>
      </c>
      <c r="CC30" s="288">
        <f t="shared" si="20"/>
        <v>8.9892340321027553E-2</v>
      </c>
      <c r="CD30" s="288">
        <f t="shared" si="20"/>
        <v>8.9892340321027553E-2</v>
      </c>
      <c r="CE30" s="288">
        <f t="shared" si="20"/>
        <v>8.8593743395482427E-2</v>
      </c>
      <c r="CF30" s="288">
        <f t="shared" si="20"/>
        <v>8.8593743395482427E-2</v>
      </c>
      <c r="CG30" s="288">
        <f t="shared" si="20"/>
        <v>8.9892340321027553E-2</v>
      </c>
      <c r="CH30" s="288">
        <f t="shared" si="20"/>
        <v>8.9892340321027553E-2</v>
      </c>
      <c r="CI30" s="288">
        <f t="shared" si="20"/>
        <v>8.9892340321027553E-2</v>
      </c>
      <c r="CJ30" s="288">
        <f t="shared" si="20"/>
        <v>8.9892340321027553E-2</v>
      </c>
      <c r="CK30" s="288">
        <f t="shared" si="20"/>
        <v>8.9892340321027553E-2</v>
      </c>
      <c r="CL30" s="288">
        <f t="shared" si="20"/>
        <v>8.9892340321027553E-2</v>
      </c>
      <c r="CM30" s="288">
        <f t="shared" si="20"/>
        <v>8.9892340321027553E-2</v>
      </c>
      <c r="CN30" s="288">
        <f t="shared" si="20"/>
        <v>8.8593743395482427E-2</v>
      </c>
      <c r="CO30" s="288">
        <f t="shared" si="20"/>
        <v>8.8593743395482427E-2</v>
      </c>
      <c r="CP30" s="288">
        <f t="shared" si="20"/>
        <v>0.10240275674628385</v>
      </c>
      <c r="CQ30" s="288">
        <f t="shared" si="20"/>
        <v>0.10240275674628385</v>
      </c>
      <c r="CR30" s="288">
        <f t="shared" si="20"/>
        <v>0.10240275674628385</v>
      </c>
      <c r="CS30" s="288">
        <f t="shared" si="20"/>
        <v>0.10240275674628385</v>
      </c>
      <c r="CT30" s="288">
        <f t="shared" si="20"/>
        <v>0.10240275674628385</v>
      </c>
      <c r="CU30" s="288">
        <f t="shared" si="20"/>
        <v>0.10240275674628385</v>
      </c>
      <c r="CV30" s="288">
        <f t="shared" si="20"/>
        <v>0.10240275674628385</v>
      </c>
      <c r="CW30" s="288">
        <f t="shared" si="20"/>
        <v>9.8966555349452312E-2</v>
      </c>
      <c r="CX30" s="288">
        <f t="shared" si="20"/>
        <v>9.8966555349452312E-2</v>
      </c>
      <c r="CY30" s="288">
        <f t="shared" si="20"/>
        <v>8.9892340321027553E-2</v>
      </c>
      <c r="CZ30" s="288">
        <f t="shared" si="20"/>
        <v>8.9892340321027553E-2</v>
      </c>
      <c r="DA30" s="288">
        <f t="shared" ref="DA30:DQ30" si="21">IFERROR(1-SUM(DA17)/SUM(DA17,DA24),0)</f>
        <v>8.9892340321027553E-2</v>
      </c>
      <c r="DB30" s="288">
        <f t="shared" si="21"/>
        <v>8.9892340321027553E-2</v>
      </c>
      <c r="DC30" s="288">
        <f t="shared" si="21"/>
        <v>8.9892340321027553E-2</v>
      </c>
      <c r="DD30" s="288">
        <f t="shared" si="21"/>
        <v>8.9892340321027553E-2</v>
      </c>
      <c r="DE30" s="288">
        <f t="shared" si="21"/>
        <v>8.9892340321027553E-2</v>
      </c>
      <c r="DF30" s="288">
        <f t="shared" si="21"/>
        <v>8.8593743395482427E-2</v>
      </c>
      <c r="DG30" s="288">
        <f t="shared" si="21"/>
        <v>8.8593743395482427E-2</v>
      </c>
      <c r="DH30" s="288">
        <f t="shared" si="21"/>
        <v>8.9892340321027553E-2</v>
      </c>
      <c r="DI30" s="288">
        <f t="shared" si="21"/>
        <v>8.9892340321027553E-2</v>
      </c>
      <c r="DJ30" s="288">
        <f t="shared" si="21"/>
        <v>8.9892340321027553E-2</v>
      </c>
      <c r="DK30" s="288">
        <f t="shared" si="21"/>
        <v>8.9892340321027553E-2</v>
      </c>
      <c r="DL30" s="288">
        <f t="shared" si="21"/>
        <v>8.9892340321027553E-2</v>
      </c>
      <c r="DM30" s="288">
        <f t="shared" si="21"/>
        <v>8.9892340321027553E-2</v>
      </c>
      <c r="DN30" s="288">
        <f t="shared" si="21"/>
        <v>8.9892340321027553E-2</v>
      </c>
      <c r="DO30" s="288">
        <f t="shared" si="21"/>
        <v>8.8593743395482427E-2</v>
      </c>
      <c r="DP30" s="288">
        <f t="shared" si="21"/>
        <v>8.8593743395482427E-2</v>
      </c>
      <c r="DQ30" s="288">
        <f t="shared" si="21"/>
        <v>7.5732736231414077E-2</v>
      </c>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row>
    <row r="31" spans="1:221" s="189" customFormat="1" x14ac:dyDescent="0.2">
      <c r="C31" s="286"/>
      <c r="G31" s="287" t="s">
        <v>169</v>
      </c>
      <c r="H31" s="289">
        <f>SUMPRODUCT(I30:DQ30,vector.distribution.users.STAR)</f>
        <v>8.6647419208082985E-2</v>
      </c>
    </row>
    <row r="32" spans="1:221" x14ac:dyDescent="0.2">
      <c r="I32" s="155"/>
      <c r="K32" s="44"/>
      <c r="L32" s="44"/>
      <c r="M32" s="44"/>
      <c r="N32" s="44"/>
      <c r="O32" s="44"/>
      <c r="P32" s="44"/>
      <c r="Q32" s="44"/>
      <c r="R32" s="44"/>
      <c r="S32" s="44"/>
      <c r="T32" s="44"/>
      <c r="U32" s="44"/>
      <c r="V32" s="44"/>
      <c r="W32" s="44"/>
    </row>
    <row r="33" spans="1:221" x14ac:dyDescent="0.2">
      <c r="A33" s="294"/>
      <c r="B33" s="296">
        <v>2.5</v>
      </c>
      <c r="C33" s="292" t="s">
        <v>232</v>
      </c>
      <c r="D33" s="292"/>
      <c r="E33" s="292"/>
      <c r="F33" s="292"/>
      <c r="G33" s="292"/>
      <c r="H33" s="292"/>
      <c r="I33" s="133">
        <f t="shared" ref="I33:AN33" si="22">SUM(I34:I36)</f>
        <v>300.46869768998999</v>
      </c>
      <c r="J33" s="133">
        <f t="shared" si="22"/>
        <v>300.46869768998999</v>
      </c>
      <c r="K33" s="133">
        <f t="shared" si="22"/>
        <v>569.13290927351864</v>
      </c>
      <c r="L33" s="133">
        <f t="shared" si="22"/>
        <v>652.82892534315374</v>
      </c>
      <c r="M33" s="133">
        <f t="shared" si="22"/>
        <v>820.22095748242373</v>
      </c>
      <c r="N33" s="133">
        <f t="shared" si="22"/>
        <v>652.82892534315374</v>
      </c>
      <c r="O33" s="133">
        <f t="shared" si="22"/>
        <v>736.52494141278862</v>
      </c>
      <c r="P33" s="133">
        <f t="shared" si="22"/>
        <v>736.52494141278862</v>
      </c>
      <c r="Q33" s="133">
        <f t="shared" si="22"/>
        <v>820.22095748242373</v>
      </c>
      <c r="R33" s="133">
        <f t="shared" si="22"/>
        <v>569.13290927351864</v>
      </c>
      <c r="S33" s="133">
        <f t="shared" si="22"/>
        <v>652.82892534315374</v>
      </c>
      <c r="T33" s="133">
        <f t="shared" si="22"/>
        <v>610.98091730833619</v>
      </c>
      <c r="U33" s="133">
        <f t="shared" si="22"/>
        <v>694.67693337797118</v>
      </c>
      <c r="V33" s="133">
        <f t="shared" si="22"/>
        <v>862.06896551724151</v>
      </c>
      <c r="W33" s="133">
        <f t="shared" si="22"/>
        <v>694.67693337797118</v>
      </c>
      <c r="X33" s="133">
        <f t="shared" si="22"/>
        <v>778.37294944760629</v>
      </c>
      <c r="Y33" s="133">
        <f t="shared" si="22"/>
        <v>778.37294944760629</v>
      </c>
      <c r="Z33" s="133">
        <f t="shared" si="22"/>
        <v>862.06896551724151</v>
      </c>
      <c r="AA33" s="133">
        <f t="shared" si="22"/>
        <v>569.13290927351864</v>
      </c>
      <c r="AB33" s="133">
        <f t="shared" si="22"/>
        <v>652.82892534315374</v>
      </c>
      <c r="AC33" s="133">
        <f t="shared" si="22"/>
        <v>610.98091730833619</v>
      </c>
      <c r="AD33" s="133">
        <f t="shared" si="22"/>
        <v>694.67693337797118</v>
      </c>
      <c r="AE33" s="133">
        <f t="shared" si="22"/>
        <v>862.06896551724151</v>
      </c>
      <c r="AF33" s="133">
        <f t="shared" si="22"/>
        <v>694.67693337797118</v>
      </c>
      <c r="AG33" s="133">
        <f t="shared" si="22"/>
        <v>778.37294944760629</v>
      </c>
      <c r="AH33" s="133">
        <f t="shared" si="22"/>
        <v>778.37294944760629</v>
      </c>
      <c r="AI33" s="133">
        <f t="shared" si="22"/>
        <v>862.06896551724151</v>
      </c>
      <c r="AJ33" s="133">
        <f t="shared" si="22"/>
        <v>569.13290927351864</v>
      </c>
      <c r="AK33" s="133">
        <f t="shared" si="22"/>
        <v>652.82892534315374</v>
      </c>
      <c r="AL33" s="133">
        <f t="shared" si="22"/>
        <v>569.13290927351864</v>
      </c>
      <c r="AM33" s="133">
        <f t="shared" si="22"/>
        <v>652.82892534315374</v>
      </c>
      <c r="AN33" s="133">
        <f t="shared" si="22"/>
        <v>820.22095748242373</v>
      </c>
      <c r="AO33" s="133">
        <f t="shared" ref="AO33:BT33" si="23">SUM(AO34:AO36)</f>
        <v>652.82892534315374</v>
      </c>
      <c r="AP33" s="133">
        <f t="shared" si="23"/>
        <v>736.52494141278862</v>
      </c>
      <c r="AQ33" s="133">
        <f t="shared" si="23"/>
        <v>736.52494141278862</v>
      </c>
      <c r="AR33" s="133">
        <f t="shared" si="23"/>
        <v>820.22095748242373</v>
      </c>
      <c r="AS33" s="133">
        <f t="shared" si="23"/>
        <v>569.13290927351864</v>
      </c>
      <c r="AT33" s="133">
        <f t="shared" si="23"/>
        <v>652.82892534315374</v>
      </c>
      <c r="AU33" s="133">
        <f t="shared" si="23"/>
        <v>652.82892534315374</v>
      </c>
      <c r="AV33" s="133">
        <f t="shared" si="23"/>
        <v>736.52494141278873</v>
      </c>
      <c r="AW33" s="133">
        <f t="shared" si="23"/>
        <v>903.91697355205895</v>
      </c>
      <c r="AX33" s="133">
        <f t="shared" si="23"/>
        <v>736.52494141278873</v>
      </c>
      <c r="AY33" s="133">
        <f t="shared" si="23"/>
        <v>820.22095748242384</v>
      </c>
      <c r="AZ33" s="133">
        <f t="shared" si="23"/>
        <v>820.22095748242384</v>
      </c>
      <c r="BA33" s="133">
        <f t="shared" si="23"/>
        <v>903.91697355205895</v>
      </c>
      <c r="BB33" s="133">
        <f t="shared" si="23"/>
        <v>569.13290927351864</v>
      </c>
      <c r="BC33" s="133">
        <f t="shared" si="23"/>
        <v>652.82892534315374</v>
      </c>
      <c r="BD33" s="133">
        <f t="shared" si="23"/>
        <v>652.82892534315374</v>
      </c>
      <c r="BE33" s="133">
        <f t="shared" si="23"/>
        <v>736.52494141278873</v>
      </c>
      <c r="BF33" s="133">
        <f t="shared" si="23"/>
        <v>903.91697355205895</v>
      </c>
      <c r="BG33" s="133">
        <f t="shared" si="23"/>
        <v>736.52494141278873</v>
      </c>
      <c r="BH33" s="133">
        <f t="shared" si="23"/>
        <v>820.22095748242384</v>
      </c>
      <c r="BI33" s="133">
        <f t="shared" si="23"/>
        <v>820.22095748242384</v>
      </c>
      <c r="BJ33" s="133">
        <f t="shared" si="23"/>
        <v>903.91697355205895</v>
      </c>
      <c r="BK33" s="133">
        <f t="shared" si="23"/>
        <v>569.13290927351864</v>
      </c>
      <c r="BL33" s="133">
        <f t="shared" si="23"/>
        <v>652.82892534315374</v>
      </c>
      <c r="BM33" s="133">
        <f t="shared" si="23"/>
        <v>250.25108804820906</v>
      </c>
      <c r="BN33" s="133">
        <f t="shared" si="23"/>
        <v>250.25108804820906</v>
      </c>
      <c r="BO33" s="133">
        <f t="shared" si="23"/>
        <v>502.17609641781053</v>
      </c>
      <c r="BP33" s="133">
        <f t="shared" si="23"/>
        <v>585.87211248744552</v>
      </c>
      <c r="BQ33" s="133">
        <f t="shared" si="23"/>
        <v>753.26414462671585</v>
      </c>
      <c r="BR33" s="133">
        <f t="shared" si="23"/>
        <v>585.87211248744552</v>
      </c>
      <c r="BS33" s="133">
        <f t="shared" si="23"/>
        <v>669.56812855708074</v>
      </c>
      <c r="BT33" s="133">
        <f t="shared" si="23"/>
        <v>669.56812855708074</v>
      </c>
      <c r="BU33" s="133">
        <f t="shared" ref="BU33:CZ33" si="24">SUM(BU34:BU36)</f>
        <v>753.26414462671585</v>
      </c>
      <c r="BV33" s="133">
        <f t="shared" si="24"/>
        <v>502.17609641781053</v>
      </c>
      <c r="BW33" s="133">
        <f t="shared" si="24"/>
        <v>585.87211248744552</v>
      </c>
      <c r="BX33" s="133">
        <f t="shared" si="24"/>
        <v>544.02410445262808</v>
      </c>
      <c r="BY33" s="133">
        <f t="shared" si="24"/>
        <v>627.72012052226319</v>
      </c>
      <c r="BZ33" s="133">
        <f t="shared" si="24"/>
        <v>795.1121526615334</v>
      </c>
      <c r="CA33" s="133">
        <f t="shared" si="24"/>
        <v>627.72012052226319</v>
      </c>
      <c r="CB33" s="133">
        <f t="shared" si="24"/>
        <v>711.41613659189829</v>
      </c>
      <c r="CC33" s="133">
        <f t="shared" si="24"/>
        <v>711.41613659189829</v>
      </c>
      <c r="CD33" s="133">
        <f t="shared" si="24"/>
        <v>795.1121526615334</v>
      </c>
      <c r="CE33" s="133">
        <f t="shared" si="24"/>
        <v>502.17609641781053</v>
      </c>
      <c r="CF33" s="133">
        <f t="shared" si="24"/>
        <v>585.87211248744552</v>
      </c>
      <c r="CG33" s="133">
        <f t="shared" si="24"/>
        <v>544.02410445262808</v>
      </c>
      <c r="CH33" s="133">
        <f t="shared" si="24"/>
        <v>627.72012052226319</v>
      </c>
      <c r="CI33" s="133">
        <f t="shared" si="24"/>
        <v>795.1121526615334</v>
      </c>
      <c r="CJ33" s="133">
        <f t="shared" si="24"/>
        <v>627.72012052226319</v>
      </c>
      <c r="CK33" s="133">
        <f t="shared" si="24"/>
        <v>711.41613659189829</v>
      </c>
      <c r="CL33" s="133">
        <f t="shared" si="24"/>
        <v>711.41613659189829</v>
      </c>
      <c r="CM33" s="133">
        <f t="shared" si="24"/>
        <v>795.1121526615334</v>
      </c>
      <c r="CN33" s="133">
        <f t="shared" si="24"/>
        <v>502.17609641781053</v>
      </c>
      <c r="CO33" s="133">
        <f t="shared" si="24"/>
        <v>585.87211248744552</v>
      </c>
      <c r="CP33" s="133">
        <f t="shared" si="24"/>
        <v>502.17609641781053</v>
      </c>
      <c r="CQ33" s="133">
        <f t="shared" si="24"/>
        <v>585.87211248744552</v>
      </c>
      <c r="CR33" s="133">
        <f t="shared" si="24"/>
        <v>753.26414462671585</v>
      </c>
      <c r="CS33" s="133">
        <f t="shared" si="24"/>
        <v>585.87211248744552</v>
      </c>
      <c r="CT33" s="133">
        <f t="shared" si="24"/>
        <v>669.56812855708074</v>
      </c>
      <c r="CU33" s="133">
        <f t="shared" si="24"/>
        <v>669.56812855708074</v>
      </c>
      <c r="CV33" s="133">
        <f t="shared" si="24"/>
        <v>753.26414462671585</v>
      </c>
      <c r="CW33" s="133">
        <f t="shared" si="24"/>
        <v>502.17609641781053</v>
      </c>
      <c r="CX33" s="133">
        <f t="shared" si="24"/>
        <v>585.87211248744552</v>
      </c>
      <c r="CY33" s="133">
        <f t="shared" si="24"/>
        <v>585.87211248744552</v>
      </c>
      <c r="CZ33" s="133">
        <f t="shared" si="24"/>
        <v>669.56812855708074</v>
      </c>
      <c r="DA33" s="133">
        <f t="shared" ref="DA33:DQ33" si="25">SUM(DA34:DA36)</f>
        <v>836.96016069635084</v>
      </c>
      <c r="DB33" s="133">
        <f t="shared" si="25"/>
        <v>669.56812855708074</v>
      </c>
      <c r="DC33" s="133">
        <f t="shared" si="25"/>
        <v>753.26414462671585</v>
      </c>
      <c r="DD33" s="133">
        <f t="shared" si="25"/>
        <v>753.26414462671585</v>
      </c>
      <c r="DE33" s="133">
        <f t="shared" si="25"/>
        <v>836.96016069635084</v>
      </c>
      <c r="DF33" s="133">
        <f t="shared" si="25"/>
        <v>502.17609641781053</v>
      </c>
      <c r="DG33" s="133">
        <f t="shared" si="25"/>
        <v>585.87211248744552</v>
      </c>
      <c r="DH33" s="133">
        <f t="shared" si="25"/>
        <v>585.87211248744552</v>
      </c>
      <c r="DI33" s="133">
        <f t="shared" si="25"/>
        <v>669.56812855708074</v>
      </c>
      <c r="DJ33" s="133">
        <f t="shared" si="25"/>
        <v>836.96016069635084</v>
      </c>
      <c r="DK33" s="133">
        <f t="shared" si="25"/>
        <v>669.56812855708074</v>
      </c>
      <c r="DL33" s="133">
        <f t="shared" si="25"/>
        <v>753.26414462671585</v>
      </c>
      <c r="DM33" s="133">
        <f t="shared" si="25"/>
        <v>753.26414462671585</v>
      </c>
      <c r="DN33" s="133">
        <f t="shared" si="25"/>
        <v>836.96016069635084</v>
      </c>
      <c r="DO33" s="133">
        <f t="shared" si="25"/>
        <v>502.17609641781053</v>
      </c>
      <c r="DP33" s="133">
        <f t="shared" si="25"/>
        <v>585.87211248744552</v>
      </c>
      <c r="DQ33" s="133">
        <f t="shared" si="25"/>
        <v>920.65617676598595</v>
      </c>
      <c r="DR33" s="133"/>
      <c r="DS33" s="133"/>
      <c r="DT33" s="133"/>
      <c r="DU33" s="133"/>
      <c r="DV33" s="133"/>
      <c r="DW33" s="133"/>
      <c r="DX33" s="133"/>
      <c r="DY33" s="133"/>
      <c r="DZ33" s="133"/>
      <c r="EA33" s="133"/>
      <c r="EB33" s="133"/>
      <c r="EC33" s="133"/>
      <c r="ED33" s="133"/>
      <c r="EE33" s="133"/>
      <c r="EF33" s="133"/>
      <c r="EG33" s="133"/>
      <c r="EH33" s="133"/>
      <c r="EI33" s="133"/>
      <c r="EJ33" s="133"/>
      <c r="EK33" s="133"/>
      <c r="EL33" s="133"/>
      <c r="EM33" s="133"/>
      <c r="EN33" s="133"/>
      <c r="EO33" s="133"/>
      <c r="EP33" s="133"/>
      <c r="EQ33" s="133"/>
      <c r="ER33" s="133"/>
      <c r="ES33" s="133"/>
      <c r="ET33" s="133"/>
      <c r="EU33" s="133"/>
      <c r="EV33" s="133"/>
      <c r="EW33" s="133"/>
      <c r="EX33" s="133"/>
      <c r="EY33" s="133"/>
      <c r="EZ33" s="133"/>
      <c r="FA33" s="133"/>
      <c r="FB33" s="133"/>
      <c r="FC33" s="133"/>
      <c r="FD33" s="133"/>
      <c r="FE33" s="133"/>
      <c r="FF33" s="133"/>
      <c r="FG33" s="133"/>
      <c r="FH33" s="133"/>
      <c r="FI33" s="133"/>
      <c r="FJ33" s="133"/>
      <c r="FK33" s="133"/>
      <c r="FL33" s="133"/>
      <c r="FM33" s="133"/>
      <c r="FN33" s="133"/>
      <c r="FO33" s="133"/>
      <c r="FP33" s="133"/>
      <c r="FQ33" s="133"/>
      <c r="FR33" s="133"/>
      <c r="FS33" s="133"/>
      <c r="FT33" s="133"/>
      <c r="FU33" s="133"/>
      <c r="FV33" s="133"/>
      <c r="FW33" s="133"/>
      <c r="FX33" s="133"/>
      <c r="FY33" s="133"/>
      <c r="FZ33" s="133"/>
      <c r="GA33" s="133"/>
      <c r="GB33" s="133"/>
      <c r="GC33" s="133"/>
      <c r="GD33" s="133"/>
      <c r="GE33" s="133"/>
      <c r="GF33" s="133"/>
      <c r="GG33" s="133"/>
      <c r="GH33" s="133"/>
      <c r="GI33" s="133"/>
      <c r="GJ33" s="133"/>
      <c r="GK33" s="133"/>
      <c r="GL33" s="133"/>
      <c r="GM33" s="133"/>
      <c r="GN33" s="133"/>
      <c r="GO33" s="133"/>
      <c r="GP33" s="133"/>
      <c r="GQ33" s="133"/>
      <c r="GR33" s="133"/>
      <c r="GS33" s="133"/>
      <c r="GT33" s="133"/>
      <c r="GU33" s="133"/>
      <c r="GV33" s="133"/>
      <c r="GW33" s="133"/>
      <c r="GX33" s="133"/>
      <c r="GY33" s="133"/>
      <c r="GZ33" s="133"/>
      <c r="HA33" s="133"/>
      <c r="HB33" s="133"/>
      <c r="HC33" s="133"/>
      <c r="HD33" s="133"/>
      <c r="HE33" s="133"/>
      <c r="HF33" s="133"/>
      <c r="HG33" s="133"/>
      <c r="HH33" s="133"/>
      <c r="HI33" s="133"/>
      <c r="HJ33" s="133"/>
      <c r="HK33" s="133"/>
      <c r="HL33" s="133"/>
    </row>
    <row r="34" spans="1:221" s="2" customFormat="1" x14ac:dyDescent="0.2">
      <c r="C34" s="134" t="s">
        <v>455</v>
      </c>
      <c r="G34" s="195" t="s">
        <v>233</v>
      </c>
      <c r="H34" s="2" t="s">
        <v>234</v>
      </c>
      <c r="I34" s="224">
        <f t="shared" ref="I34:AN34" si="26">I17*(1-I$30)</f>
        <v>274.39607209370251</v>
      </c>
      <c r="J34" s="224">
        <f t="shared" si="26"/>
        <v>274.39607209370251</v>
      </c>
      <c r="K34" s="224">
        <f t="shared" si="26"/>
        <v>274.39607209370251</v>
      </c>
      <c r="L34" s="224">
        <f t="shared" si="26"/>
        <v>274.39607209370251</v>
      </c>
      <c r="M34" s="224">
        <f t="shared" si="26"/>
        <v>274.39607209370251</v>
      </c>
      <c r="N34" s="224">
        <f t="shared" si="26"/>
        <v>274.39607209370251</v>
      </c>
      <c r="O34" s="224">
        <f t="shared" si="26"/>
        <v>274.39607209370251</v>
      </c>
      <c r="P34" s="224">
        <f t="shared" si="26"/>
        <v>274.39607209370251</v>
      </c>
      <c r="Q34" s="224">
        <f t="shared" si="26"/>
        <v>274.39607209370251</v>
      </c>
      <c r="R34" s="224">
        <f t="shared" si="26"/>
        <v>274.39607209370251</v>
      </c>
      <c r="S34" s="224">
        <f t="shared" si="26"/>
        <v>274.39607209370251</v>
      </c>
      <c r="T34" s="224">
        <f t="shared" si="26"/>
        <v>316.82456238402932</v>
      </c>
      <c r="U34" s="224">
        <f t="shared" si="26"/>
        <v>316.82456238402932</v>
      </c>
      <c r="V34" s="224">
        <f t="shared" si="26"/>
        <v>316.82456238402932</v>
      </c>
      <c r="W34" s="224">
        <f t="shared" si="26"/>
        <v>316.82456238402932</v>
      </c>
      <c r="X34" s="224">
        <f t="shared" si="26"/>
        <v>316.82456238402932</v>
      </c>
      <c r="Y34" s="224">
        <f t="shared" si="26"/>
        <v>316.82456238402932</v>
      </c>
      <c r="Z34" s="224">
        <f t="shared" si="26"/>
        <v>316.82456238402932</v>
      </c>
      <c r="AA34" s="224">
        <f t="shared" si="26"/>
        <v>316.82456238402932</v>
      </c>
      <c r="AB34" s="224">
        <f t="shared" si="26"/>
        <v>316.82456238402932</v>
      </c>
      <c r="AC34" s="224">
        <f t="shared" si="26"/>
        <v>316.82456238402932</v>
      </c>
      <c r="AD34" s="224">
        <f t="shared" si="26"/>
        <v>316.82456238402932</v>
      </c>
      <c r="AE34" s="224">
        <f t="shared" si="26"/>
        <v>316.82456238402932</v>
      </c>
      <c r="AF34" s="224">
        <f t="shared" si="26"/>
        <v>316.82456238402932</v>
      </c>
      <c r="AG34" s="224">
        <f t="shared" si="26"/>
        <v>316.82456238402932</v>
      </c>
      <c r="AH34" s="224">
        <f t="shared" si="26"/>
        <v>316.82456238402932</v>
      </c>
      <c r="AI34" s="224">
        <f t="shared" si="26"/>
        <v>316.82456238402932</v>
      </c>
      <c r="AJ34" s="224">
        <f t="shared" si="26"/>
        <v>316.82456238402932</v>
      </c>
      <c r="AK34" s="224">
        <f t="shared" si="26"/>
        <v>316.82456238402932</v>
      </c>
      <c r="AL34" s="224">
        <f t="shared" si="26"/>
        <v>274.39607209370251</v>
      </c>
      <c r="AM34" s="224">
        <f t="shared" si="26"/>
        <v>274.39607209370251</v>
      </c>
      <c r="AN34" s="224">
        <f t="shared" si="26"/>
        <v>274.39607209370251</v>
      </c>
      <c r="AO34" s="224">
        <f t="shared" ref="AO34:BT34" si="27">AO17*(1-AO$30)</f>
        <v>274.39607209370251</v>
      </c>
      <c r="AP34" s="224">
        <f t="shared" si="27"/>
        <v>274.39607209370251</v>
      </c>
      <c r="AQ34" s="224">
        <f t="shared" si="27"/>
        <v>274.39607209370251</v>
      </c>
      <c r="AR34" s="224">
        <f t="shared" si="27"/>
        <v>274.39607209370251</v>
      </c>
      <c r="AS34" s="224">
        <f t="shared" si="27"/>
        <v>274.39607209370251</v>
      </c>
      <c r="AT34" s="224">
        <f t="shared" si="27"/>
        <v>274.39607209370251</v>
      </c>
      <c r="AU34" s="224">
        <f t="shared" si="27"/>
        <v>317.411224872449</v>
      </c>
      <c r="AV34" s="224">
        <f t="shared" si="27"/>
        <v>316.82456238402932</v>
      </c>
      <c r="AW34" s="224">
        <f t="shared" si="27"/>
        <v>316.82456238402932</v>
      </c>
      <c r="AX34" s="224">
        <f t="shared" si="27"/>
        <v>316.82456238402932</v>
      </c>
      <c r="AY34" s="224">
        <f t="shared" si="27"/>
        <v>316.82456238402932</v>
      </c>
      <c r="AZ34" s="224">
        <f t="shared" si="27"/>
        <v>316.82456238402932</v>
      </c>
      <c r="BA34" s="224">
        <f t="shared" si="27"/>
        <v>316.82456238402932</v>
      </c>
      <c r="BB34" s="224">
        <f t="shared" si="27"/>
        <v>316.82456238402932</v>
      </c>
      <c r="BC34" s="224">
        <f t="shared" si="27"/>
        <v>316.82456238402932</v>
      </c>
      <c r="BD34" s="224">
        <f t="shared" si="27"/>
        <v>316.82456238402932</v>
      </c>
      <c r="BE34" s="224">
        <f t="shared" si="27"/>
        <v>316.82456238402932</v>
      </c>
      <c r="BF34" s="224">
        <f t="shared" si="27"/>
        <v>316.82456238402932</v>
      </c>
      <c r="BG34" s="224">
        <f t="shared" si="27"/>
        <v>316.82456238402932</v>
      </c>
      <c r="BH34" s="224">
        <f t="shared" si="27"/>
        <v>316.82456238402932</v>
      </c>
      <c r="BI34" s="224">
        <f t="shared" si="27"/>
        <v>316.82456238402932</v>
      </c>
      <c r="BJ34" s="224">
        <f t="shared" si="27"/>
        <v>316.82456238402932</v>
      </c>
      <c r="BK34" s="224">
        <f t="shared" si="27"/>
        <v>316.82456238402932</v>
      </c>
      <c r="BL34" s="224">
        <f t="shared" si="27"/>
        <v>316.82456238402932</v>
      </c>
      <c r="BM34" s="224">
        <f t="shared" si="27"/>
        <v>224.62468675331544</v>
      </c>
      <c r="BN34" s="224">
        <f t="shared" si="27"/>
        <v>224.62468675331544</v>
      </c>
      <c r="BO34" s="224">
        <f t="shared" si="27"/>
        <v>224.62468675331544</v>
      </c>
      <c r="BP34" s="224">
        <f t="shared" si="27"/>
        <v>224.62468675331544</v>
      </c>
      <c r="BQ34" s="224">
        <f t="shared" si="27"/>
        <v>224.62468675331544</v>
      </c>
      <c r="BR34" s="224">
        <f t="shared" si="27"/>
        <v>224.62468675331544</v>
      </c>
      <c r="BS34" s="224">
        <f t="shared" si="27"/>
        <v>224.62468675331544</v>
      </c>
      <c r="BT34" s="224">
        <f t="shared" si="27"/>
        <v>224.62468675331544</v>
      </c>
      <c r="BU34" s="224">
        <f t="shared" ref="BU34:CZ34" si="28">BU17*(1-BU$30)</f>
        <v>224.62468675331544</v>
      </c>
      <c r="BV34" s="224">
        <f t="shared" si="28"/>
        <v>234.20678966112894</v>
      </c>
      <c r="BW34" s="224">
        <f t="shared" si="28"/>
        <v>234.20678966112894</v>
      </c>
      <c r="BX34" s="224">
        <f t="shared" si="28"/>
        <v>263.06857014778637</v>
      </c>
      <c r="BY34" s="224">
        <f t="shared" si="28"/>
        <v>263.06857014778637</v>
      </c>
      <c r="BZ34" s="224">
        <f t="shared" si="28"/>
        <v>263.06857014778637</v>
      </c>
      <c r="CA34" s="224">
        <f t="shared" si="28"/>
        <v>263.06857014778637</v>
      </c>
      <c r="CB34" s="224">
        <f t="shared" si="28"/>
        <v>263.06857014778637</v>
      </c>
      <c r="CC34" s="224">
        <f t="shared" si="28"/>
        <v>263.06857014778637</v>
      </c>
      <c r="CD34" s="224">
        <f t="shared" si="28"/>
        <v>263.06857014778637</v>
      </c>
      <c r="CE34" s="224">
        <f t="shared" si="28"/>
        <v>267.6868709885353</v>
      </c>
      <c r="CF34" s="224">
        <f t="shared" si="28"/>
        <v>267.6868709885353</v>
      </c>
      <c r="CG34" s="224">
        <f t="shared" si="28"/>
        <v>263.06857014778637</v>
      </c>
      <c r="CH34" s="224">
        <f t="shared" si="28"/>
        <v>263.06857014778637</v>
      </c>
      <c r="CI34" s="224">
        <f t="shared" si="28"/>
        <v>263.06857014778637</v>
      </c>
      <c r="CJ34" s="224">
        <f t="shared" si="28"/>
        <v>263.06857014778637</v>
      </c>
      <c r="CK34" s="224">
        <f t="shared" si="28"/>
        <v>263.06857014778637</v>
      </c>
      <c r="CL34" s="224">
        <f t="shared" si="28"/>
        <v>263.06857014778637</v>
      </c>
      <c r="CM34" s="224">
        <f t="shared" si="28"/>
        <v>263.06857014778637</v>
      </c>
      <c r="CN34" s="224">
        <f t="shared" si="28"/>
        <v>267.6868709885353</v>
      </c>
      <c r="CO34" s="224">
        <f t="shared" si="28"/>
        <v>267.6868709885353</v>
      </c>
      <c r="CP34" s="224">
        <f t="shared" si="28"/>
        <v>224.62468675331544</v>
      </c>
      <c r="CQ34" s="224">
        <f t="shared" si="28"/>
        <v>224.62468675331544</v>
      </c>
      <c r="CR34" s="224">
        <f t="shared" si="28"/>
        <v>224.62468675331544</v>
      </c>
      <c r="CS34" s="224">
        <f t="shared" si="28"/>
        <v>224.62468675331544</v>
      </c>
      <c r="CT34" s="224">
        <f t="shared" si="28"/>
        <v>224.62468675331544</v>
      </c>
      <c r="CU34" s="224">
        <f t="shared" si="28"/>
        <v>224.62468675331544</v>
      </c>
      <c r="CV34" s="224">
        <f t="shared" si="28"/>
        <v>224.62468675331544</v>
      </c>
      <c r="CW34" s="224">
        <f t="shared" si="28"/>
        <v>234.20678966112894</v>
      </c>
      <c r="CX34" s="224">
        <f t="shared" si="28"/>
        <v>234.20678966112894</v>
      </c>
      <c r="CY34" s="224">
        <f t="shared" si="28"/>
        <v>263.06857014778637</v>
      </c>
      <c r="CZ34" s="224">
        <f t="shared" si="28"/>
        <v>263.06857014778637</v>
      </c>
      <c r="DA34" s="224">
        <f t="shared" ref="DA34:DQ34" si="29">DA17*(1-DA$30)</f>
        <v>263.06857014778637</v>
      </c>
      <c r="DB34" s="224">
        <f t="shared" si="29"/>
        <v>263.06857014778637</v>
      </c>
      <c r="DC34" s="224">
        <f t="shared" si="29"/>
        <v>263.06857014778637</v>
      </c>
      <c r="DD34" s="224">
        <f t="shared" si="29"/>
        <v>263.06857014778637</v>
      </c>
      <c r="DE34" s="224">
        <f t="shared" si="29"/>
        <v>263.06857014778637</v>
      </c>
      <c r="DF34" s="224">
        <f t="shared" si="29"/>
        <v>267.6868709885353</v>
      </c>
      <c r="DG34" s="224">
        <f t="shared" si="29"/>
        <v>267.6868709885353</v>
      </c>
      <c r="DH34" s="224">
        <f t="shared" si="29"/>
        <v>263.06857014778637</v>
      </c>
      <c r="DI34" s="224">
        <f t="shared" si="29"/>
        <v>263.06857014778637</v>
      </c>
      <c r="DJ34" s="224">
        <f t="shared" si="29"/>
        <v>263.06857014778637</v>
      </c>
      <c r="DK34" s="224">
        <f t="shared" si="29"/>
        <v>263.06857014778637</v>
      </c>
      <c r="DL34" s="224">
        <f t="shared" si="29"/>
        <v>263.06857014778637</v>
      </c>
      <c r="DM34" s="224">
        <f t="shared" si="29"/>
        <v>263.06857014778637</v>
      </c>
      <c r="DN34" s="224">
        <f t="shared" si="29"/>
        <v>263.06857014778637</v>
      </c>
      <c r="DO34" s="224">
        <f t="shared" si="29"/>
        <v>267.6868709885353</v>
      </c>
      <c r="DP34" s="224">
        <f t="shared" si="29"/>
        <v>267.6868709885353</v>
      </c>
      <c r="DQ34" s="224">
        <f t="shared" si="29"/>
        <v>322.04577566211867</v>
      </c>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5" t="s">
        <v>531</v>
      </c>
    </row>
    <row r="35" spans="1:221" s="2" customFormat="1" x14ac:dyDescent="0.2">
      <c r="C35" s="134" t="s">
        <v>479</v>
      </c>
      <c r="G35" s="195" t="s">
        <v>233</v>
      </c>
      <c r="H35" s="2" t="s">
        <v>234</v>
      </c>
      <c r="I35" s="224">
        <f t="shared" ref="I35:AN35" si="30">I24*(1-I$30)</f>
        <v>26.072625596287505</v>
      </c>
      <c r="J35" s="224">
        <f t="shared" si="30"/>
        <v>26.072625596287505</v>
      </c>
      <c r="K35" s="224">
        <f t="shared" si="30"/>
        <v>26.072625596287505</v>
      </c>
      <c r="L35" s="224">
        <f t="shared" si="30"/>
        <v>26.072625596287505</v>
      </c>
      <c r="M35" s="224">
        <f t="shared" si="30"/>
        <v>26.072625596287505</v>
      </c>
      <c r="N35" s="224">
        <f t="shared" si="30"/>
        <v>26.072625596287505</v>
      </c>
      <c r="O35" s="224">
        <f t="shared" si="30"/>
        <v>26.072625596287505</v>
      </c>
      <c r="P35" s="224">
        <f t="shared" si="30"/>
        <v>26.072625596287505</v>
      </c>
      <c r="Q35" s="224">
        <f t="shared" si="30"/>
        <v>26.072625596287505</v>
      </c>
      <c r="R35" s="224">
        <f t="shared" si="30"/>
        <v>26.072625596287505</v>
      </c>
      <c r="S35" s="224">
        <f t="shared" si="30"/>
        <v>26.072625596287505</v>
      </c>
      <c r="T35" s="224">
        <f t="shared" si="30"/>
        <v>26.357283640838585</v>
      </c>
      <c r="U35" s="224">
        <f t="shared" si="30"/>
        <v>26.357283640838585</v>
      </c>
      <c r="V35" s="224">
        <f t="shared" si="30"/>
        <v>26.357283640838585</v>
      </c>
      <c r="W35" s="224">
        <f t="shared" si="30"/>
        <v>26.357283640838585</v>
      </c>
      <c r="X35" s="224">
        <f t="shared" si="30"/>
        <v>26.357283640838585</v>
      </c>
      <c r="Y35" s="224">
        <f t="shared" si="30"/>
        <v>26.357283640838585</v>
      </c>
      <c r="Z35" s="224">
        <f t="shared" si="30"/>
        <v>26.357283640838585</v>
      </c>
      <c r="AA35" s="224">
        <f t="shared" si="30"/>
        <v>26.357283640838585</v>
      </c>
      <c r="AB35" s="224">
        <f t="shared" si="30"/>
        <v>26.357283640838585</v>
      </c>
      <c r="AC35" s="224">
        <f t="shared" si="30"/>
        <v>26.357283640838585</v>
      </c>
      <c r="AD35" s="224">
        <f t="shared" si="30"/>
        <v>26.357283640838585</v>
      </c>
      <c r="AE35" s="224">
        <f t="shared" si="30"/>
        <v>26.357283640838585</v>
      </c>
      <c r="AF35" s="224">
        <f t="shared" si="30"/>
        <v>26.357283640838585</v>
      </c>
      <c r="AG35" s="224">
        <f t="shared" si="30"/>
        <v>26.357283640838585</v>
      </c>
      <c r="AH35" s="224">
        <f t="shared" si="30"/>
        <v>26.357283640838585</v>
      </c>
      <c r="AI35" s="224">
        <f t="shared" si="30"/>
        <v>26.357283640838585</v>
      </c>
      <c r="AJ35" s="224">
        <f t="shared" si="30"/>
        <v>26.357283640838585</v>
      </c>
      <c r="AK35" s="224">
        <f t="shared" si="30"/>
        <v>26.357283640838585</v>
      </c>
      <c r="AL35" s="224">
        <f t="shared" si="30"/>
        <v>26.072625596287505</v>
      </c>
      <c r="AM35" s="224">
        <f t="shared" si="30"/>
        <v>26.072625596287505</v>
      </c>
      <c r="AN35" s="224">
        <f t="shared" si="30"/>
        <v>26.072625596287505</v>
      </c>
      <c r="AO35" s="224">
        <f t="shared" ref="AO35:BT35" si="31">AO24*(1-AO$30)</f>
        <v>26.072625596287505</v>
      </c>
      <c r="AP35" s="224">
        <f t="shared" si="31"/>
        <v>26.072625596287505</v>
      </c>
      <c r="AQ35" s="224">
        <f t="shared" si="31"/>
        <v>26.072625596287505</v>
      </c>
      <c r="AR35" s="224">
        <f t="shared" si="31"/>
        <v>26.072625596287505</v>
      </c>
      <c r="AS35" s="224">
        <f t="shared" si="31"/>
        <v>26.072625596287505</v>
      </c>
      <c r="AT35" s="224">
        <f t="shared" si="31"/>
        <v>26.072625596287505</v>
      </c>
      <c r="AU35" s="224">
        <f t="shared" si="31"/>
        <v>26.360759141286891</v>
      </c>
      <c r="AV35" s="224">
        <f t="shared" si="31"/>
        <v>26.357283640838585</v>
      </c>
      <c r="AW35" s="224">
        <f t="shared" si="31"/>
        <v>26.357283640838585</v>
      </c>
      <c r="AX35" s="224">
        <f t="shared" si="31"/>
        <v>26.357283640838585</v>
      </c>
      <c r="AY35" s="224">
        <f t="shared" si="31"/>
        <v>26.357283640838585</v>
      </c>
      <c r="AZ35" s="224">
        <f t="shared" si="31"/>
        <v>26.357283640838585</v>
      </c>
      <c r="BA35" s="224">
        <f t="shared" si="31"/>
        <v>26.357283640838585</v>
      </c>
      <c r="BB35" s="224">
        <f t="shared" si="31"/>
        <v>26.357283640838585</v>
      </c>
      <c r="BC35" s="224">
        <f t="shared" si="31"/>
        <v>26.357283640838585</v>
      </c>
      <c r="BD35" s="224">
        <f t="shared" si="31"/>
        <v>26.357283640838585</v>
      </c>
      <c r="BE35" s="224">
        <f t="shared" si="31"/>
        <v>26.357283640838585</v>
      </c>
      <c r="BF35" s="224">
        <f t="shared" si="31"/>
        <v>26.357283640838585</v>
      </c>
      <c r="BG35" s="224">
        <f t="shared" si="31"/>
        <v>26.357283640838585</v>
      </c>
      <c r="BH35" s="224">
        <f t="shared" si="31"/>
        <v>26.357283640838585</v>
      </c>
      <c r="BI35" s="224">
        <f t="shared" si="31"/>
        <v>26.357283640838585</v>
      </c>
      <c r="BJ35" s="224">
        <f t="shared" si="31"/>
        <v>26.357283640838585</v>
      </c>
      <c r="BK35" s="224">
        <f t="shared" si="31"/>
        <v>26.357283640838585</v>
      </c>
      <c r="BL35" s="224">
        <f t="shared" si="31"/>
        <v>26.357283640838585</v>
      </c>
      <c r="BM35" s="224">
        <f t="shared" si="31"/>
        <v>25.626401294893597</v>
      </c>
      <c r="BN35" s="224">
        <f t="shared" si="31"/>
        <v>25.626401294893597</v>
      </c>
      <c r="BO35" s="224">
        <f t="shared" si="31"/>
        <v>25.626401294893597</v>
      </c>
      <c r="BP35" s="224">
        <f t="shared" si="31"/>
        <v>25.626401294893597</v>
      </c>
      <c r="BQ35" s="224">
        <f t="shared" si="31"/>
        <v>25.626401294893597</v>
      </c>
      <c r="BR35" s="224">
        <f t="shared" si="31"/>
        <v>25.626401294893597</v>
      </c>
      <c r="BS35" s="224">
        <f t="shared" si="31"/>
        <v>25.626401294893597</v>
      </c>
      <c r="BT35" s="224">
        <f t="shared" si="31"/>
        <v>25.626401294893597</v>
      </c>
      <c r="BU35" s="224">
        <f t="shared" ref="BU35:CZ35" si="32">BU24*(1-BU$30)</f>
        <v>25.626401294893597</v>
      </c>
      <c r="BV35" s="224">
        <f t="shared" si="32"/>
        <v>25.724504844773136</v>
      </c>
      <c r="BW35" s="224">
        <f t="shared" si="32"/>
        <v>25.724504844773136</v>
      </c>
      <c r="BX35" s="224">
        <f t="shared" si="32"/>
        <v>25.983573683834663</v>
      </c>
      <c r="BY35" s="224">
        <f t="shared" si="32"/>
        <v>25.983573683834663</v>
      </c>
      <c r="BZ35" s="224">
        <f t="shared" si="32"/>
        <v>25.983573683834663</v>
      </c>
      <c r="CA35" s="224">
        <f t="shared" si="32"/>
        <v>25.983573683834663</v>
      </c>
      <c r="CB35" s="224">
        <f t="shared" si="32"/>
        <v>25.983573683834663</v>
      </c>
      <c r="CC35" s="224">
        <f t="shared" si="32"/>
        <v>25.983573683834663</v>
      </c>
      <c r="CD35" s="224">
        <f t="shared" si="32"/>
        <v>25.983573683834663</v>
      </c>
      <c r="CE35" s="224">
        <f t="shared" si="32"/>
        <v>26.020648626058978</v>
      </c>
      <c r="CF35" s="224">
        <f t="shared" si="32"/>
        <v>26.020648626058978</v>
      </c>
      <c r="CG35" s="224">
        <f t="shared" si="32"/>
        <v>25.983573683834663</v>
      </c>
      <c r="CH35" s="224">
        <f t="shared" si="32"/>
        <v>25.983573683834663</v>
      </c>
      <c r="CI35" s="224">
        <f t="shared" si="32"/>
        <v>25.983573683834663</v>
      </c>
      <c r="CJ35" s="224">
        <f t="shared" si="32"/>
        <v>25.983573683834663</v>
      </c>
      <c r="CK35" s="224">
        <f t="shared" si="32"/>
        <v>25.983573683834663</v>
      </c>
      <c r="CL35" s="224">
        <f t="shared" si="32"/>
        <v>25.983573683834663</v>
      </c>
      <c r="CM35" s="224">
        <f t="shared" si="32"/>
        <v>25.983573683834663</v>
      </c>
      <c r="CN35" s="224">
        <f t="shared" si="32"/>
        <v>26.020648626058978</v>
      </c>
      <c r="CO35" s="224">
        <f t="shared" si="32"/>
        <v>26.020648626058978</v>
      </c>
      <c r="CP35" s="224">
        <f t="shared" si="32"/>
        <v>25.626401294893597</v>
      </c>
      <c r="CQ35" s="224">
        <f t="shared" si="32"/>
        <v>25.626401294893597</v>
      </c>
      <c r="CR35" s="224">
        <f t="shared" si="32"/>
        <v>25.626401294893597</v>
      </c>
      <c r="CS35" s="224">
        <f t="shared" si="32"/>
        <v>25.626401294893597</v>
      </c>
      <c r="CT35" s="224">
        <f t="shared" si="32"/>
        <v>25.626401294893597</v>
      </c>
      <c r="CU35" s="224">
        <f t="shared" si="32"/>
        <v>25.626401294893597</v>
      </c>
      <c r="CV35" s="224">
        <f t="shared" si="32"/>
        <v>25.626401294893597</v>
      </c>
      <c r="CW35" s="224">
        <f t="shared" si="32"/>
        <v>25.724504844773136</v>
      </c>
      <c r="CX35" s="224">
        <f t="shared" si="32"/>
        <v>25.724504844773136</v>
      </c>
      <c r="CY35" s="224">
        <f t="shared" si="32"/>
        <v>25.983573683834663</v>
      </c>
      <c r="CZ35" s="224">
        <f t="shared" si="32"/>
        <v>25.983573683834663</v>
      </c>
      <c r="DA35" s="224">
        <f t="shared" ref="DA35:DQ35" si="33">DA24*(1-DA$30)</f>
        <v>25.983573683834663</v>
      </c>
      <c r="DB35" s="224">
        <f t="shared" si="33"/>
        <v>25.983573683834663</v>
      </c>
      <c r="DC35" s="224">
        <f t="shared" si="33"/>
        <v>25.983573683834663</v>
      </c>
      <c r="DD35" s="224">
        <f t="shared" si="33"/>
        <v>25.983573683834663</v>
      </c>
      <c r="DE35" s="224">
        <f t="shared" si="33"/>
        <v>25.983573683834663</v>
      </c>
      <c r="DF35" s="224">
        <f t="shared" si="33"/>
        <v>26.020648626058978</v>
      </c>
      <c r="DG35" s="224">
        <f t="shared" si="33"/>
        <v>26.020648626058978</v>
      </c>
      <c r="DH35" s="224">
        <f t="shared" si="33"/>
        <v>25.983573683834663</v>
      </c>
      <c r="DI35" s="224">
        <f t="shared" si="33"/>
        <v>25.983573683834663</v>
      </c>
      <c r="DJ35" s="224">
        <f t="shared" si="33"/>
        <v>25.983573683834663</v>
      </c>
      <c r="DK35" s="224">
        <f t="shared" si="33"/>
        <v>25.983573683834663</v>
      </c>
      <c r="DL35" s="224">
        <f t="shared" si="33"/>
        <v>25.983573683834663</v>
      </c>
      <c r="DM35" s="224">
        <f t="shared" si="33"/>
        <v>25.983573683834663</v>
      </c>
      <c r="DN35" s="224">
        <f t="shared" si="33"/>
        <v>25.983573683834663</v>
      </c>
      <c r="DO35" s="224">
        <f t="shared" si="33"/>
        <v>26.020648626058978</v>
      </c>
      <c r="DP35" s="224">
        <f t="shared" si="33"/>
        <v>26.020648626058978</v>
      </c>
      <c r="DQ35" s="224">
        <f t="shared" si="33"/>
        <v>26.38783038059313</v>
      </c>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5"/>
    </row>
    <row r="36" spans="1:221" s="2" customFormat="1" x14ac:dyDescent="0.2">
      <c r="C36" s="134" t="s">
        <v>305</v>
      </c>
      <c r="G36" s="195" t="s">
        <v>233</v>
      </c>
      <c r="H36" s="2" t="s">
        <v>234</v>
      </c>
      <c r="I36" s="224">
        <f>I26</f>
        <v>0</v>
      </c>
      <c r="J36" s="224">
        <f t="shared" ref="J36:BU36" si="34">J26</f>
        <v>0</v>
      </c>
      <c r="K36" s="224">
        <f t="shared" si="34"/>
        <v>268.66421158352858</v>
      </c>
      <c r="L36" s="224">
        <f t="shared" si="34"/>
        <v>352.36022765316369</v>
      </c>
      <c r="M36" s="224">
        <f t="shared" si="34"/>
        <v>519.75225979243373</v>
      </c>
      <c r="N36" s="224">
        <f t="shared" si="34"/>
        <v>352.36022765316369</v>
      </c>
      <c r="O36" s="224">
        <f t="shared" si="34"/>
        <v>436.05624372279868</v>
      </c>
      <c r="P36" s="224">
        <f t="shared" si="34"/>
        <v>436.05624372279868</v>
      </c>
      <c r="Q36" s="224">
        <f t="shared" si="34"/>
        <v>519.75225979243373</v>
      </c>
      <c r="R36" s="224">
        <f t="shared" si="34"/>
        <v>268.66421158352858</v>
      </c>
      <c r="S36" s="224">
        <f t="shared" si="34"/>
        <v>352.36022765316369</v>
      </c>
      <c r="T36" s="224">
        <f t="shared" si="34"/>
        <v>267.79907128346827</v>
      </c>
      <c r="U36" s="224">
        <f t="shared" si="34"/>
        <v>351.49508735310326</v>
      </c>
      <c r="V36" s="224">
        <f t="shared" si="34"/>
        <v>518.88711949237359</v>
      </c>
      <c r="W36" s="224">
        <f t="shared" si="34"/>
        <v>351.49508735310326</v>
      </c>
      <c r="X36" s="224">
        <f t="shared" si="34"/>
        <v>435.19110342273837</v>
      </c>
      <c r="Y36" s="224">
        <f t="shared" si="34"/>
        <v>435.19110342273837</v>
      </c>
      <c r="Z36" s="224">
        <f t="shared" si="34"/>
        <v>518.88711949237359</v>
      </c>
      <c r="AA36" s="224">
        <f t="shared" si="34"/>
        <v>225.95106324865071</v>
      </c>
      <c r="AB36" s="224">
        <f t="shared" si="34"/>
        <v>309.64707931828582</v>
      </c>
      <c r="AC36" s="224">
        <f t="shared" si="34"/>
        <v>267.79907128346827</v>
      </c>
      <c r="AD36" s="224">
        <f t="shared" si="34"/>
        <v>351.49508735310326</v>
      </c>
      <c r="AE36" s="224">
        <f t="shared" si="34"/>
        <v>518.88711949237359</v>
      </c>
      <c r="AF36" s="224">
        <f t="shared" si="34"/>
        <v>351.49508735310326</v>
      </c>
      <c r="AG36" s="224">
        <f t="shared" si="34"/>
        <v>435.19110342273837</v>
      </c>
      <c r="AH36" s="224">
        <f t="shared" si="34"/>
        <v>435.19110342273837</v>
      </c>
      <c r="AI36" s="224">
        <f t="shared" si="34"/>
        <v>518.88711949237359</v>
      </c>
      <c r="AJ36" s="224">
        <f t="shared" si="34"/>
        <v>225.95106324865071</v>
      </c>
      <c r="AK36" s="224">
        <f t="shared" si="34"/>
        <v>309.64707931828582</v>
      </c>
      <c r="AL36" s="224">
        <f t="shared" si="34"/>
        <v>268.66421158352858</v>
      </c>
      <c r="AM36" s="224">
        <f t="shared" si="34"/>
        <v>352.36022765316369</v>
      </c>
      <c r="AN36" s="224">
        <f t="shared" si="34"/>
        <v>519.75225979243373</v>
      </c>
      <c r="AO36" s="224">
        <f t="shared" si="34"/>
        <v>352.36022765316369</v>
      </c>
      <c r="AP36" s="224">
        <f t="shared" si="34"/>
        <v>436.05624372279868</v>
      </c>
      <c r="AQ36" s="224">
        <f t="shared" si="34"/>
        <v>436.05624372279868</v>
      </c>
      <c r="AR36" s="224">
        <f t="shared" si="34"/>
        <v>519.75225979243373</v>
      </c>
      <c r="AS36" s="224">
        <f t="shared" si="34"/>
        <v>268.66421158352858</v>
      </c>
      <c r="AT36" s="224">
        <f t="shared" si="34"/>
        <v>352.36022765316369</v>
      </c>
      <c r="AU36" s="224">
        <f t="shared" si="34"/>
        <v>309.05694132941784</v>
      </c>
      <c r="AV36" s="224">
        <f t="shared" si="34"/>
        <v>393.34309538792081</v>
      </c>
      <c r="AW36" s="224">
        <f t="shared" si="34"/>
        <v>560.73512752719103</v>
      </c>
      <c r="AX36" s="224">
        <f t="shared" si="34"/>
        <v>393.34309538792081</v>
      </c>
      <c r="AY36" s="224">
        <f t="shared" si="34"/>
        <v>477.03911145755592</v>
      </c>
      <c r="AZ36" s="224">
        <f t="shared" si="34"/>
        <v>477.03911145755592</v>
      </c>
      <c r="BA36" s="224">
        <f t="shared" si="34"/>
        <v>560.73512752719103</v>
      </c>
      <c r="BB36" s="224">
        <f t="shared" si="34"/>
        <v>225.95106324865071</v>
      </c>
      <c r="BC36" s="224">
        <f t="shared" si="34"/>
        <v>309.64707931828582</v>
      </c>
      <c r="BD36" s="224">
        <f t="shared" si="34"/>
        <v>309.64707931828582</v>
      </c>
      <c r="BE36" s="224">
        <f t="shared" si="34"/>
        <v>393.34309538792081</v>
      </c>
      <c r="BF36" s="224">
        <f t="shared" si="34"/>
        <v>560.73512752719103</v>
      </c>
      <c r="BG36" s="224">
        <f t="shared" si="34"/>
        <v>393.34309538792081</v>
      </c>
      <c r="BH36" s="224">
        <f t="shared" si="34"/>
        <v>477.03911145755592</v>
      </c>
      <c r="BI36" s="224">
        <f t="shared" si="34"/>
        <v>477.03911145755592</v>
      </c>
      <c r="BJ36" s="224">
        <f t="shared" si="34"/>
        <v>560.73512752719103</v>
      </c>
      <c r="BK36" s="224">
        <f t="shared" si="34"/>
        <v>225.95106324865071</v>
      </c>
      <c r="BL36" s="224">
        <f t="shared" si="34"/>
        <v>309.64707931828582</v>
      </c>
      <c r="BM36" s="224">
        <f t="shared" si="34"/>
        <v>0</v>
      </c>
      <c r="BN36" s="224">
        <f t="shared" si="34"/>
        <v>0</v>
      </c>
      <c r="BO36" s="224">
        <f t="shared" si="34"/>
        <v>251.92500836960147</v>
      </c>
      <c r="BP36" s="224">
        <f t="shared" si="34"/>
        <v>335.62102443923646</v>
      </c>
      <c r="BQ36" s="224">
        <f t="shared" si="34"/>
        <v>503.01305657850679</v>
      </c>
      <c r="BR36" s="224">
        <f t="shared" si="34"/>
        <v>335.62102443923646</v>
      </c>
      <c r="BS36" s="224">
        <f t="shared" si="34"/>
        <v>419.31704050887168</v>
      </c>
      <c r="BT36" s="224">
        <f t="shared" si="34"/>
        <v>419.31704050887168</v>
      </c>
      <c r="BU36" s="224">
        <f t="shared" si="34"/>
        <v>503.01305657850679</v>
      </c>
      <c r="BV36" s="224">
        <f t="shared" ref="BV36:DQ36" si="35">BV26</f>
        <v>242.24480191190844</v>
      </c>
      <c r="BW36" s="224">
        <f t="shared" si="35"/>
        <v>325.94081798154343</v>
      </c>
      <c r="BX36" s="224">
        <f t="shared" si="35"/>
        <v>254.97196062100704</v>
      </c>
      <c r="BY36" s="224">
        <f t="shared" si="35"/>
        <v>338.66797669064215</v>
      </c>
      <c r="BZ36" s="224">
        <f t="shared" si="35"/>
        <v>506.06000882991236</v>
      </c>
      <c r="CA36" s="224">
        <f t="shared" si="35"/>
        <v>338.66797669064215</v>
      </c>
      <c r="CB36" s="224">
        <f t="shared" si="35"/>
        <v>422.36399276027726</v>
      </c>
      <c r="CC36" s="224">
        <f t="shared" si="35"/>
        <v>422.36399276027726</v>
      </c>
      <c r="CD36" s="224">
        <f t="shared" si="35"/>
        <v>506.06000882991236</v>
      </c>
      <c r="CE36" s="224">
        <f t="shared" si="35"/>
        <v>208.46857680321625</v>
      </c>
      <c r="CF36" s="224">
        <f t="shared" si="35"/>
        <v>292.16459287285124</v>
      </c>
      <c r="CG36" s="224">
        <f t="shared" si="35"/>
        <v>254.97196062100704</v>
      </c>
      <c r="CH36" s="224">
        <f t="shared" si="35"/>
        <v>338.66797669064215</v>
      </c>
      <c r="CI36" s="224">
        <f t="shared" si="35"/>
        <v>506.06000882991236</v>
      </c>
      <c r="CJ36" s="224">
        <f t="shared" si="35"/>
        <v>338.66797669064215</v>
      </c>
      <c r="CK36" s="224">
        <f t="shared" si="35"/>
        <v>422.36399276027726</v>
      </c>
      <c r="CL36" s="224">
        <f t="shared" si="35"/>
        <v>422.36399276027726</v>
      </c>
      <c r="CM36" s="224">
        <f t="shared" si="35"/>
        <v>506.06000882991236</v>
      </c>
      <c r="CN36" s="224">
        <f t="shared" si="35"/>
        <v>208.46857680321625</v>
      </c>
      <c r="CO36" s="224">
        <f t="shared" si="35"/>
        <v>292.16459287285124</v>
      </c>
      <c r="CP36" s="224">
        <f t="shared" si="35"/>
        <v>251.92500836960147</v>
      </c>
      <c r="CQ36" s="224">
        <f t="shared" si="35"/>
        <v>335.62102443923646</v>
      </c>
      <c r="CR36" s="224">
        <f t="shared" si="35"/>
        <v>503.01305657850679</v>
      </c>
      <c r="CS36" s="224">
        <f t="shared" si="35"/>
        <v>335.62102443923646</v>
      </c>
      <c r="CT36" s="224">
        <f t="shared" si="35"/>
        <v>419.31704050887168</v>
      </c>
      <c r="CU36" s="224">
        <f t="shared" si="35"/>
        <v>419.31704050887168</v>
      </c>
      <c r="CV36" s="224">
        <f t="shared" si="35"/>
        <v>503.01305657850679</v>
      </c>
      <c r="CW36" s="224">
        <f t="shared" si="35"/>
        <v>242.24480191190844</v>
      </c>
      <c r="CX36" s="224">
        <f t="shared" si="35"/>
        <v>325.94081798154343</v>
      </c>
      <c r="CY36" s="224">
        <f t="shared" si="35"/>
        <v>296.81996865582448</v>
      </c>
      <c r="CZ36" s="224">
        <f t="shared" si="35"/>
        <v>380.5159847254597</v>
      </c>
      <c r="DA36" s="224">
        <f t="shared" si="35"/>
        <v>547.9080168647298</v>
      </c>
      <c r="DB36" s="224">
        <f t="shared" si="35"/>
        <v>380.5159847254597</v>
      </c>
      <c r="DC36" s="224">
        <f t="shared" si="35"/>
        <v>464.21200079509481</v>
      </c>
      <c r="DD36" s="224">
        <f t="shared" si="35"/>
        <v>464.21200079509481</v>
      </c>
      <c r="DE36" s="224">
        <f t="shared" si="35"/>
        <v>547.9080168647298</v>
      </c>
      <c r="DF36" s="224">
        <f t="shared" si="35"/>
        <v>208.46857680321625</v>
      </c>
      <c r="DG36" s="224">
        <f t="shared" si="35"/>
        <v>292.16459287285124</v>
      </c>
      <c r="DH36" s="224">
        <f t="shared" si="35"/>
        <v>296.81996865582448</v>
      </c>
      <c r="DI36" s="224">
        <f t="shared" si="35"/>
        <v>380.5159847254597</v>
      </c>
      <c r="DJ36" s="224">
        <f t="shared" si="35"/>
        <v>547.9080168647298</v>
      </c>
      <c r="DK36" s="224">
        <f t="shared" si="35"/>
        <v>380.5159847254597</v>
      </c>
      <c r="DL36" s="224">
        <f t="shared" si="35"/>
        <v>464.21200079509481</v>
      </c>
      <c r="DM36" s="224">
        <f t="shared" si="35"/>
        <v>464.21200079509481</v>
      </c>
      <c r="DN36" s="224">
        <f t="shared" si="35"/>
        <v>547.9080168647298</v>
      </c>
      <c r="DO36" s="224">
        <f t="shared" si="35"/>
        <v>208.46857680321625</v>
      </c>
      <c r="DP36" s="224">
        <f t="shared" si="35"/>
        <v>292.16459287285124</v>
      </c>
      <c r="DQ36" s="224">
        <f t="shared" si="35"/>
        <v>572.2225707232742</v>
      </c>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5" t="s">
        <v>458</v>
      </c>
    </row>
    <row r="37" spans="1:221" x14ac:dyDescent="0.2">
      <c r="G37" s="77"/>
    </row>
    <row r="38" spans="1:221" s="294" customFormat="1" x14ac:dyDescent="0.2">
      <c r="A38" s="292" t="s">
        <v>181</v>
      </c>
      <c r="B38" s="292" t="s">
        <v>180</v>
      </c>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row>
    <row r="39" spans="1:221" x14ac:dyDescent="0.2">
      <c r="C39" s="44"/>
      <c r="D39" s="44"/>
      <c r="E39" s="44"/>
      <c r="G39" s="44"/>
      <c r="H39" s="44"/>
    </row>
    <row r="40" spans="1:221" x14ac:dyDescent="0.2">
      <c r="C40" s="44"/>
      <c r="D40" s="44"/>
      <c r="E40" s="44"/>
      <c r="G40" s="44"/>
      <c r="H40" s="44"/>
    </row>
    <row r="41" spans="1:221" x14ac:dyDescent="0.2">
      <c r="C41" s="44"/>
      <c r="D41" s="44"/>
      <c r="E41" s="44"/>
      <c r="G41" s="44"/>
      <c r="H41" s="44"/>
    </row>
    <row r="42" spans="1:221" x14ac:dyDescent="0.2">
      <c r="C42" s="44"/>
      <c r="D42" s="44"/>
      <c r="E42" s="44"/>
      <c r="G42" s="44"/>
      <c r="H42" s="44"/>
    </row>
    <row r="43" spans="1:221" x14ac:dyDescent="0.2">
      <c r="C43" s="44"/>
      <c r="D43" s="44"/>
      <c r="E43" s="44"/>
      <c r="G43" s="44"/>
      <c r="H43" s="44"/>
    </row>
    <row r="44" spans="1:221" x14ac:dyDescent="0.2">
      <c r="C44" s="44"/>
      <c r="D44" s="44"/>
      <c r="E44" s="44"/>
      <c r="G44" s="44"/>
      <c r="H44" s="44"/>
    </row>
  </sheetData>
  <pageMargins left="0.7" right="0.7" top="0.75" bottom="0.75" header="0.3" footer="0.3"/>
  <pageSetup orientation="portrait" r:id="rId1"/>
  <ignoredErrors>
    <ignoredError sqref="I10:BF10 J16:L16 AA16:AG16 I11:BF11 I13:BF13 I12:AH12 I31:BF31 J33:AE33 AI16:AJ16 AG33:AP33 AR33:BF33 AT16:BF16 N16:R16 T16:W16 M32:BF32 I5:O5 I29:AG29 J28:AC28 Q5:CF5 I9:DA9 I15:BF15 I14:J14 L14:BF14 AI29:BF29 AL16:AR16 AE28:BF28 DR6:HL6 DR34:HL34 I4:DQ4 I17:DQ17 I19:DQ24 I36:DQ36 I34:DQ34 I35:DQ35"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XFD102"/>
  <sheetViews>
    <sheetView showGridLines="0" zoomScale="115" zoomScaleNormal="115" workbookViewId="0">
      <pane xSplit="9" ySplit="2" topLeftCell="J3" activePane="bottomRight" state="frozen"/>
      <selection pane="topRight" activeCell="J1" sqref="J1"/>
      <selection pane="bottomLeft" activeCell="A3" sqref="A3"/>
      <selection pane="bottomRight" sqref="A1:XFD1048576"/>
    </sheetView>
  </sheetViews>
  <sheetFormatPr baseColWidth="10" defaultRowHeight="12" x14ac:dyDescent="0.2"/>
  <cols>
    <col min="1" max="2" width="6.7109375" customWidth="1"/>
    <col min="3" max="3" width="4.7109375" customWidth="1"/>
    <col min="4" max="4" width="26.28515625" customWidth="1"/>
    <col min="5" max="5" width="23" customWidth="1"/>
    <col min="6" max="6" width="10.7109375" customWidth="1"/>
    <col min="7" max="7" width="5.7109375" customWidth="1"/>
    <col min="8" max="8" width="10.5703125" customWidth="1"/>
    <col min="9" max="9" width="8.28515625" customWidth="1"/>
    <col min="10" max="10" width="25.7109375" customWidth="1"/>
    <col min="11" max="11" width="23.140625" style="44" customWidth="1"/>
    <col min="12" max="12" width="11.28515625" customWidth="1"/>
    <col min="13" max="13" width="25.7109375" customWidth="1"/>
    <col min="14" max="14" width="20.7109375" bestFit="1" customWidth="1"/>
    <col min="15" max="15" width="11.42578125" style="44"/>
    <col min="16" max="16" width="11.42578125" customWidth="1"/>
    <col min="17" max="17" width="14.7109375" customWidth="1"/>
    <col min="19" max="19" width="14.42578125" customWidth="1"/>
  </cols>
  <sheetData>
    <row r="1" spans="1:55" s="93" customFormat="1" ht="33.75" customHeight="1" x14ac:dyDescent="0.2">
      <c r="C1" s="94" t="s">
        <v>453</v>
      </c>
      <c r="D1" s="94"/>
      <c r="E1" s="94"/>
      <c r="F1" s="94"/>
    </row>
    <row r="2" spans="1:55" s="44" customFormat="1" x14ac:dyDescent="0.2">
      <c r="C2" s="72"/>
      <c r="D2" s="72" t="s">
        <v>165</v>
      </c>
      <c r="E2" s="1"/>
      <c r="F2" s="1"/>
      <c r="G2" s="1"/>
      <c r="H2" s="1" t="s">
        <v>166</v>
      </c>
      <c r="I2" s="1"/>
      <c r="J2" s="1" t="s">
        <v>455</v>
      </c>
      <c r="K2" s="1"/>
      <c r="L2" s="1"/>
      <c r="M2" s="1" t="s">
        <v>305</v>
      </c>
      <c r="N2" s="1"/>
      <c r="O2" s="1"/>
      <c r="P2" s="1" t="s">
        <v>168</v>
      </c>
      <c r="Q2" s="1"/>
      <c r="R2" s="1"/>
      <c r="S2" s="1"/>
      <c r="T2" s="1"/>
      <c r="U2" s="1"/>
      <c r="V2" s="1"/>
      <c r="W2" s="1"/>
      <c r="X2" s="1"/>
      <c r="Y2" s="1"/>
      <c r="Z2" s="1"/>
      <c r="AA2" s="1"/>
      <c r="AB2" s="1"/>
      <c r="AC2" s="1"/>
      <c r="AD2" s="1"/>
      <c r="AE2" s="1"/>
    </row>
    <row r="3" spans="1:55" s="44" customFormat="1" x14ac:dyDescent="0.2">
      <c r="A3" s="99">
        <v>1</v>
      </c>
      <c r="B3" s="99" t="s">
        <v>217</v>
      </c>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row>
    <row r="4" spans="1:55" x14ac:dyDescent="0.2">
      <c r="I4" s="44"/>
    </row>
    <row r="5" spans="1:55" s="44" customFormat="1" x14ac:dyDescent="0.2">
      <c r="A5"/>
      <c r="B5" s="99">
        <v>1.1000000000000001</v>
      </c>
      <c r="C5" s="99" t="s">
        <v>452</v>
      </c>
      <c r="D5" s="99"/>
      <c r="E5" s="99"/>
      <c r="F5" s="99"/>
      <c r="G5" s="99"/>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row>
    <row r="7" spans="1:55" s="44" customFormat="1" x14ac:dyDescent="0.2">
      <c r="C7" s="101" t="s">
        <v>533</v>
      </c>
    </row>
    <row r="8" spans="1:55" x14ac:dyDescent="0.2">
      <c r="D8" t="str">
        <f>"Número de líneas en "&amp;Year.selected-1</f>
        <v>Número de líneas en 2022</v>
      </c>
      <c r="H8" s="77" t="s">
        <v>178</v>
      </c>
      <c r="J8" s="148">
        <f>INDEX(APSM.STAR.lines,MATCH(Year.selected-1,Years,0))</f>
        <v>589139</v>
      </c>
      <c r="M8" s="148">
        <f>J8</f>
        <v>589139</v>
      </c>
    </row>
    <row r="9" spans="1:55" x14ac:dyDescent="0.2">
      <c r="D9" s="44" t="str">
        <f>"Número de líneas en "&amp;Year.selected</f>
        <v>Número de líneas en 2023</v>
      </c>
      <c r="H9" s="77" t="s">
        <v>178</v>
      </c>
      <c r="J9" s="148">
        <f>INDEX(APSM.STAR.lines,MATCH(Year.selected,Years,0))</f>
        <v>568722</v>
      </c>
      <c r="M9" s="148">
        <f>J9</f>
        <v>568722</v>
      </c>
    </row>
    <row r="10" spans="1:55" x14ac:dyDescent="0.2">
      <c r="D10" t="s">
        <v>248</v>
      </c>
      <c r="H10" s="77" t="s">
        <v>178</v>
      </c>
      <c r="J10" s="118">
        <f>J9-J8</f>
        <v>-20417</v>
      </c>
      <c r="M10" s="118">
        <f>J10</f>
        <v>-20417</v>
      </c>
    </row>
    <row r="12" spans="1:55" x14ac:dyDescent="0.2">
      <c r="D12" t="s">
        <v>184</v>
      </c>
      <c r="H12" s="145" t="s">
        <v>169</v>
      </c>
      <c r="J12" s="164">
        <f>Line.rental.churn</f>
        <v>2.1333333333333333E-2</v>
      </c>
      <c r="M12" s="164">
        <f>J12</f>
        <v>2.1333333333333333E-2</v>
      </c>
    </row>
    <row r="14" spans="1:55" x14ac:dyDescent="0.2">
      <c r="D14" t="s">
        <v>249</v>
      </c>
      <c r="H14" s="77" t="s">
        <v>178</v>
      </c>
      <c r="J14" s="118">
        <f>J8*J12+J10</f>
        <v>-7848.7013333333343</v>
      </c>
      <c r="M14" s="118">
        <f>J14</f>
        <v>-7848.7013333333343</v>
      </c>
    </row>
    <row r="16" spans="1:55" x14ac:dyDescent="0.2">
      <c r="C16" s="101" t="s">
        <v>454</v>
      </c>
      <c r="D16" s="44"/>
      <c r="E16" s="44"/>
      <c r="F16" s="44"/>
      <c r="G16" s="44"/>
      <c r="H16" s="44"/>
      <c r="I16" s="44"/>
      <c r="J16" s="44"/>
      <c r="L16" s="44"/>
      <c r="M16" s="44"/>
    </row>
    <row r="17" spans="3:13" x14ac:dyDescent="0.2">
      <c r="C17" s="44"/>
      <c r="D17" s="44" t="str">
        <f>"Número de líneas en "&amp;Year.selected-1</f>
        <v>Número de líneas en 2022</v>
      </c>
      <c r="E17" s="44"/>
      <c r="F17" s="44"/>
      <c r="G17" s="44"/>
      <c r="H17" s="77" t="s">
        <v>178</v>
      </c>
      <c r="I17" s="44"/>
      <c r="J17" s="118">
        <f>INDEX(APSM.STAR.user.only.residential,MATCH(Year.selected-1,Years,0))</f>
        <v>563149.18998984201</v>
      </c>
      <c r="L17" s="44"/>
      <c r="M17" s="148">
        <f>J17</f>
        <v>563149.18998984201</v>
      </c>
    </row>
    <row r="18" spans="3:13" x14ac:dyDescent="0.2">
      <c r="C18" s="44"/>
      <c r="D18" s="44" t="str">
        <f>"Número de líneas en "&amp;Year.selected</f>
        <v>Número de líneas en 2023</v>
      </c>
      <c r="E18" s="44"/>
      <c r="F18" s="44"/>
      <c r="G18" s="44"/>
      <c r="H18" s="77" t="s">
        <v>178</v>
      </c>
      <c r="I18" s="44"/>
      <c r="J18" s="118">
        <f>INDEX(APSM.STAR.user.only.residential,MATCH(Year.selected,Years,0))</f>
        <v>543632.8839703413</v>
      </c>
      <c r="L18" s="44"/>
      <c r="M18" s="148">
        <f>J18</f>
        <v>543632.8839703413</v>
      </c>
    </row>
    <row r="19" spans="3:13" x14ac:dyDescent="0.2">
      <c r="C19" s="44"/>
      <c r="D19" s="44" t="s">
        <v>248</v>
      </c>
      <c r="E19" s="44"/>
      <c r="F19" s="44"/>
      <c r="G19" s="44"/>
      <c r="H19" s="77" t="s">
        <v>178</v>
      </c>
      <c r="I19" s="44"/>
      <c r="J19" s="149">
        <f>J18-J17</f>
        <v>-19516.306019500713</v>
      </c>
      <c r="L19" s="44"/>
      <c r="M19" s="148">
        <f>J19</f>
        <v>-19516.306019500713</v>
      </c>
    </row>
    <row r="20" spans="3:13" x14ac:dyDescent="0.2">
      <c r="C20" s="44"/>
      <c r="D20" s="44"/>
      <c r="E20" s="44"/>
      <c r="F20" s="44"/>
      <c r="G20" s="44"/>
      <c r="H20" s="44"/>
      <c r="I20" s="44"/>
      <c r="J20" s="44"/>
      <c r="L20" s="44"/>
      <c r="M20" s="44"/>
    </row>
    <row r="21" spans="3:13" x14ac:dyDescent="0.2">
      <c r="C21" s="44"/>
      <c r="D21" s="44" t="s">
        <v>184</v>
      </c>
      <c r="E21" s="44"/>
      <c r="F21" s="44"/>
      <c r="G21" s="44"/>
      <c r="H21" s="145" t="s">
        <v>169</v>
      </c>
      <c r="I21" s="44"/>
      <c r="J21" s="164">
        <f>Line.rental.churn</f>
        <v>2.1333333333333333E-2</v>
      </c>
      <c r="L21" s="44"/>
      <c r="M21" s="164">
        <f>J21</f>
        <v>2.1333333333333333E-2</v>
      </c>
    </row>
    <row r="22" spans="3:13" x14ac:dyDescent="0.2">
      <c r="C22" s="44"/>
      <c r="D22" s="44"/>
      <c r="E22" s="44"/>
      <c r="F22" s="44"/>
      <c r="G22" s="44"/>
      <c r="H22" s="44"/>
      <c r="I22" s="44"/>
      <c r="J22" s="44"/>
      <c r="L22" s="44"/>
      <c r="M22" s="44"/>
    </row>
    <row r="23" spans="3:13" x14ac:dyDescent="0.2">
      <c r="C23" s="44"/>
      <c r="D23" s="44" t="s">
        <v>249</v>
      </c>
      <c r="E23" s="44"/>
      <c r="F23" s="44"/>
      <c r="G23" s="44"/>
      <c r="H23" s="77" t="s">
        <v>178</v>
      </c>
      <c r="I23" s="44"/>
      <c r="J23" s="149">
        <f>J17*J21+J19</f>
        <v>-7502.4566330507496</v>
      </c>
      <c r="L23" s="44"/>
      <c r="M23" s="148">
        <f>J23</f>
        <v>-7502.4566330507496</v>
      </c>
    </row>
    <row r="24" spans="3:13" x14ac:dyDescent="0.2">
      <c r="C24" s="44"/>
      <c r="D24" s="44"/>
      <c r="E24" s="44"/>
      <c r="F24" s="44"/>
      <c r="G24" s="44"/>
      <c r="H24" s="44"/>
      <c r="I24" s="44"/>
      <c r="J24" s="44"/>
      <c r="L24" s="44"/>
      <c r="M24" s="44"/>
    </row>
    <row r="25" spans="3:13" x14ac:dyDescent="0.2">
      <c r="C25" s="101" t="s">
        <v>534</v>
      </c>
      <c r="D25" s="44"/>
      <c r="E25" s="44"/>
      <c r="F25" s="44"/>
      <c r="G25" s="44"/>
      <c r="H25" s="44"/>
      <c r="I25" s="44"/>
      <c r="J25" s="44"/>
      <c r="L25" s="44"/>
      <c r="M25" s="44"/>
    </row>
    <row r="26" spans="3:13" x14ac:dyDescent="0.2">
      <c r="C26" s="44"/>
      <c r="D26" s="44" t="str">
        <f>"Número de líneas en "&amp;Year.selected-1</f>
        <v>Número de líneas en 2022</v>
      </c>
      <c r="E26" s="44"/>
      <c r="F26" s="44"/>
      <c r="G26" s="44"/>
      <c r="H26" s="77" t="s">
        <v>178</v>
      </c>
      <c r="I26" s="44"/>
      <c r="J26" s="118">
        <f>INDEX(APSM.STAR.users.only.noresidential,MATCH(Year.selected-1,Years,0))</f>
        <v>25989.810010158038</v>
      </c>
      <c r="L26" s="44"/>
      <c r="M26" s="148">
        <f>J26</f>
        <v>25989.810010158038</v>
      </c>
    </row>
    <row r="27" spans="3:13" x14ac:dyDescent="0.2">
      <c r="C27" s="44"/>
      <c r="D27" s="44" t="str">
        <f>"Número de líneas en "&amp;Year.selected</f>
        <v>Número de líneas en 2023</v>
      </c>
      <c r="E27" s="44"/>
      <c r="F27" s="44"/>
      <c r="G27" s="44"/>
      <c r="H27" s="77" t="s">
        <v>178</v>
      </c>
      <c r="I27" s="44"/>
      <c r="J27" s="118">
        <f>INDEX(APSM.STAR.users.only.noresidential,MATCH(Year.selected,Years,0))</f>
        <v>25089.1160296587</v>
      </c>
      <c r="L27" s="44"/>
      <c r="M27" s="148">
        <f>J27</f>
        <v>25089.1160296587</v>
      </c>
    </row>
    <row r="28" spans="3:13" x14ac:dyDescent="0.2">
      <c r="C28" s="44"/>
      <c r="D28" s="44" t="s">
        <v>248</v>
      </c>
      <c r="E28" s="44"/>
      <c r="F28" s="44"/>
      <c r="G28" s="44"/>
      <c r="H28" s="77" t="s">
        <v>178</v>
      </c>
      <c r="I28" s="44"/>
      <c r="J28" s="149">
        <f>J27-J26</f>
        <v>-900.69398049933807</v>
      </c>
      <c r="L28" s="44"/>
      <c r="M28" s="148">
        <f>J28</f>
        <v>-900.69398049933807</v>
      </c>
    </row>
    <row r="29" spans="3:13" x14ac:dyDescent="0.2">
      <c r="C29" s="44"/>
      <c r="D29" s="44"/>
      <c r="E29" s="44"/>
      <c r="F29" s="44"/>
      <c r="G29" s="44"/>
      <c r="H29" s="44"/>
      <c r="I29" s="44"/>
      <c r="J29" s="44"/>
      <c r="L29" s="44"/>
      <c r="M29" s="44"/>
    </row>
    <row r="30" spans="3:13" x14ac:dyDescent="0.2">
      <c r="C30" s="44"/>
      <c r="D30" s="44" t="s">
        <v>184</v>
      </c>
      <c r="E30" s="44"/>
      <c r="F30" s="44"/>
      <c r="G30" s="44"/>
      <c r="H30" s="145" t="s">
        <v>169</v>
      </c>
      <c r="I30" s="44"/>
      <c r="J30" s="164">
        <f>Line.rental.churn</f>
        <v>2.1333333333333333E-2</v>
      </c>
      <c r="K30" s="161"/>
      <c r="L30" s="161"/>
      <c r="M30" s="164">
        <f>J30</f>
        <v>2.1333333333333333E-2</v>
      </c>
    </row>
    <row r="31" spans="3:13" x14ac:dyDescent="0.2">
      <c r="C31" s="44"/>
      <c r="D31" s="44"/>
      <c r="E31" s="44"/>
      <c r="F31" s="44"/>
      <c r="G31" s="44"/>
      <c r="H31" s="44"/>
      <c r="I31" s="44"/>
      <c r="J31" s="44"/>
      <c r="L31" s="44"/>
      <c r="M31" s="44"/>
    </row>
    <row r="32" spans="3:13" x14ac:dyDescent="0.2">
      <c r="C32" s="44"/>
      <c r="D32" s="44" t="s">
        <v>249</v>
      </c>
      <c r="E32" s="44"/>
      <c r="F32" s="44"/>
      <c r="G32" s="44"/>
      <c r="H32" s="77" t="s">
        <v>178</v>
      </c>
      <c r="I32" s="44"/>
      <c r="J32" s="149">
        <f>J26*J30+J28</f>
        <v>-346.24470028263329</v>
      </c>
      <c r="L32" s="44"/>
      <c r="M32" s="148">
        <f>J32</f>
        <v>-346.24470028263329</v>
      </c>
    </row>
    <row r="34" spans="2:16384" x14ac:dyDescent="0.2">
      <c r="C34" s="101" t="s">
        <v>532</v>
      </c>
    </row>
    <row r="35" spans="2:16384" x14ac:dyDescent="0.2">
      <c r="D35" t="s">
        <v>177</v>
      </c>
      <c r="H35" s="77" t="s">
        <v>178</v>
      </c>
      <c r="J35" s="149">
        <f>AVERAGE(J17:J18)</f>
        <v>553391.03698009159</v>
      </c>
      <c r="M35" s="148">
        <f>J35</f>
        <v>553391.03698009159</v>
      </c>
    </row>
    <row r="36" spans="2:16384" x14ac:dyDescent="0.2">
      <c r="D36" t="s">
        <v>250</v>
      </c>
      <c r="H36" s="77" t="s">
        <v>178</v>
      </c>
      <c r="J36" s="149">
        <f>AVERAGE(J26:J27)</f>
        <v>25539.463019908369</v>
      </c>
      <c r="M36" s="148">
        <f>J36</f>
        <v>25539.463019908369</v>
      </c>
    </row>
    <row r="38" spans="2:16384" x14ac:dyDescent="0.2">
      <c r="J38" s="263"/>
    </row>
    <row r="39" spans="2:16384" x14ac:dyDescent="0.2">
      <c r="B39" s="99">
        <v>1.2</v>
      </c>
      <c r="C39" s="99" t="s">
        <v>255</v>
      </c>
      <c r="D39" s="99"/>
      <c r="E39" s="99"/>
      <c r="F39" s="99"/>
      <c r="G39" s="9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c r="IG39" s="44"/>
      <c r="IH39" s="44"/>
      <c r="II39" s="44"/>
      <c r="IJ39" s="44"/>
      <c r="IK39" s="44"/>
      <c r="IL39" s="44"/>
      <c r="IM39" s="44"/>
      <c r="IN39" s="44"/>
      <c r="IO39" s="44"/>
      <c r="IP39" s="44"/>
      <c r="IQ39" s="44"/>
      <c r="IR39" s="44"/>
      <c r="IS39" s="44"/>
      <c r="IT39" s="44"/>
      <c r="IU39" s="44"/>
      <c r="IV39" s="44"/>
      <c r="IW39" s="44"/>
      <c r="IX39" s="44"/>
      <c r="IY39" s="44"/>
      <c r="IZ39" s="44"/>
      <c r="JA39" s="44"/>
      <c r="JB39" s="44"/>
      <c r="JC39" s="44"/>
      <c r="JD39" s="44"/>
      <c r="JE39" s="44"/>
      <c r="JF39" s="44"/>
      <c r="JG39" s="44"/>
      <c r="JH39" s="44"/>
      <c r="JI39" s="44"/>
      <c r="JJ39" s="44"/>
      <c r="JK39" s="44"/>
      <c r="JL39" s="44"/>
      <c r="JM39" s="44"/>
      <c r="JN39" s="44"/>
      <c r="JO39" s="44"/>
      <c r="JP39" s="44"/>
      <c r="JQ39" s="44"/>
      <c r="JR39" s="44"/>
      <c r="JS39" s="44"/>
      <c r="JT39" s="44"/>
      <c r="JU39" s="44"/>
      <c r="JV39" s="44"/>
      <c r="JW39" s="44"/>
      <c r="JX39" s="44"/>
      <c r="JY39" s="44"/>
      <c r="JZ39" s="44"/>
      <c r="KA39" s="44"/>
      <c r="KB39" s="44"/>
      <c r="KC39" s="44"/>
      <c r="KD39" s="44"/>
      <c r="KE39" s="44"/>
      <c r="KF39" s="44"/>
      <c r="KG39" s="44"/>
      <c r="KH39" s="44"/>
      <c r="KI39" s="44"/>
      <c r="KJ39" s="44"/>
      <c r="KK39" s="44"/>
      <c r="KL39" s="44"/>
      <c r="KM39" s="44"/>
      <c r="KN39" s="44"/>
      <c r="KO39" s="44"/>
      <c r="KP39" s="44"/>
      <c r="KQ39" s="44"/>
      <c r="KR39" s="44"/>
      <c r="KS39" s="44"/>
      <c r="KT39" s="44"/>
      <c r="KU39" s="44"/>
      <c r="KV39" s="44"/>
      <c r="KW39" s="44"/>
      <c r="KX39" s="44"/>
      <c r="KY39" s="44"/>
      <c r="KZ39" s="44"/>
      <c r="LA39" s="44"/>
      <c r="LB39" s="44"/>
      <c r="LC39" s="44"/>
      <c r="LD39" s="44"/>
      <c r="LE39" s="44"/>
      <c r="LF39" s="44"/>
      <c r="LG39" s="44"/>
      <c r="LH39" s="44"/>
      <c r="LI39" s="44"/>
      <c r="LJ39" s="44"/>
      <c r="LK39" s="44"/>
      <c r="LL39" s="44"/>
      <c r="LM39" s="44"/>
      <c r="LN39" s="44"/>
      <c r="LO39" s="44"/>
      <c r="LP39" s="44"/>
      <c r="LQ39" s="44"/>
      <c r="LR39" s="44"/>
      <c r="LS39" s="44"/>
      <c r="LT39" s="44"/>
      <c r="LU39" s="44"/>
      <c r="LV39" s="44"/>
      <c r="LW39" s="44"/>
      <c r="LX39" s="44"/>
      <c r="LY39" s="44"/>
      <c r="LZ39" s="44"/>
      <c r="MA39" s="44"/>
      <c r="MB39" s="44"/>
      <c r="MC39" s="44"/>
      <c r="MD39" s="44"/>
      <c r="ME39" s="44"/>
      <c r="MF39" s="44"/>
      <c r="MG39" s="44"/>
      <c r="MH39" s="44"/>
      <c r="MI39" s="44"/>
      <c r="MJ39" s="44"/>
      <c r="MK39" s="44"/>
      <c r="ML39" s="44"/>
      <c r="MM39" s="44"/>
      <c r="MN39" s="44"/>
      <c r="MO39" s="44"/>
      <c r="MP39" s="44"/>
      <c r="MQ39" s="44"/>
      <c r="MR39" s="44"/>
      <c r="MS39" s="44"/>
      <c r="MT39" s="44"/>
      <c r="MU39" s="44"/>
      <c r="MV39" s="44"/>
      <c r="MW39" s="44"/>
      <c r="MX39" s="44"/>
      <c r="MY39" s="44"/>
      <c r="MZ39" s="44"/>
      <c r="NA39" s="44"/>
      <c r="NB39" s="44"/>
      <c r="NC39" s="44"/>
      <c r="ND39" s="44"/>
      <c r="NE39" s="44"/>
      <c r="NF39" s="44"/>
      <c r="NG39" s="44"/>
      <c r="NH39" s="44"/>
      <c r="NI39" s="44"/>
      <c r="NJ39" s="44"/>
      <c r="NK39" s="44"/>
      <c r="NL39" s="44"/>
      <c r="NM39" s="44"/>
      <c r="NN39" s="44"/>
      <c r="NO39" s="44"/>
      <c r="NP39" s="44"/>
      <c r="NQ39" s="44"/>
      <c r="NR39" s="44"/>
      <c r="NS39" s="44"/>
      <c r="NT39" s="44"/>
      <c r="NU39" s="44"/>
      <c r="NV39" s="44"/>
      <c r="NW39" s="44"/>
      <c r="NX39" s="44"/>
      <c r="NY39" s="44"/>
      <c r="NZ39" s="44"/>
      <c r="OA39" s="44"/>
      <c r="OB39" s="44"/>
      <c r="OC39" s="44"/>
      <c r="OD39" s="44"/>
      <c r="OE39" s="44"/>
      <c r="OF39" s="44"/>
      <c r="OG39" s="44"/>
      <c r="OH39" s="44"/>
      <c r="OI39" s="44"/>
      <c r="OJ39" s="44"/>
      <c r="OK39" s="44"/>
      <c r="OL39" s="44"/>
      <c r="OM39" s="44"/>
      <c r="ON39" s="44"/>
      <c r="OO39" s="44"/>
      <c r="OP39" s="44"/>
      <c r="OQ39" s="44"/>
      <c r="OR39" s="44"/>
      <c r="OS39" s="44"/>
      <c r="OT39" s="44"/>
      <c r="OU39" s="44"/>
      <c r="OV39" s="44"/>
      <c r="OW39" s="44"/>
      <c r="OX39" s="44"/>
      <c r="OY39" s="44"/>
      <c r="OZ39" s="44"/>
      <c r="PA39" s="44"/>
      <c r="PB39" s="44"/>
      <c r="PC39" s="44"/>
      <c r="PD39" s="44"/>
      <c r="PE39" s="44"/>
      <c r="PF39" s="44"/>
      <c r="PG39" s="44"/>
      <c r="PH39" s="44"/>
      <c r="PI39" s="44"/>
      <c r="PJ39" s="44"/>
      <c r="PK39" s="44"/>
      <c r="PL39" s="44"/>
      <c r="PM39" s="44"/>
      <c r="PN39" s="44"/>
      <c r="PO39" s="44"/>
      <c r="PP39" s="44"/>
      <c r="PQ39" s="44"/>
      <c r="PR39" s="44"/>
      <c r="PS39" s="44"/>
      <c r="PT39" s="44"/>
      <c r="PU39" s="44"/>
      <c r="PV39" s="44"/>
      <c r="PW39" s="44"/>
      <c r="PX39" s="44"/>
      <c r="PY39" s="44"/>
      <c r="PZ39" s="44"/>
      <c r="QA39" s="44"/>
      <c r="QB39" s="44"/>
      <c r="QC39" s="44"/>
      <c r="QD39" s="44"/>
      <c r="QE39" s="44"/>
      <c r="QF39" s="44"/>
      <c r="QG39" s="44"/>
      <c r="QH39" s="44"/>
      <c r="QI39" s="44"/>
      <c r="QJ39" s="44"/>
      <c r="QK39" s="44"/>
      <c r="QL39" s="44"/>
      <c r="QM39" s="44"/>
      <c r="QN39" s="44"/>
      <c r="QO39" s="44"/>
      <c r="QP39" s="44"/>
      <c r="QQ39" s="44"/>
      <c r="QR39" s="44"/>
      <c r="QS39" s="44"/>
      <c r="QT39" s="44"/>
      <c r="QU39" s="44"/>
      <c r="QV39" s="44"/>
      <c r="QW39" s="44"/>
      <c r="QX39" s="44"/>
      <c r="QY39" s="44"/>
      <c r="QZ39" s="44"/>
      <c r="RA39" s="44"/>
      <c r="RB39" s="44"/>
      <c r="RC39" s="44"/>
      <c r="RD39" s="44"/>
      <c r="RE39" s="44"/>
      <c r="RF39" s="44"/>
      <c r="RG39" s="44"/>
      <c r="RH39" s="44"/>
      <c r="RI39" s="44"/>
      <c r="RJ39" s="44"/>
      <c r="RK39" s="44"/>
      <c r="RL39" s="44"/>
      <c r="RM39" s="44"/>
      <c r="RN39" s="44"/>
      <c r="RO39" s="44"/>
      <c r="RP39" s="44"/>
      <c r="RQ39" s="44"/>
      <c r="RR39" s="44"/>
      <c r="RS39" s="44"/>
      <c r="RT39" s="44"/>
      <c r="RU39" s="44"/>
      <c r="RV39" s="44"/>
      <c r="RW39" s="44"/>
      <c r="RX39" s="44"/>
      <c r="RY39" s="44"/>
      <c r="RZ39" s="44"/>
      <c r="SA39" s="44"/>
      <c r="SB39" s="44"/>
      <c r="SC39" s="44"/>
      <c r="SD39" s="44"/>
      <c r="SE39" s="44"/>
      <c r="SF39" s="44"/>
      <c r="SG39" s="44"/>
      <c r="SH39" s="44"/>
      <c r="SI39" s="44"/>
      <c r="SJ39" s="44"/>
      <c r="SK39" s="44"/>
      <c r="SL39" s="44"/>
      <c r="SM39" s="44"/>
      <c r="SN39" s="44"/>
      <c r="SO39" s="44"/>
      <c r="SP39" s="44"/>
      <c r="SQ39" s="44"/>
      <c r="SR39" s="44"/>
      <c r="SS39" s="44"/>
      <c r="ST39" s="44"/>
      <c r="SU39" s="44"/>
      <c r="SV39" s="44"/>
      <c r="SW39" s="44"/>
      <c r="SX39" s="44"/>
      <c r="SY39" s="44"/>
      <c r="SZ39" s="44"/>
      <c r="TA39" s="44"/>
      <c r="TB39" s="44"/>
      <c r="TC39" s="44"/>
      <c r="TD39" s="44"/>
      <c r="TE39" s="44"/>
      <c r="TF39" s="44"/>
      <c r="TG39" s="44"/>
      <c r="TH39" s="44"/>
      <c r="TI39" s="44"/>
      <c r="TJ39" s="44"/>
      <c r="TK39" s="44"/>
      <c r="TL39" s="44"/>
      <c r="TM39" s="44"/>
      <c r="TN39" s="44"/>
      <c r="TO39" s="44"/>
      <c r="TP39" s="44"/>
      <c r="TQ39" s="44"/>
      <c r="TR39" s="44"/>
      <c r="TS39" s="44"/>
      <c r="TT39" s="44"/>
      <c r="TU39" s="44"/>
      <c r="TV39" s="44"/>
      <c r="TW39" s="44"/>
      <c r="TX39" s="44"/>
      <c r="TY39" s="44"/>
      <c r="TZ39" s="44"/>
      <c r="UA39" s="44"/>
      <c r="UB39" s="44"/>
      <c r="UC39" s="44"/>
      <c r="UD39" s="44"/>
      <c r="UE39" s="44"/>
      <c r="UF39" s="44"/>
      <c r="UG39" s="44"/>
      <c r="UH39" s="44"/>
      <c r="UI39" s="44"/>
      <c r="UJ39" s="44"/>
      <c r="UK39" s="44"/>
      <c r="UL39" s="44"/>
      <c r="UM39" s="44"/>
      <c r="UN39" s="44"/>
      <c r="UO39" s="44"/>
      <c r="UP39" s="44"/>
      <c r="UQ39" s="44"/>
      <c r="UR39" s="44"/>
      <c r="US39" s="44"/>
      <c r="UT39" s="44"/>
      <c r="UU39" s="44"/>
      <c r="UV39" s="44"/>
      <c r="UW39" s="44"/>
      <c r="UX39" s="44"/>
      <c r="UY39" s="44"/>
      <c r="UZ39" s="44"/>
      <c r="VA39" s="44"/>
      <c r="VB39" s="44"/>
      <c r="VC39" s="44"/>
      <c r="VD39" s="44"/>
      <c r="VE39" s="44"/>
      <c r="VF39" s="44"/>
      <c r="VG39" s="44"/>
      <c r="VH39" s="44"/>
      <c r="VI39" s="44"/>
      <c r="VJ39" s="44"/>
      <c r="VK39" s="44"/>
      <c r="VL39" s="44"/>
      <c r="VM39" s="44"/>
      <c r="VN39" s="44"/>
      <c r="VO39" s="44"/>
      <c r="VP39" s="44"/>
      <c r="VQ39" s="44"/>
      <c r="VR39" s="44"/>
      <c r="VS39" s="44"/>
      <c r="VT39" s="44"/>
      <c r="VU39" s="44"/>
      <c r="VV39" s="44"/>
      <c r="VW39" s="44"/>
      <c r="VX39" s="44"/>
      <c r="VY39" s="44"/>
      <c r="VZ39" s="44"/>
      <c r="WA39" s="44"/>
      <c r="WB39" s="44"/>
      <c r="WC39" s="44"/>
      <c r="WD39" s="44"/>
      <c r="WE39" s="44"/>
      <c r="WF39" s="44"/>
      <c r="WG39" s="44"/>
      <c r="WH39" s="44"/>
      <c r="WI39" s="44"/>
      <c r="WJ39" s="44"/>
      <c r="WK39" s="44"/>
      <c r="WL39" s="44"/>
      <c r="WM39" s="44"/>
      <c r="WN39" s="44"/>
      <c r="WO39" s="44"/>
      <c r="WP39" s="44"/>
      <c r="WQ39" s="44"/>
      <c r="WR39" s="44"/>
      <c r="WS39" s="44"/>
      <c r="WT39" s="44"/>
      <c r="WU39" s="44"/>
      <c r="WV39" s="44"/>
      <c r="WW39" s="44"/>
      <c r="WX39" s="44"/>
      <c r="WY39" s="44"/>
      <c r="WZ39" s="44"/>
      <c r="XA39" s="44"/>
      <c r="XB39" s="44"/>
      <c r="XC39" s="44"/>
      <c r="XD39" s="44"/>
      <c r="XE39" s="44"/>
      <c r="XF39" s="44"/>
      <c r="XG39" s="44"/>
      <c r="XH39" s="44"/>
      <c r="XI39" s="44"/>
      <c r="XJ39" s="44"/>
      <c r="XK39" s="44"/>
      <c r="XL39" s="44"/>
      <c r="XM39" s="44"/>
      <c r="XN39" s="44"/>
      <c r="XO39" s="44"/>
      <c r="XP39" s="44"/>
      <c r="XQ39" s="44"/>
      <c r="XR39" s="44"/>
      <c r="XS39" s="44"/>
      <c r="XT39" s="44"/>
      <c r="XU39" s="44"/>
      <c r="XV39" s="44"/>
      <c r="XW39" s="44"/>
      <c r="XX39" s="44"/>
      <c r="XY39" s="44"/>
      <c r="XZ39" s="44"/>
      <c r="YA39" s="44"/>
      <c r="YB39" s="44"/>
      <c r="YC39" s="44"/>
      <c r="YD39" s="44"/>
      <c r="YE39" s="44"/>
      <c r="YF39" s="44"/>
      <c r="YG39" s="44"/>
      <c r="YH39" s="44"/>
      <c r="YI39" s="44"/>
      <c r="YJ39" s="44"/>
      <c r="YK39" s="44"/>
      <c r="YL39" s="44"/>
      <c r="YM39" s="44"/>
      <c r="YN39" s="44"/>
      <c r="YO39" s="44"/>
      <c r="YP39" s="44"/>
      <c r="YQ39" s="44"/>
      <c r="YR39" s="44"/>
      <c r="YS39" s="44"/>
      <c r="YT39" s="44"/>
      <c r="YU39" s="44"/>
      <c r="YV39" s="44"/>
      <c r="YW39" s="44"/>
      <c r="YX39" s="44"/>
      <c r="YY39" s="44"/>
      <c r="YZ39" s="44"/>
      <c r="ZA39" s="44"/>
      <c r="ZB39" s="44"/>
      <c r="ZC39" s="44"/>
      <c r="ZD39" s="44"/>
      <c r="ZE39" s="44"/>
      <c r="ZF39" s="44"/>
      <c r="ZG39" s="44"/>
      <c r="ZH39" s="44"/>
      <c r="ZI39" s="44"/>
      <c r="ZJ39" s="44"/>
      <c r="ZK39" s="44"/>
      <c r="ZL39" s="44"/>
      <c r="ZM39" s="44"/>
      <c r="ZN39" s="44"/>
      <c r="ZO39" s="44"/>
      <c r="ZP39" s="44"/>
      <c r="ZQ39" s="44"/>
      <c r="ZR39" s="44"/>
      <c r="ZS39" s="44"/>
      <c r="ZT39" s="44"/>
      <c r="ZU39" s="44"/>
      <c r="ZV39" s="44"/>
      <c r="ZW39" s="44"/>
      <c r="ZX39" s="44"/>
      <c r="ZY39" s="44"/>
      <c r="ZZ39" s="44"/>
      <c r="AAA39" s="44"/>
      <c r="AAB39" s="44"/>
      <c r="AAC39" s="44"/>
      <c r="AAD39" s="44"/>
      <c r="AAE39" s="44"/>
      <c r="AAF39" s="44"/>
      <c r="AAG39" s="44"/>
      <c r="AAH39" s="44"/>
      <c r="AAI39" s="44"/>
      <c r="AAJ39" s="44"/>
      <c r="AAK39" s="44"/>
      <c r="AAL39" s="44"/>
      <c r="AAM39" s="44"/>
      <c r="AAN39" s="44"/>
      <c r="AAO39" s="44"/>
      <c r="AAP39" s="44"/>
      <c r="AAQ39" s="44"/>
      <c r="AAR39" s="44"/>
      <c r="AAS39" s="44"/>
      <c r="AAT39" s="44"/>
      <c r="AAU39" s="44"/>
      <c r="AAV39" s="44"/>
      <c r="AAW39" s="44"/>
      <c r="AAX39" s="44"/>
      <c r="AAY39" s="44"/>
      <c r="AAZ39" s="44"/>
      <c r="ABA39" s="44"/>
      <c r="ABB39" s="44"/>
      <c r="ABC39" s="44"/>
      <c r="ABD39" s="44"/>
      <c r="ABE39" s="44"/>
      <c r="ABF39" s="44"/>
      <c r="ABG39" s="44"/>
      <c r="ABH39" s="44"/>
      <c r="ABI39" s="44"/>
      <c r="ABJ39" s="44"/>
      <c r="ABK39" s="44"/>
      <c r="ABL39" s="44"/>
      <c r="ABM39" s="44"/>
      <c r="ABN39" s="44"/>
      <c r="ABO39" s="44"/>
      <c r="ABP39" s="44"/>
      <c r="ABQ39" s="44"/>
      <c r="ABR39" s="44"/>
      <c r="ABS39" s="44"/>
      <c r="ABT39" s="44"/>
      <c r="ABU39" s="44"/>
      <c r="ABV39" s="44"/>
      <c r="ABW39" s="44"/>
      <c r="ABX39" s="44"/>
      <c r="ABY39" s="44"/>
      <c r="ABZ39" s="44"/>
      <c r="ACA39" s="44"/>
      <c r="ACB39" s="44"/>
      <c r="ACC39" s="44"/>
      <c r="ACD39" s="44"/>
      <c r="ACE39" s="44"/>
      <c r="ACF39" s="44"/>
      <c r="ACG39" s="44"/>
      <c r="ACH39" s="44"/>
      <c r="ACI39" s="44"/>
      <c r="ACJ39" s="44"/>
      <c r="ACK39" s="44"/>
      <c r="ACL39" s="44"/>
      <c r="ACM39" s="44"/>
      <c r="ACN39" s="44"/>
      <c r="ACO39" s="44"/>
      <c r="ACP39" s="44"/>
      <c r="ACQ39" s="44"/>
      <c r="ACR39" s="44"/>
      <c r="ACS39" s="44"/>
      <c r="ACT39" s="44"/>
      <c r="ACU39" s="44"/>
      <c r="ACV39" s="44"/>
      <c r="ACW39" s="44"/>
      <c r="ACX39" s="44"/>
      <c r="ACY39" s="44"/>
      <c r="ACZ39" s="44"/>
      <c r="ADA39" s="44"/>
      <c r="ADB39" s="44"/>
      <c r="ADC39" s="44"/>
      <c r="ADD39" s="44"/>
      <c r="ADE39" s="44"/>
      <c r="ADF39" s="44"/>
      <c r="ADG39" s="44"/>
      <c r="ADH39" s="44"/>
      <c r="ADI39" s="44"/>
      <c r="ADJ39" s="44"/>
      <c r="ADK39" s="44"/>
      <c r="ADL39" s="44"/>
      <c r="ADM39" s="44"/>
      <c r="ADN39" s="44"/>
      <c r="ADO39" s="44"/>
      <c r="ADP39" s="44"/>
      <c r="ADQ39" s="44"/>
      <c r="ADR39" s="44"/>
      <c r="ADS39" s="44"/>
      <c r="ADT39" s="44"/>
      <c r="ADU39" s="44"/>
      <c r="ADV39" s="44"/>
      <c r="ADW39" s="44"/>
      <c r="ADX39" s="44"/>
      <c r="ADY39" s="44"/>
      <c r="ADZ39" s="44"/>
      <c r="AEA39" s="44"/>
      <c r="AEB39" s="44"/>
      <c r="AEC39" s="44"/>
      <c r="AED39" s="44"/>
      <c r="AEE39" s="44"/>
      <c r="AEF39" s="44"/>
      <c r="AEG39" s="44"/>
      <c r="AEH39" s="44"/>
      <c r="AEI39" s="44"/>
      <c r="AEJ39" s="44"/>
      <c r="AEK39" s="44"/>
      <c r="AEL39" s="44"/>
      <c r="AEM39" s="44"/>
      <c r="AEN39" s="44"/>
      <c r="AEO39" s="44"/>
      <c r="AEP39" s="44"/>
      <c r="AEQ39" s="44"/>
      <c r="AER39" s="44"/>
      <c r="AES39" s="44"/>
      <c r="AET39" s="44"/>
      <c r="AEU39" s="44"/>
      <c r="AEV39" s="44"/>
      <c r="AEW39" s="44"/>
      <c r="AEX39" s="44"/>
      <c r="AEY39" s="44"/>
      <c r="AEZ39" s="44"/>
      <c r="AFA39" s="44"/>
      <c r="AFB39" s="44"/>
      <c r="AFC39" s="44"/>
      <c r="AFD39" s="44"/>
      <c r="AFE39" s="44"/>
      <c r="AFF39" s="44"/>
      <c r="AFG39" s="44"/>
      <c r="AFH39" s="44"/>
      <c r="AFI39" s="44"/>
      <c r="AFJ39" s="44"/>
      <c r="AFK39" s="44"/>
      <c r="AFL39" s="44"/>
      <c r="AFM39" s="44"/>
      <c r="AFN39" s="44"/>
      <c r="AFO39" s="44"/>
      <c r="AFP39" s="44"/>
      <c r="AFQ39" s="44"/>
      <c r="AFR39" s="44"/>
      <c r="AFS39" s="44"/>
      <c r="AFT39" s="44"/>
      <c r="AFU39" s="44"/>
      <c r="AFV39" s="44"/>
      <c r="AFW39" s="44"/>
      <c r="AFX39" s="44"/>
      <c r="AFY39" s="44"/>
      <c r="AFZ39" s="44"/>
      <c r="AGA39" s="44"/>
      <c r="AGB39" s="44"/>
      <c r="AGC39" s="44"/>
      <c r="AGD39" s="44"/>
      <c r="AGE39" s="44"/>
      <c r="AGF39" s="44"/>
      <c r="AGG39" s="44"/>
      <c r="AGH39" s="44"/>
      <c r="AGI39" s="44"/>
      <c r="AGJ39" s="44"/>
      <c r="AGK39" s="44"/>
      <c r="AGL39" s="44"/>
      <c r="AGM39" s="44"/>
      <c r="AGN39" s="44"/>
      <c r="AGO39" s="44"/>
      <c r="AGP39" s="44"/>
      <c r="AGQ39" s="44"/>
      <c r="AGR39" s="44"/>
      <c r="AGS39" s="44"/>
      <c r="AGT39" s="44"/>
      <c r="AGU39" s="44"/>
      <c r="AGV39" s="44"/>
      <c r="AGW39" s="44"/>
      <c r="AGX39" s="44"/>
      <c r="AGY39" s="44"/>
      <c r="AGZ39" s="44"/>
      <c r="AHA39" s="44"/>
      <c r="AHB39" s="44"/>
      <c r="AHC39" s="44"/>
      <c r="AHD39" s="44"/>
      <c r="AHE39" s="44"/>
      <c r="AHF39" s="44"/>
      <c r="AHG39" s="44"/>
      <c r="AHH39" s="44"/>
      <c r="AHI39" s="44"/>
      <c r="AHJ39" s="44"/>
      <c r="AHK39" s="44"/>
      <c r="AHL39" s="44"/>
      <c r="AHM39" s="44"/>
      <c r="AHN39" s="44"/>
      <c r="AHO39" s="44"/>
      <c r="AHP39" s="44"/>
      <c r="AHQ39" s="44"/>
      <c r="AHR39" s="44"/>
      <c r="AHS39" s="44"/>
      <c r="AHT39" s="44"/>
      <c r="AHU39" s="44"/>
      <c r="AHV39" s="44"/>
      <c r="AHW39" s="44"/>
      <c r="AHX39" s="44"/>
      <c r="AHY39" s="44"/>
      <c r="AHZ39" s="44"/>
      <c r="AIA39" s="44"/>
      <c r="AIB39" s="44"/>
      <c r="AIC39" s="44"/>
      <c r="AID39" s="44"/>
      <c r="AIE39" s="44"/>
      <c r="AIF39" s="44"/>
      <c r="AIG39" s="44"/>
      <c r="AIH39" s="44"/>
      <c r="AII39" s="44"/>
      <c r="AIJ39" s="44"/>
      <c r="AIK39" s="44"/>
      <c r="AIL39" s="44"/>
      <c r="AIM39" s="44"/>
      <c r="AIN39" s="44"/>
      <c r="AIO39" s="44"/>
      <c r="AIP39" s="44"/>
      <c r="AIQ39" s="44"/>
      <c r="AIR39" s="44"/>
      <c r="AIS39" s="44"/>
      <c r="AIT39" s="44"/>
      <c r="AIU39" s="44"/>
      <c r="AIV39" s="44"/>
      <c r="AIW39" s="44"/>
      <c r="AIX39" s="44"/>
      <c r="AIY39" s="44"/>
      <c r="AIZ39" s="44"/>
      <c r="AJA39" s="44"/>
      <c r="AJB39" s="44"/>
      <c r="AJC39" s="44"/>
      <c r="AJD39" s="44"/>
      <c r="AJE39" s="44"/>
      <c r="AJF39" s="44"/>
      <c r="AJG39" s="44"/>
      <c r="AJH39" s="44"/>
      <c r="AJI39" s="44"/>
      <c r="AJJ39" s="44"/>
      <c r="AJK39" s="44"/>
      <c r="AJL39" s="44"/>
      <c r="AJM39" s="44"/>
      <c r="AJN39" s="44"/>
      <c r="AJO39" s="44"/>
      <c r="AJP39" s="44"/>
      <c r="AJQ39" s="44"/>
      <c r="AJR39" s="44"/>
      <c r="AJS39" s="44"/>
      <c r="AJT39" s="44"/>
      <c r="AJU39" s="44"/>
      <c r="AJV39" s="44"/>
      <c r="AJW39" s="44"/>
      <c r="AJX39" s="44"/>
      <c r="AJY39" s="44"/>
      <c r="AJZ39" s="44"/>
      <c r="AKA39" s="44"/>
      <c r="AKB39" s="44"/>
      <c r="AKC39" s="44"/>
      <c r="AKD39" s="44"/>
      <c r="AKE39" s="44"/>
      <c r="AKF39" s="44"/>
      <c r="AKG39" s="44"/>
      <c r="AKH39" s="44"/>
      <c r="AKI39" s="44"/>
      <c r="AKJ39" s="44"/>
      <c r="AKK39" s="44"/>
      <c r="AKL39" s="44"/>
      <c r="AKM39" s="44"/>
      <c r="AKN39" s="44"/>
      <c r="AKO39" s="44"/>
      <c r="AKP39" s="44"/>
      <c r="AKQ39" s="44"/>
      <c r="AKR39" s="44"/>
      <c r="AKS39" s="44"/>
      <c r="AKT39" s="44"/>
      <c r="AKU39" s="44"/>
      <c r="AKV39" s="44"/>
      <c r="AKW39" s="44"/>
      <c r="AKX39" s="44"/>
      <c r="AKY39" s="44"/>
      <c r="AKZ39" s="44"/>
      <c r="ALA39" s="44"/>
      <c r="ALB39" s="44"/>
      <c r="ALC39" s="44"/>
      <c r="ALD39" s="44"/>
      <c r="ALE39" s="44"/>
      <c r="ALF39" s="44"/>
      <c r="ALG39" s="44"/>
      <c r="ALH39" s="44"/>
      <c r="ALI39" s="44"/>
      <c r="ALJ39" s="44"/>
      <c r="ALK39" s="44"/>
      <c r="ALL39" s="44"/>
      <c r="ALM39" s="44"/>
      <c r="ALN39" s="44"/>
      <c r="ALO39" s="44"/>
      <c r="ALP39" s="44"/>
      <c r="ALQ39" s="44"/>
      <c r="ALR39" s="44"/>
      <c r="ALS39" s="44"/>
      <c r="ALT39" s="44"/>
      <c r="ALU39" s="44"/>
      <c r="ALV39" s="44"/>
      <c r="ALW39" s="44"/>
      <c r="ALX39" s="44"/>
      <c r="ALY39" s="44"/>
      <c r="ALZ39" s="44"/>
      <c r="AMA39" s="44"/>
      <c r="AMB39" s="44"/>
      <c r="AMC39" s="44"/>
      <c r="AMD39" s="44"/>
      <c r="AME39" s="44"/>
      <c r="AMF39" s="44"/>
      <c r="AMG39" s="44"/>
      <c r="AMH39" s="44"/>
      <c r="AMI39" s="44"/>
      <c r="AMJ39" s="44"/>
      <c r="AMK39" s="44"/>
      <c r="AML39" s="44"/>
      <c r="AMM39" s="44"/>
      <c r="AMN39" s="44"/>
      <c r="AMO39" s="44"/>
      <c r="AMP39" s="44"/>
      <c r="AMQ39" s="44"/>
      <c r="AMR39" s="44"/>
      <c r="AMS39" s="44"/>
      <c r="AMT39" s="44"/>
      <c r="AMU39" s="44"/>
      <c r="AMV39" s="44"/>
      <c r="AMW39" s="44"/>
      <c r="AMX39" s="44"/>
      <c r="AMY39" s="44"/>
      <c r="AMZ39" s="44"/>
      <c r="ANA39" s="44"/>
      <c r="ANB39" s="44"/>
      <c r="ANC39" s="44"/>
      <c r="AND39" s="44"/>
      <c r="ANE39" s="44"/>
      <c r="ANF39" s="44"/>
      <c r="ANG39" s="44"/>
      <c r="ANH39" s="44"/>
      <c r="ANI39" s="44"/>
      <c r="ANJ39" s="44"/>
      <c r="ANK39" s="44"/>
      <c r="ANL39" s="44"/>
      <c r="ANM39" s="44"/>
      <c r="ANN39" s="44"/>
      <c r="ANO39" s="44"/>
      <c r="ANP39" s="44"/>
      <c r="ANQ39" s="44"/>
      <c r="ANR39" s="44"/>
      <c r="ANS39" s="44"/>
      <c r="ANT39" s="44"/>
      <c r="ANU39" s="44"/>
      <c r="ANV39" s="44"/>
      <c r="ANW39" s="44"/>
      <c r="ANX39" s="44"/>
      <c r="ANY39" s="44"/>
      <c r="ANZ39" s="44"/>
      <c r="AOA39" s="44"/>
      <c r="AOB39" s="44"/>
      <c r="AOC39" s="44"/>
      <c r="AOD39" s="44"/>
      <c r="AOE39" s="44"/>
      <c r="AOF39" s="44"/>
      <c r="AOG39" s="44"/>
      <c r="AOH39" s="44"/>
      <c r="AOI39" s="44"/>
      <c r="AOJ39" s="44"/>
      <c r="AOK39" s="44"/>
      <c r="AOL39" s="44"/>
      <c r="AOM39" s="44"/>
      <c r="AON39" s="44"/>
      <c r="AOO39" s="44"/>
      <c r="AOP39" s="44"/>
      <c r="AOQ39" s="44"/>
      <c r="AOR39" s="44"/>
      <c r="AOS39" s="44"/>
      <c r="AOT39" s="44"/>
      <c r="AOU39" s="44"/>
      <c r="AOV39" s="44"/>
      <c r="AOW39" s="44"/>
      <c r="AOX39" s="44"/>
      <c r="AOY39" s="44"/>
      <c r="AOZ39" s="44"/>
      <c r="APA39" s="44"/>
      <c r="APB39" s="44"/>
      <c r="APC39" s="44"/>
      <c r="APD39" s="44"/>
      <c r="APE39" s="44"/>
      <c r="APF39" s="44"/>
      <c r="APG39" s="44"/>
      <c r="APH39" s="44"/>
      <c r="API39" s="44"/>
      <c r="APJ39" s="44"/>
      <c r="APK39" s="44"/>
      <c r="APL39" s="44"/>
      <c r="APM39" s="44"/>
      <c r="APN39" s="44"/>
      <c r="APO39" s="44"/>
      <c r="APP39" s="44"/>
      <c r="APQ39" s="44"/>
      <c r="APR39" s="44"/>
      <c r="APS39" s="44"/>
      <c r="APT39" s="44"/>
      <c r="APU39" s="44"/>
      <c r="APV39" s="44"/>
      <c r="APW39" s="44"/>
      <c r="APX39" s="44"/>
      <c r="APY39" s="44"/>
      <c r="APZ39" s="44"/>
      <c r="AQA39" s="44"/>
      <c r="AQB39" s="44"/>
      <c r="AQC39" s="44"/>
      <c r="AQD39" s="44"/>
      <c r="AQE39" s="44"/>
      <c r="AQF39" s="44"/>
      <c r="AQG39" s="44"/>
      <c r="AQH39" s="44"/>
      <c r="AQI39" s="44"/>
      <c r="AQJ39" s="44"/>
      <c r="AQK39" s="44"/>
      <c r="AQL39" s="44"/>
      <c r="AQM39" s="44"/>
      <c r="AQN39" s="44"/>
      <c r="AQO39" s="44"/>
      <c r="AQP39" s="44"/>
      <c r="AQQ39" s="44"/>
      <c r="AQR39" s="44"/>
      <c r="AQS39" s="44"/>
      <c r="AQT39" s="44"/>
      <c r="AQU39" s="44"/>
      <c r="AQV39" s="44"/>
      <c r="AQW39" s="44"/>
      <c r="AQX39" s="44"/>
      <c r="AQY39" s="44"/>
      <c r="AQZ39" s="44"/>
      <c r="ARA39" s="44"/>
      <c r="ARB39" s="44"/>
      <c r="ARC39" s="44"/>
      <c r="ARD39" s="44"/>
      <c r="ARE39" s="44"/>
      <c r="ARF39" s="44"/>
      <c r="ARG39" s="44"/>
      <c r="ARH39" s="44"/>
      <c r="ARI39" s="44"/>
      <c r="ARJ39" s="44"/>
      <c r="ARK39" s="44"/>
      <c r="ARL39" s="44"/>
      <c r="ARM39" s="44"/>
      <c r="ARN39" s="44"/>
      <c r="ARO39" s="44"/>
      <c r="ARP39" s="44"/>
      <c r="ARQ39" s="44"/>
      <c r="ARR39" s="44"/>
      <c r="ARS39" s="44"/>
      <c r="ART39" s="44"/>
      <c r="ARU39" s="44"/>
      <c r="ARV39" s="44"/>
      <c r="ARW39" s="44"/>
      <c r="ARX39" s="44"/>
      <c r="ARY39" s="44"/>
      <c r="ARZ39" s="44"/>
      <c r="ASA39" s="44"/>
      <c r="ASB39" s="44"/>
      <c r="ASC39" s="44"/>
      <c r="ASD39" s="44"/>
      <c r="ASE39" s="44"/>
      <c r="ASF39" s="44"/>
      <c r="ASG39" s="44"/>
      <c r="ASH39" s="44"/>
      <c r="ASI39" s="44"/>
      <c r="ASJ39" s="44"/>
      <c r="ASK39" s="44"/>
      <c r="ASL39" s="44"/>
      <c r="ASM39" s="44"/>
      <c r="ASN39" s="44"/>
      <c r="ASO39" s="44"/>
      <c r="ASP39" s="44"/>
      <c r="ASQ39" s="44"/>
      <c r="ASR39" s="44"/>
      <c r="ASS39" s="44"/>
      <c r="AST39" s="44"/>
      <c r="ASU39" s="44"/>
      <c r="ASV39" s="44"/>
      <c r="ASW39" s="44"/>
      <c r="ASX39" s="44"/>
      <c r="ASY39" s="44"/>
      <c r="ASZ39" s="44"/>
      <c r="ATA39" s="44"/>
      <c r="ATB39" s="44"/>
      <c r="ATC39" s="44"/>
      <c r="ATD39" s="44"/>
      <c r="ATE39" s="44"/>
      <c r="ATF39" s="44"/>
      <c r="ATG39" s="44"/>
      <c r="ATH39" s="44"/>
      <c r="ATI39" s="44"/>
      <c r="ATJ39" s="44"/>
      <c r="ATK39" s="44"/>
      <c r="ATL39" s="44"/>
      <c r="ATM39" s="44"/>
      <c r="ATN39" s="44"/>
      <c r="ATO39" s="44"/>
      <c r="ATP39" s="44"/>
      <c r="ATQ39" s="44"/>
      <c r="ATR39" s="44"/>
      <c r="ATS39" s="44"/>
      <c r="ATT39" s="44"/>
      <c r="ATU39" s="44"/>
      <c r="ATV39" s="44"/>
      <c r="ATW39" s="44"/>
      <c r="ATX39" s="44"/>
      <c r="ATY39" s="44"/>
      <c r="ATZ39" s="44"/>
      <c r="AUA39" s="44"/>
      <c r="AUB39" s="44"/>
      <c r="AUC39" s="44"/>
      <c r="AUD39" s="44"/>
      <c r="AUE39" s="44"/>
      <c r="AUF39" s="44"/>
      <c r="AUG39" s="44"/>
      <c r="AUH39" s="44"/>
      <c r="AUI39" s="44"/>
      <c r="AUJ39" s="44"/>
      <c r="AUK39" s="44"/>
      <c r="AUL39" s="44"/>
      <c r="AUM39" s="44"/>
      <c r="AUN39" s="44"/>
      <c r="AUO39" s="44"/>
      <c r="AUP39" s="44"/>
      <c r="AUQ39" s="44"/>
      <c r="AUR39" s="44"/>
      <c r="AUS39" s="44"/>
      <c r="AUT39" s="44"/>
      <c r="AUU39" s="44"/>
      <c r="AUV39" s="44"/>
      <c r="AUW39" s="44"/>
      <c r="AUX39" s="44"/>
      <c r="AUY39" s="44"/>
      <c r="AUZ39" s="44"/>
      <c r="AVA39" s="44"/>
      <c r="AVB39" s="44"/>
      <c r="AVC39" s="44"/>
      <c r="AVD39" s="44"/>
      <c r="AVE39" s="44"/>
      <c r="AVF39" s="44"/>
      <c r="AVG39" s="44"/>
      <c r="AVH39" s="44"/>
      <c r="AVI39" s="44"/>
      <c r="AVJ39" s="44"/>
      <c r="AVK39" s="44"/>
      <c r="AVL39" s="44"/>
      <c r="AVM39" s="44"/>
      <c r="AVN39" s="44"/>
      <c r="AVO39" s="44"/>
      <c r="AVP39" s="44"/>
      <c r="AVQ39" s="44"/>
      <c r="AVR39" s="44"/>
      <c r="AVS39" s="44"/>
      <c r="AVT39" s="44"/>
      <c r="AVU39" s="44"/>
      <c r="AVV39" s="44"/>
      <c r="AVW39" s="44"/>
      <c r="AVX39" s="44"/>
      <c r="AVY39" s="44"/>
      <c r="AVZ39" s="44"/>
      <c r="AWA39" s="44"/>
      <c r="AWB39" s="44"/>
      <c r="AWC39" s="44"/>
      <c r="AWD39" s="44"/>
      <c r="AWE39" s="44"/>
      <c r="AWF39" s="44"/>
      <c r="AWG39" s="44"/>
      <c r="AWH39" s="44"/>
      <c r="AWI39" s="44"/>
      <c r="AWJ39" s="44"/>
      <c r="AWK39" s="44"/>
      <c r="AWL39" s="44"/>
      <c r="AWM39" s="44"/>
      <c r="AWN39" s="44"/>
      <c r="AWO39" s="44"/>
      <c r="AWP39" s="44"/>
      <c r="AWQ39" s="44"/>
      <c r="AWR39" s="44"/>
      <c r="AWS39" s="44"/>
      <c r="AWT39" s="44"/>
      <c r="AWU39" s="44"/>
      <c r="AWV39" s="44"/>
      <c r="AWW39" s="44"/>
      <c r="AWX39" s="44"/>
      <c r="AWY39" s="44"/>
      <c r="AWZ39" s="44"/>
      <c r="AXA39" s="44"/>
      <c r="AXB39" s="44"/>
      <c r="AXC39" s="44"/>
      <c r="AXD39" s="44"/>
      <c r="AXE39" s="44"/>
      <c r="AXF39" s="44"/>
      <c r="AXG39" s="44"/>
      <c r="AXH39" s="44"/>
      <c r="AXI39" s="44"/>
      <c r="AXJ39" s="44"/>
      <c r="AXK39" s="44"/>
      <c r="AXL39" s="44"/>
      <c r="AXM39" s="44"/>
      <c r="AXN39" s="44"/>
      <c r="AXO39" s="44"/>
      <c r="AXP39" s="44"/>
      <c r="AXQ39" s="44"/>
      <c r="AXR39" s="44"/>
      <c r="AXS39" s="44"/>
      <c r="AXT39" s="44"/>
      <c r="AXU39" s="44"/>
      <c r="AXV39" s="44"/>
      <c r="AXW39" s="44"/>
      <c r="AXX39" s="44"/>
      <c r="AXY39" s="44"/>
      <c r="AXZ39" s="44"/>
      <c r="AYA39" s="44"/>
      <c r="AYB39" s="44"/>
      <c r="AYC39" s="44"/>
      <c r="AYD39" s="44"/>
      <c r="AYE39" s="44"/>
      <c r="AYF39" s="44"/>
      <c r="AYG39" s="44"/>
      <c r="AYH39" s="44"/>
      <c r="AYI39" s="44"/>
      <c r="AYJ39" s="44"/>
      <c r="AYK39" s="44"/>
      <c r="AYL39" s="44"/>
      <c r="AYM39" s="44"/>
      <c r="AYN39" s="44"/>
      <c r="AYO39" s="44"/>
      <c r="AYP39" s="44"/>
      <c r="AYQ39" s="44"/>
      <c r="AYR39" s="44"/>
      <c r="AYS39" s="44"/>
      <c r="AYT39" s="44"/>
      <c r="AYU39" s="44"/>
      <c r="AYV39" s="44"/>
      <c r="AYW39" s="44"/>
      <c r="AYX39" s="44"/>
      <c r="AYY39" s="44"/>
      <c r="AYZ39" s="44"/>
      <c r="AZA39" s="44"/>
      <c r="AZB39" s="44"/>
      <c r="AZC39" s="44"/>
      <c r="AZD39" s="44"/>
      <c r="AZE39" s="44"/>
      <c r="AZF39" s="44"/>
      <c r="AZG39" s="44"/>
      <c r="AZH39" s="44"/>
      <c r="AZI39" s="44"/>
      <c r="AZJ39" s="44"/>
      <c r="AZK39" s="44"/>
      <c r="AZL39" s="44"/>
      <c r="AZM39" s="44"/>
      <c r="AZN39" s="44"/>
      <c r="AZO39" s="44"/>
      <c r="AZP39" s="44"/>
      <c r="AZQ39" s="44"/>
      <c r="AZR39" s="44"/>
      <c r="AZS39" s="44"/>
      <c r="AZT39" s="44"/>
      <c r="AZU39" s="44"/>
      <c r="AZV39" s="44"/>
      <c r="AZW39" s="44"/>
      <c r="AZX39" s="44"/>
      <c r="AZY39" s="44"/>
      <c r="AZZ39" s="44"/>
      <c r="BAA39" s="44"/>
      <c r="BAB39" s="44"/>
      <c r="BAC39" s="44"/>
      <c r="BAD39" s="44"/>
      <c r="BAE39" s="44"/>
      <c r="BAF39" s="44"/>
      <c r="BAG39" s="44"/>
      <c r="BAH39" s="44"/>
      <c r="BAI39" s="44"/>
      <c r="BAJ39" s="44"/>
      <c r="BAK39" s="44"/>
      <c r="BAL39" s="44"/>
      <c r="BAM39" s="44"/>
      <c r="BAN39" s="44"/>
      <c r="BAO39" s="44"/>
      <c r="BAP39" s="44"/>
      <c r="BAQ39" s="44"/>
      <c r="BAR39" s="44"/>
      <c r="BAS39" s="44"/>
      <c r="BAT39" s="44"/>
      <c r="BAU39" s="44"/>
      <c r="BAV39" s="44"/>
      <c r="BAW39" s="44"/>
      <c r="BAX39" s="44"/>
      <c r="BAY39" s="44"/>
      <c r="BAZ39" s="44"/>
      <c r="BBA39" s="44"/>
      <c r="BBB39" s="44"/>
      <c r="BBC39" s="44"/>
      <c r="BBD39" s="44"/>
      <c r="BBE39" s="44"/>
      <c r="BBF39" s="44"/>
      <c r="BBG39" s="44"/>
      <c r="BBH39" s="44"/>
      <c r="BBI39" s="44"/>
      <c r="BBJ39" s="44"/>
      <c r="BBK39" s="44"/>
      <c r="BBL39" s="44"/>
      <c r="BBM39" s="44"/>
      <c r="BBN39" s="44"/>
      <c r="BBO39" s="44"/>
      <c r="BBP39" s="44"/>
      <c r="BBQ39" s="44"/>
      <c r="BBR39" s="44"/>
      <c r="BBS39" s="44"/>
      <c r="BBT39" s="44"/>
      <c r="BBU39" s="44"/>
      <c r="BBV39" s="44"/>
      <c r="BBW39" s="44"/>
      <c r="BBX39" s="44"/>
      <c r="BBY39" s="44"/>
      <c r="BBZ39" s="44"/>
      <c r="BCA39" s="44"/>
      <c r="BCB39" s="44"/>
      <c r="BCC39" s="44"/>
      <c r="BCD39" s="44"/>
      <c r="BCE39" s="44"/>
      <c r="BCF39" s="44"/>
      <c r="BCG39" s="44"/>
      <c r="BCH39" s="44"/>
      <c r="BCI39" s="44"/>
      <c r="BCJ39" s="44"/>
      <c r="BCK39" s="44"/>
      <c r="BCL39" s="44"/>
      <c r="BCM39" s="44"/>
      <c r="BCN39" s="44"/>
      <c r="BCO39" s="44"/>
      <c r="BCP39" s="44"/>
      <c r="BCQ39" s="44"/>
      <c r="BCR39" s="44"/>
      <c r="BCS39" s="44"/>
      <c r="BCT39" s="44"/>
      <c r="BCU39" s="44"/>
      <c r="BCV39" s="44"/>
      <c r="BCW39" s="44"/>
      <c r="BCX39" s="44"/>
      <c r="BCY39" s="44"/>
      <c r="BCZ39" s="44"/>
      <c r="BDA39" s="44"/>
      <c r="BDB39" s="44"/>
      <c r="BDC39" s="44"/>
      <c r="BDD39" s="44"/>
      <c r="BDE39" s="44"/>
      <c r="BDF39" s="44"/>
      <c r="BDG39" s="44"/>
      <c r="BDH39" s="44"/>
      <c r="BDI39" s="44"/>
      <c r="BDJ39" s="44"/>
      <c r="BDK39" s="44"/>
      <c r="BDL39" s="44"/>
      <c r="BDM39" s="44"/>
      <c r="BDN39" s="44"/>
      <c r="BDO39" s="44"/>
      <c r="BDP39" s="44"/>
      <c r="BDQ39" s="44"/>
      <c r="BDR39" s="44"/>
      <c r="BDS39" s="44"/>
      <c r="BDT39" s="44"/>
      <c r="BDU39" s="44"/>
      <c r="BDV39" s="44"/>
      <c r="BDW39" s="44"/>
      <c r="BDX39" s="44"/>
      <c r="BDY39" s="44"/>
      <c r="BDZ39" s="44"/>
      <c r="BEA39" s="44"/>
      <c r="BEB39" s="44"/>
      <c r="BEC39" s="44"/>
      <c r="BED39" s="44"/>
      <c r="BEE39" s="44"/>
      <c r="BEF39" s="44"/>
      <c r="BEG39" s="44"/>
      <c r="BEH39" s="44"/>
      <c r="BEI39" s="44"/>
      <c r="BEJ39" s="44"/>
      <c r="BEK39" s="44"/>
      <c r="BEL39" s="44"/>
      <c r="BEM39" s="44"/>
      <c r="BEN39" s="44"/>
      <c r="BEO39" s="44"/>
      <c r="BEP39" s="44"/>
      <c r="BEQ39" s="44"/>
      <c r="BER39" s="44"/>
      <c r="BES39" s="44"/>
      <c r="BET39" s="44"/>
      <c r="BEU39" s="44"/>
      <c r="BEV39" s="44"/>
      <c r="BEW39" s="44"/>
      <c r="BEX39" s="44"/>
      <c r="BEY39" s="44"/>
      <c r="BEZ39" s="44"/>
      <c r="BFA39" s="44"/>
      <c r="BFB39" s="44"/>
      <c r="BFC39" s="44"/>
      <c r="BFD39" s="44"/>
      <c r="BFE39" s="44"/>
      <c r="BFF39" s="44"/>
      <c r="BFG39" s="44"/>
      <c r="BFH39" s="44"/>
      <c r="BFI39" s="44"/>
      <c r="BFJ39" s="44"/>
      <c r="BFK39" s="44"/>
      <c r="BFL39" s="44"/>
      <c r="BFM39" s="44"/>
      <c r="BFN39" s="44"/>
      <c r="BFO39" s="44"/>
      <c r="BFP39" s="44"/>
      <c r="BFQ39" s="44"/>
      <c r="BFR39" s="44"/>
      <c r="BFS39" s="44"/>
      <c r="BFT39" s="44"/>
      <c r="BFU39" s="44"/>
      <c r="BFV39" s="44"/>
      <c r="BFW39" s="44"/>
      <c r="BFX39" s="44"/>
      <c r="BFY39" s="44"/>
      <c r="BFZ39" s="44"/>
      <c r="BGA39" s="44"/>
      <c r="BGB39" s="44"/>
      <c r="BGC39" s="44"/>
      <c r="BGD39" s="44"/>
      <c r="BGE39" s="44"/>
      <c r="BGF39" s="44"/>
      <c r="BGG39" s="44"/>
      <c r="BGH39" s="44"/>
      <c r="BGI39" s="44"/>
      <c r="BGJ39" s="44"/>
      <c r="BGK39" s="44"/>
      <c r="BGL39" s="44"/>
      <c r="BGM39" s="44"/>
      <c r="BGN39" s="44"/>
      <c r="BGO39" s="44"/>
      <c r="BGP39" s="44"/>
      <c r="BGQ39" s="44"/>
      <c r="BGR39" s="44"/>
      <c r="BGS39" s="44"/>
      <c r="BGT39" s="44"/>
      <c r="BGU39" s="44"/>
      <c r="BGV39" s="44"/>
      <c r="BGW39" s="44"/>
      <c r="BGX39" s="44"/>
      <c r="BGY39" s="44"/>
      <c r="BGZ39" s="44"/>
      <c r="BHA39" s="44"/>
      <c r="BHB39" s="44"/>
      <c r="BHC39" s="44"/>
      <c r="BHD39" s="44"/>
      <c r="BHE39" s="44"/>
      <c r="BHF39" s="44"/>
      <c r="BHG39" s="44"/>
      <c r="BHH39" s="44"/>
      <c r="BHI39" s="44"/>
      <c r="BHJ39" s="44"/>
      <c r="BHK39" s="44"/>
      <c r="BHL39" s="44"/>
      <c r="BHM39" s="44"/>
      <c r="BHN39" s="44"/>
      <c r="BHO39" s="44"/>
      <c r="BHP39" s="44"/>
      <c r="BHQ39" s="44"/>
      <c r="BHR39" s="44"/>
      <c r="BHS39" s="44"/>
      <c r="BHT39" s="44"/>
      <c r="BHU39" s="44"/>
      <c r="BHV39" s="44"/>
      <c r="BHW39" s="44"/>
      <c r="BHX39" s="44"/>
      <c r="BHY39" s="44"/>
      <c r="BHZ39" s="44"/>
      <c r="BIA39" s="44"/>
      <c r="BIB39" s="44"/>
      <c r="BIC39" s="44"/>
      <c r="BID39" s="44"/>
      <c r="BIE39" s="44"/>
      <c r="BIF39" s="44"/>
      <c r="BIG39" s="44"/>
      <c r="BIH39" s="44"/>
      <c r="BII39" s="44"/>
      <c r="BIJ39" s="44"/>
      <c r="BIK39" s="44"/>
      <c r="BIL39" s="44"/>
      <c r="BIM39" s="44"/>
      <c r="BIN39" s="44"/>
      <c r="BIO39" s="44"/>
      <c r="BIP39" s="44"/>
      <c r="BIQ39" s="44"/>
      <c r="BIR39" s="44"/>
      <c r="BIS39" s="44"/>
      <c r="BIT39" s="44"/>
      <c r="BIU39" s="44"/>
      <c r="BIV39" s="44"/>
      <c r="BIW39" s="44"/>
      <c r="BIX39" s="44"/>
      <c r="BIY39" s="44"/>
      <c r="BIZ39" s="44"/>
      <c r="BJA39" s="44"/>
      <c r="BJB39" s="44"/>
      <c r="BJC39" s="44"/>
      <c r="BJD39" s="44"/>
      <c r="BJE39" s="44"/>
      <c r="BJF39" s="44"/>
      <c r="BJG39" s="44"/>
      <c r="BJH39" s="44"/>
      <c r="BJI39" s="44"/>
      <c r="BJJ39" s="44"/>
      <c r="BJK39" s="44"/>
      <c r="BJL39" s="44"/>
      <c r="BJM39" s="44"/>
      <c r="BJN39" s="44"/>
      <c r="BJO39" s="44"/>
      <c r="BJP39" s="44"/>
      <c r="BJQ39" s="44"/>
      <c r="BJR39" s="44"/>
      <c r="BJS39" s="44"/>
      <c r="BJT39" s="44"/>
      <c r="BJU39" s="44"/>
      <c r="BJV39" s="44"/>
      <c r="BJW39" s="44"/>
      <c r="BJX39" s="44"/>
      <c r="BJY39" s="44"/>
      <c r="BJZ39" s="44"/>
      <c r="BKA39" s="44"/>
      <c r="BKB39" s="44"/>
      <c r="BKC39" s="44"/>
      <c r="BKD39" s="44"/>
      <c r="BKE39" s="44"/>
      <c r="BKF39" s="44"/>
      <c r="BKG39" s="44"/>
      <c r="BKH39" s="44"/>
      <c r="BKI39" s="44"/>
      <c r="BKJ39" s="44"/>
      <c r="BKK39" s="44"/>
      <c r="BKL39" s="44"/>
      <c r="BKM39" s="44"/>
      <c r="BKN39" s="44"/>
      <c r="BKO39" s="44"/>
      <c r="BKP39" s="44"/>
      <c r="BKQ39" s="44"/>
      <c r="BKR39" s="44"/>
      <c r="BKS39" s="44"/>
      <c r="BKT39" s="44"/>
      <c r="BKU39" s="44"/>
      <c r="BKV39" s="44"/>
      <c r="BKW39" s="44"/>
      <c r="BKX39" s="44"/>
      <c r="BKY39" s="44"/>
      <c r="BKZ39" s="44"/>
      <c r="BLA39" s="44"/>
      <c r="BLB39" s="44"/>
      <c r="BLC39" s="44"/>
      <c r="BLD39" s="44"/>
      <c r="BLE39" s="44"/>
      <c r="BLF39" s="44"/>
      <c r="BLG39" s="44"/>
      <c r="BLH39" s="44"/>
      <c r="BLI39" s="44"/>
      <c r="BLJ39" s="44"/>
      <c r="BLK39" s="44"/>
      <c r="BLL39" s="44"/>
      <c r="BLM39" s="44"/>
      <c r="BLN39" s="44"/>
      <c r="BLO39" s="44"/>
      <c r="BLP39" s="44"/>
      <c r="BLQ39" s="44"/>
      <c r="BLR39" s="44"/>
      <c r="BLS39" s="44"/>
      <c r="BLT39" s="44"/>
      <c r="BLU39" s="44"/>
      <c r="BLV39" s="44"/>
      <c r="BLW39" s="44"/>
      <c r="BLX39" s="44"/>
      <c r="BLY39" s="44"/>
      <c r="BLZ39" s="44"/>
      <c r="BMA39" s="44"/>
      <c r="BMB39" s="44"/>
      <c r="BMC39" s="44"/>
      <c r="BMD39" s="44"/>
      <c r="BME39" s="44"/>
      <c r="BMF39" s="44"/>
      <c r="BMG39" s="44"/>
      <c r="BMH39" s="44"/>
      <c r="BMI39" s="44"/>
      <c r="BMJ39" s="44"/>
      <c r="BMK39" s="44"/>
      <c r="BML39" s="44"/>
      <c r="BMM39" s="44"/>
      <c r="BMN39" s="44"/>
      <c r="BMO39" s="44"/>
      <c r="BMP39" s="44"/>
      <c r="BMQ39" s="44"/>
      <c r="BMR39" s="44"/>
      <c r="BMS39" s="44"/>
      <c r="BMT39" s="44"/>
      <c r="BMU39" s="44"/>
      <c r="BMV39" s="44"/>
      <c r="BMW39" s="44"/>
      <c r="BMX39" s="44"/>
      <c r="BMY39" s="44"/>
      <c r="BMZ39" s="44"/>
      <c r="BNA39" s="44"/>
      <c r="BNB39" s="44"/>
      <c r="BNC39" s="44"/>
      <c r="BND39" s="44"/>
      <c r="BNE39" s="44"/>
      <c r="BNF39" s="44"/>
      <c r="BNG39" s="44"/>
      <c r="BNH39" s="44"/>
      <c r="BNI39" s="44"/>
      <c r="BNJ39" s="44"/>
      <c r="BNK39" s="44"/>
      <c r="BNL39" s="44"/>
      <c r="BNM39" s="44"/>
      <c r="BNN39" s="44"/>
      <c r="BNO39" s="44"/>
      <c r="BNP39" s="44"/>
      <c r="BNQ39" s="44"/>
      <c r="BNR39" s="44"/>
      <c r="BNS39" s="44"/>
      <c r="BNT39" s="44"/>
      <c r="BNU39" s="44"/>
      <c r="BNV39" s="44"/>
      <c r="BNW39" s="44"/>
      <c r="BNX39" s="44"/>
      <c r="BNY39" s="44"/>
      <c r="BNZ39" s="44"/>
      <c r="BOA39" s="44"/>
      <c r="BOB39" s="44"/>
      <c r="BOC39" s="44"/>
      <c r="BOD39" s="44"/>
      <c r="BOE39" s="44"/>
      <c r="BOF39" s="44"/>
      <c r="BOG39" s="44"/>
      <c r="BOH39" s="44"/>
      <c r="BOI39" s="44"/>
      <c r="BOJ39" s="44"/>
      <c r="BOK39" s="44"/>
      <c r="BOL39" s="44"/>
      <c r="BOM39" s="44"/>
      <c r="BON39" s="44"/>
      <c r="BOO39" s="44"/>
      <c r="BOP39" s="44"/>
      <c r="BOQ39" s="44"/>
      <c r="BOR39" s="44"/>
      <c r="BOS39" s="44"/>
      <c r="BOT39" s="44"/>
      <c r="BOU39" s="44"/>
      <c r="BOV39" s="44"/>
      <c r="BOW39" s="44"/>
      <c r="BOX39" s="44"/>
      <c r="BOY39" s="44"/>
      <c r="BOZ39" s="44"/>
      <c r="BPA39" s="44"/>
      <c r="BPB39" s="44"/>
      <c r="BPC39" s="44"/>
      <c r="BPD39" s="44"/>
      <c r="BPE39" s="44"/>
      <c r="BPF39" s="44"/>
      <c r="BPG39" s="44"/>
      <c r="BPH39" s="44"/>
      <c r="BPI39" s="44"/>
      <c r="BPJ39" s="44"/>
      <c r="BPK39" s="44"/>
      <c r="BPL39" s="44"/>
      <c r="BPM39" s="44"/>
      <c r="BPN39" s="44"/>
      <c r="BPO39" s="44"/>
      <c r="BPP39" s="44"/>
      <c r="BPQ39" s="44"/>
      <c r="BPR39" s="44"/>
      <c r="BPS39" s="44"/>
      <c r="BPT39" s="44"/>
      <c r="BPU39" s="44"/>
      <c r="BPV39" s="44"/>
      <c r="BPW39" s="44"/>
      <c r="BPX39" s="44"/>
      <c r="BPY39" s="44"/>
      <c r="BPZ39" s="44"/>
      <c r="BQA39" s="44"/>
      <c r="BQB39" s="44"/>
      <c r="BQC39" s="44"/>
      <c r="BQD39" s="44"/>
      <c r="BQE39" s="44"/>
      <c r="BQF39" s="44"/>
      <c r="BQG39" s="44"/>
      <c r="BQH39" s="44"/>
      <c r="BQI39" s="44"/>
      <c r="BQJ39" s="44"/>
      <c r="BQK39" s="44"/>
      <c r="BQL39" s="44"/>
      <c r="BQM39" s="44"/>
      <c r="BQN39" s="44"/>
      <c r="BQO39" s="44"/>
      <c r="BQP39" s="44"/>
      <c r="BQQ39" s="44"/>
      <c r="BQR39" s="44"/>
      <c r="BQS39" s="44"/>
      <c r="BQT39" s="44"/>
      <c r="BQU39" s="44"/>
      <c r="BQV39" s="44"/>
      <c r="BQW39" s="44"/>
      <c r="BQX39" s="44"/>
      <c r="BQY39" s="44"/>
      <c r="BQZ39" s="44"/>
      <c r="BRA39" s="44"/>
      <c r="BRB39" s="44"/>
      <c r="BRC39" s="44"/>
      <c r="BRD39" s="44"/>
      <c r="BRE39" s="44"/>
      <c r="BRF39" s="44"/>
      <c r="BRG39" s="44"/>
      <c r="BRH39" s="44"/>
      <c r="BRI39" s="44"/>
      <c r="BRJ39" s="44"/>
      <c r="BRK39" s="44"/>
      <c r="BRL39" s="44"/>
      <c r="BRM39" s="44"/>
      <c r="BRN39" s="44"/>
      <c r="BRO39" s="44"/>
      <c r="BRP39" s="44"/>
      <c r="BRQ39" s="44"/>
      <c r="BRR39" s="44"/>
      <c r="BRS39" s="44"/>
      <c r="BRT39" s="44"/>
      <c r="BRU39" s="44"/>
      <c r="BRV39" s="44"/>
      <c r="BRW39" s="44"/>
      <c r="BRX39" s="44"/>
      <c r="BRY39" s="44"/>
      <c r="BRZ39" s="44"/>
      <c r="BSA39" s="44"/>
      <c r="BSB39" s="44"/>
      <c r="BSC39" s="44"/>
      <c r="BSD39" s="44"/>
      <c r="BSE39" s="44"/>
      <c r="BSF39" s="44"/>
      <c r="BSG39" s="44"/>
      <c r="BSH39" s="44"/>
      <c r="BSI39" s="44"/>
      <c r="BSJ39" s="44"/>
      <c r="BSK39" s="44"/>
      <c r="BSL39" s="44"/>
      <c r="BSM39" s="44"/>
      <c r="BSN39" s="44"/>
      <c r="BSO39" s="44"/>
      <c r="BSP39" s="44"/>
      <c r="BSQ39" s="44"/>
      <c r="BSR39" s="44"/>
      <c r="BSS39" s="44"/>
      <c r="BST39" s="44"/>
      <c r="BSU39" s="44"/>
      <c r="BSV39" s="44"/>
      <c r="BSW39" s="44"/>
      <c r="BSX39" s="44"/>
      <c r="BSY39" s="44"/>
      <c r="BSZ39" s="44"/>
      <c r="BTA39" s="44"/>
      <c r="BTB39" s="44"/>
      <c r="BTC39" s="44"/>
      <c r="BTD39" s="44"/>
      <c r="BTE39" s="44"/>
      <c r="BTF39" s="44"/>
      <c r="BTG39" s="44"/>
      <c r="BTH39" s="44"/>
      <c r="BTI39" s="44"/>
      <c r="BTJ39" s="44"/>
      <c r="BTK39" s="44"/>
      <c r="BTL39" s="44"/>
      <c r="BTM39" s="44"/>
      <c r="BTN39" s="44"/>
      <c r="BTO39" s="44"/>
      <c r="BTP39" s="44"/>
      <c r="BTQ39" s="44"/>
      <c r="BTR39" s="44"/>
      <c r="BTS39" s="44"/>
      <c r="BTT39" s="44"/>
      <c r="BTU39" s="44"/>
      <c r="BTV39" s="44"/>
      <c r="BTW39" s="44"/>
      <c r="BTX39" s="44"/>
      <c r="BTY39" s="44"/>
      <c r="BTZ39" s="44"/>
      <c r="BUA39" s="44"/>
      <c r="BUB39" s="44"/>
      <c r="BUC39" s="44"/>
      <c r="BUD39" s="44"/>
      <c r="BUE39" s="44"/>
      <c r="BUF39" s="44"/>
      <c r="BUG39" s="44"/>
      <c r="BUH39" s="44"/>
      <c r="BUI39" s="44"/>
      <c r="BUJ39" s="44"/>
      <c r="BUK39" s="44"/>
      <c r="BUL39" s="44"/>
      <c r="BUM39" s="44"/>
      <c r="BUN39" s="44"/>
      <c r="BUO39" s="44"/>
      <c r="BUP39" s="44"/>
      <c r="BUQ39" s="44"/>
      <c r="BUR39" s="44"/>
      <c r="BUS39" s="44"/>
      <c r="BUT39" s="44"/>
      <c r="BUU39" s="44"/>
      <c r="BUV39" s="44"/>
      <c r="BUW39" s="44"/>
      <c r="BUX39" s="44"/>
      <c r="BUY39" s="44"/>
      <c r="BUZ39" s="44"/>
      <c r="BVA39" s="44"/>
      <c r="BVB39" s="44"/>
      <c r="BVC39" s="44"/>
      <c r="BVD39" s="44"/>
      <c r="BVE39" s="44"/>
      <c r="BVF39" s="44"/>
      <c r="BVG39" s="44"/>
      <c r="BVH39" s="44"/>
      <c r="BVI39" s="44"/>
      <c r="BVJ39" s="44"/>
      <c r="BVK39" s="44"/>
      <c r="BVL39" s="44"/>
      <c r="BVM39" s="44"/>
      <c r="BVN39" s="44"/>
      <c r="BVO39" s="44"/>
      <c r="BVP39" s="44"/>
      <c r="BVQ39" s="44"/>
      <c r="BVR39" s="44"/>
      <c r="BVS39" s="44"/>
      <c r="BVT39" s="44"/>
      <c r="BVU39" s="44"/>
      <c r="BVV39" s="44"/>
      <c r="BVW39" s="44"/>
      <c r="BVX39" s="44"/>
      <c r="BVY39" s="44"/>
      <c r="BVZ39" s="44"/>
      <c r="BWA39" s="44"/>
      <c r="BWB39" s="44"/>
      <c r="BWC39" s="44"/>
      <c r="BWD39" s="44"/>
      <c r="BWE39" s="44"/>
      <c r="BWF39" s="44"/>
      <c r="BWG39" s="44"/>
      <c r="BWH39" s="44"/>
      <c r="BWI39" s="44"/>
      <c r="BWJ39" s="44"/>
      <c r="BWK39" s="44"/>
      <c r="BWL39" s="44"/>
      <c r="BWM39" s="44"/>
      <c r="BWN39" s="44"/>
      <c r="BWO39" s="44"/>
      <c r="BWP39" s="44"/>
      <c r="BWQ39" s="44"/>
      <c r="BWR39" s="44"/>
      <c r="BWS39" s="44"/>
      <c r="BWT39" s="44"/>
      <c r="BWU39" s="44"/>
      <c r="BWV39" s="44"/>
      <c r="BWW39" s="44"/>
      <c r="BWX39" s="44"/>
      <c r="BWY39" s="44"/>
      <c r="BWZ39" s="44"/>
      <c r="BXA39" s="44"/>
      <c r="BXB39" s="44"/>
      <c r="BXC39" s="44"/>
      <c r="BXD39" s="44"/>
      <c r="BXE39" s="44"/>
      <c r="BXF39" s="44"/>
      <c r="BXG39" s="44"/>
      <c r="BXH39" s="44"/>
      <c r="BXI39" s="44"/>
      <c r="BXJ39" s="44"/>
      <c r="BXK39" s="44"/>
      <c r="BXL39" s="44"/>
      <c r="BXM39" s="44"/>
      <c r="BXN39" s="44"/>
      <c r="BXO39" s="44"/>
      <c r="BXP39" s="44"/>
      <c r="BXQ39" s="44"/>
      <c r="BXR39" s="44"/>
      <c r="BXS39" s="44"/>
      <c r="BXT39" s="44"/>
      <c r="BXU39" s="44"/>
      <c r="BXV39" s="44"/>
      <c r="BXW39" s="44"/>
      <c r="BXX39" s="44"/>
      <c r="BXY39" s="44"/>
      <c r="BXZ39" s="44"/>
      <c r="BYA39" s="44"/>
      <c r="BYB39" s="44"/>
      <c r="BYC39" s="44"/>
      <c r="BYD39" s="44"/>
      <c r="BYE39" s="44"/>
      <c r="BYF39" s="44"/>
      <c r="BYG39" s="44"/>
      <c r="BYH39" s="44"/>
      <c r="BYI39" s="44"/>
      <c r="BYJ39" s="44"/>
      <c r="BYK39" s="44"/>
      <c r="BYL39" s="44"/>
      <c r="BYM39" s="44"/>
      <c r="BYN39" s="44"/>
      <c r="BYO39" s="44"/>
      <c r="BYP39" s="44"/>
      <c r="BYQ39" s="44"/>
      <c r="BYR39" s="44"/>
      <c r="BYS39" s="44"/>
      <c r="BYT39" s="44"/>
      <c r="BYU39" s="44"/>
      <c r="BYV39" s="44"/>
      <c r="BYW39" s="44"/>
      <c r="BYX39" s="44"/>
      <c r="BYY39" s="44"/>
      <c r="BYZ39" s="44"/>
      <c r="BZA39" s="44"/>
      <c r="BZB39" s="44"/>
      <c r="BZC39" s="44"/>
      <c r="BZD39" s="44"/>
      <c r="BZE39" s="44"/>
      <c r="BZF39" s="44"/>
      <c r="BZG39" s="44"/>
      <c r="BZH39" s="44"/>
      <c r="BZI39" s="44"/>
      <c r="BZJ39" s="44"/>
      <c r="BZK39" s="44"/>
      <c r="BZL39" s="44"/>
      <c r="BZM39" s="44"/>
      <c r="BZN39" s="44"/>
      <c r="BZO39" s="44"/>
      <c r="BZP39" s="44"/>
      <c r="BZQ39" s="44"/>
      <c r="BZR39" s="44"/>
      <c r="BZS39" s="44"/>
      <c r="BZT39" s="44"/>
      <c r="BZU39" s="44"/>
      <c r="BZV39" s="44"/>
      <c r="BZW39" s="44"/>
      <c r="BZX39" s="44"/>
      <c r="BZY39" s="44"/>
      <c r="BZZ39" s="44"/>
      <c r="CAA39" s="44"/>
      <c r="CAB39" s="44"/>
      <c r="CAC39" s="44"/>
      <c r="CAD39" s="44"/>
      <c r="CAE39" s="44"/>
      <c r="CAF39" s="44"/>
      <c r="CAG39" s="44"/>
      <c r="CAH39" s="44"/>
      <c r="CAI39" s="44"/>
      <c r="CAJ39" s="44"/>
      <c r="CAK39" s="44"/>
      <c r="CAL39" s="44"/>
      <c r="CAM39" s="44"/>
      <c r="CAN39" s="44"/>
      <c r="CAO39" s="44"/>
      <c r="CAP39" s="44"/>
      <c r="CAQ39" s="44"/>
      <c r="CAR39" s="44"/>
      <c r="CAS39" s="44"/>
      <c r="CAT39" s="44"/>
      <c r="CAU39" s="44"/>
      <c r="CAV39" s="44"/>
      <c r="CAW39" s="44"/>
      <c r="CAX39" s="44"/>
      <c r="CAY39" s="44"/>
      <c r="CAZ39" s="44"/>
      <c r="CBA39" s="44"/>
      <c r="CBB39" s="44"/>
      <c r="CBC39" s="44"/>
      <c r="CBD39" s="44"/>
      <c r="CBE39" s="44"/>
      <c r="CBF39" s="44"/>
      <c r="CBG39" s="44"/>
      <c r="CBH39" s="44"/>
      <c r="CBI39" s="44"/>
      <c r="CBJ39" s="44"/>
      <c r="CBK39" s="44"/>
      <c r="CBL39" s="44"/>
      <c r="CBM39" s="44"/>
      <c r="CBN39" s="44"/>
      <c r="CBO39" s="44"/>
      <c r="CBP39" s="44"/>
      <c r="CBQ39" s="44"/>
      <c r="CBR39" s="44"/>
      <c r="CBS39" s="44"/>
      <c r="CBT39" s="44"/>
      <c r="CBU39" s="44"/>
      <c r="CBV39" s="44"/>
      <c r="CBW39" s="44"/>
      <c r="CBX39" s="44"/>
      <c r="CBY39" s="44"/>
      <c r="CBZ39" s="44"/>
      <c r="CCA39" s="44"/>
      <c r="CCB39" s="44"/>
      <c r="CCC39" s="44"/>
      <c r="CCD39" s="44"/>
      <c r="CCE39" s="44"/>
      <c r="CCF39" s="44"/>
      <c r="CCG39" s="44"/>
      <c r="CCH39" s="44"/>
      <c r="CCI39" s="44"/>
      <c r="CCJ39" s="44"/>
      <c r="CCK39" s="44"/>
      <c r="CCL39" s="44"/>
      <c r="CCM39" s="44"/>
      <c r="CCN39" s="44"/>
      <c r="CCO39" s="44"/>
      <c r="CCP39" s="44"/>
      <c r="CCQ39" s="44"/>
      <c r="CCR39" s="44"/>
      <c r="CCS39" s="44"/>
      <c r="CCT39" s="44"/>
      <c r="CCU39" s="44"/>
      <c r="CCV39" s="44"/>
      <c r="CCW39" s="44"/>
      <c r="CCX39" s="44"/>
      <c r="CCY39" s="44"/>
      <c r="CCZ39" s="44"/>
      <c r="CDA39" s="44"/>
      <c r="CDB39" s="44"/>
      <c r="CDC39" s="44"/>
      <c r="CDD39" s="44"/>
      <c r="CDE39" s="44"/>
      <c r="CDF39" s="44"/>
      <c r="CDG39" s="44"/>
      <c r="CDH39" s="44"/>
      <c r="CDI39" s="44"/>
      <c r="CDJ39" s="44"/>
      <c r="CDK39" s="44"/>
      <c r="CDL39" s="44"/>
      <c r="CDM39" s="44"/>
      <c r="CDN39" s="44"/>
      <c r="CDO39" s="44"/>
      <c r="CDP39" s="44"/>
      <c r="CDQ39" s="44"/>
      <c r="CDR39" s="44"/>
      <c r="CDS39" s="44"/>
      <c r="CDT39" s="44"/>
      <c r="CDU39" s="44"/>
      <c r="CDV39" s="44"/>
      <c r="CDW39" s="44"/>
      <c r="CDX39" s="44"/>
      <c r="CDY39" s="44"/>
      <c r="CDZ39" s="44"/>
      <c r="CEA39" s="44"/>
      <c r="CEB39" s="44"/>
      <c r="CEC39" s="44"/>
      <c r="CED39" s="44"/>
      <c r="CEE39" s="44"/>
      <c r="CEF39" s="44"/>
      <c r="CEG39" s="44"/>
      <c r="CEH39" s="44"/>
      <c r="CEI39" s="44"/>
      <c r="CEJ39" s="44"/>
      <c r="CEK39" s="44"/>
      <c r="CEL39" s="44"/>
      <c r="CEM39" s="44"/>
      <c r="CEN39" s="44"/>
      <c r="CEO39" s="44"/>
      <c r="CEP39" s="44"/>
      <c r="CEQ39" s="44"/>
      <c r="CER39" s="44"/>
      <c r="CES39" s="44"/>
      <c r="CET39" s="44"/>
      <c r="CEU39" s="44"/>
      <c r="CEV39" s="44"/>
      <c r="CEW39" s="44"/>
      <c r="CEX39" s="44"/>
      <c r="CEY39" s="44"/>
      <c r="CEZ39" s="44"/>
      <c r="CFA39" s="44"/>
      <c r="CFB39" s="44"/>
      <c r="CFC39" s="44"/>
      <c r="CFD39" s="44"/>
      <c r="CFE39" s="44"/>
      <c r="CFF39" s="44"/>
      <c r="CFG39" s="44"/>
      <c r="CFH39" s="44"/>
      <c r="CFI39" s="44"/>
      <c r="CFJ39" s="44"/>
      <c r="CFK39" s="44"/>
      <c r="CFL39" s="44"/>
      <c r="CFM39" s="44"/>
      <c r="CFN39" s="44"/>
      <c r="CFO39" s="44"/>
      <c r="CFP39" s="44"/>
      <c r="CFQ39" s="44"/>
      <c r="CFR39" s="44"/>
      <c r="CFS39" s="44"/>
      <c r="CFT39" s="44"/>
      <c r="CFU39" s="44"/>
      <c r="CFV39" s="44"/>
      <c r="CFW39" s="44"/>
      <c r="CFX39" s="44"/>
      <c r="CFY39" s="44"/>
      <c r="CFZ39" s="44"/>
      <c r="CGA39" s="44"/>
      <c r="CGB39" s="44"/>
      <c r="CGC39" s="44"/>
      <c r="CGD39" s="44"/>
      <c r="CGE39" s="44"/>
      <c r="CGF39" s="44"/>
      <c r="CGG39" s="44"/>
      <c r="CGH39" s="44"/>
      <c r="CGI39" s="44"/>
      <c r="CGJ39" s="44"/>
      <c r="CGK39" s="44"/>
      <c r="CGL39" s="44"/>
      <c r="CGM39" s="44"/>
      <c r="CGN39" s="44"/>
      <c r="CGO39" s="44"/>
      <c r="CGP39" s="44"/>
      <c r="CGQ39" s="44"/>
      <c r="CGR39" s="44"/>
      <c r="CGS39" s="44"/>
      <c r="CGT39" s="44"/>
      <c r="CGU39" s="44"/>
      <c r="CGV39" s="44"/>
      <c r="CGW39" s="44"/>
      <c r="CGX39" s="44"/>
      <c r="CGY39" s="44"/>
      <c r="CGZ39" s="44"/>
      <c r="CHA39" s="44"/>
      <c r="CHB39" s="44"/>
      <c r="CHC39" s="44"/>
      <c r="CHD39" s="44"/>
      <c r="CHE39" s="44"/>
      <c r="CHF39" s="44"/>
      <c r="CHG39" s="44"/>
      <c r="CHH39" s="44"/>
      <c r="CHI39" s="44"/>
      <c r="CHJ39" s="44"/>
      <c r="CHK39" s="44"/>
      <c r="CHL39" s="44"/>
      <c r="CHM39" s="44"/>
      <c r="CHN39" s="44"/>
      <c r="CHO39" s="44"/>
      <c r="CHP39" s="44"/>
      <c r="CHQ39" s="44"/>
      <c r="CHR39" s="44"/>
      <c r="CHS39" s="44"/>
      <c r="CHT39" s="44"/>
      <c r="CHU39" s="44"/>
      <c r="CHV39" s="44"/>
      <c r="CHW39" s="44"/>
      <c r="CHX39" s="44"/>
      <c r="CHY39" s="44"/>
      <c r="CHZ39" s="44"/>
      <c r="CIA39" s="44"/>
      <c r="CIB39" s="44"/>
      <c r="CIC39" s="44"/>
      <c r="CID39" s="44"/>
      <c r="CIE39" s="44"/>
      <c r="CIF39" s="44"/>
      <c r="CIG39" s="44"/>
      <c r="CIH39" s="44"/>
      <c r="CII39" s="44"/>
      <c r="CIJ39" s="44"/>
      <c r="CIK39" s="44"/>
      <c r="CIL39" s="44"/>
      <c r="CIM39" s="44"/>
      <c r="CIN39" s="44"/>
      <c r="CIO39" s="44"/>
      <c r="CIP39" s="44"/>
      <c r="CIQ39" s="44"/>
      <c r="CIR39" s="44"/>
      <c r="CIS39" s="44"/>
      <c r="CIT39" s="44"/>
      <c r="CIU39" s="44"/>
      <c r="CIV39" s="44"/>
      <c r="CIW39" s="44"/>
      <c r="CIX39" s="44"/>
      <c r="CIY39" s="44"/>
      <c r="CIZ39" s="44"/>
      <c r="CJA39" s="44"/>
      <c r="CJB39" s="44"/>
      <c r="CJC39" s="44"/>
      <c r="CJD39" s="44"/>
      <c r="CJE39" s="44"/>
      <c r="CJF39" s="44"/>
      <c r="CJG39" s="44"/>
      <c r="CJH39" s="44"/>
      <c r="CJI39" s="44"/>
      <c r="CJJ39" s="44"/>
      <c r="CJK39" s="44"/>
      <c r="CJL39" s="44"/>
      <c r="CJM39" s="44"/>
      <c r="CJN39" s="44"/>
      <c r="CJO39" s="44"/>
      <c r="CJP39" s="44"/>
      <c r="CJQ39" s="44"/>
      <c r="CJR39" s="44"/>
      <c r="CJS39" s="44"/>
      <c r="CJT39" s="44"/>
      <c r="CJU39" s="44"/>
      <c r="CJV39" s="44"/>
      <c r="CJW39" s="44"/>
      <c r="CJX39" s="44"/>
      <c r="CJY39" s="44"/>
      <c r="CJZ39" s="44"/>
      <c r="CKA39" s="44"/>
      <c r="CKB39" s="44"/>
      <c r="CKC39" s="44"/>
      <c r="CKD39" s="44"/>
      <c r="CKE39" s="44"/>
      <c r="CKF39" s="44"/>
      <c r="CKG39" s="44"/>
      <c r="CKH39" s="44"/>
      <c r="CKI39" s="44"/>
      <c r="CKJ39" s="44"/>
      <c r="CKK39" s="44"/>
      <c r="CKL39" s="44"/>
      <c r="CKM39" s="44"/>
      <c r="CKN39" s="44"/>
      <c r="CKO39" s="44"/>
      <c r="CKP39" s="44"/>
      <c r="CKQ39" s="44"/>
      <c r="CKR39" s="44"/>
      <c r="CKS39" s="44"/>
      <c r="CKT39" s="44"/>
      <c r="CKU39" s="44"/>
      <c r="CKV39" s="44"/>
      <c r="CKW39" s="44"/>
      <c r="CKX39" s="44"/>
      <c r="CKY39" s="44"/>
      <c r="CKZ39" s="44"/>
      <c r="CLA39" s="44"/>
      <c r="CLB39" s="44"/>
      <c r="CLC39" s="44"/>
      <c r="CLD39" s="44"/>
      <c r="CLE39" s="44"/>
      <c r="CLF39" s="44"/>
      <c r="CLG39" s="44"/>
      <c r="CLH39" s="44"/>
      <c r="CLI39" s="44"/>
      <c r="CLJ39" s="44"/>
      <c r="CLK39" s="44"/>
      <c r="CLL39" s="44"/>
      <c r="CLM39" s="44"/>
      <c r="CLN39" s="44"/>
      <c r="CLO39" s="44"/>
      <c r="CLP39" s="44"/>
      <c r="CLQ39" s="44"/>
      <c r="CLR39" s="44"/>
      <c r="CLS39" s="44"/>
      <c r="CLT39" s="44"/>
      <c r="CLU39" s="44"/>
      <c r="CLV39" s="44"/>
      <c r="CLW39" s="44"/>
      <c r="CLX39" s="44"/>
      <c r="CLY39" s="44"/>
      <c r="CLZ39" s="44"/>
      <c r="CMA39" s="44"/>
      <c r="CMB39" s="44"/>
      <c r="CMC39" s="44"/>
      <c r="CMD39" s="44"/>
      <c r="CME39" s="44"/>
      <c r="CMF39" s="44"/>
      <c r="CMG39" s="44"/>
      <c r="CMH39" s="44"/>
      <c r="CMI39" s="44"/>
      <c r="CMJ39" s="44"/>
      <c r="CMK39" s="44"/>
      <c r="CML39" s="44"/>
      <c r="CMM39" s="44"/>
      <c r="CMN39" s="44"/>
      <c r="CMO39" s="44"/>
      <c r="CMP39" s="44"/>
      <c r="CMQ39" s="44"/>
      <c r="CMR39" s="44"/>
      <c r="CMS39" s="44"/>
      <c r="CMT39" s="44"/>
      <c r="CMU39" s="44"/>
      <c r="CMV39" s="44"/>
      <c r="CMW39" s="44"/>
      <c r="CMX39" s="44"/>
      <c r="CMY39" s="44"/>
      <c r="CMZ39" s="44"/>
      <c r="CNA39" s="44"/>
      <c r="CNB39" s="44"/>
      <c r="CNC39" s="44"/>
      <c r="CND39" s="44"/>
      <c r="CNE39" s="44"/>
      <c r="CNF39" s="44"/>
      <c r="CNG39" s="44"/>
      <c r="CNH39" s="44"/>
      <c r="CNI39" s="44"/>
      <c r="CNJ39" s="44"/>
      <c r="CNK39" s="44"/>
      <c r="CNL39" s="44"/>
      <c r="CNM39" s="44"/>
      <c r="CNN39" s="44"/>
      <c r="CNO39" s="44"/>
      <c r="CNP39" s="44"/>
      <c r="CNQ39" s="44"/>
      <c r="CNR39" s="44"/>
      <c r="CNS39" s="44"/>
      <c r="CNT39" s="44"/>
      <c r="CNU39" s="44"/>
      <c r="CNV39" s="44"/>
      <c r="CNW39" s="44"/>
      <c r="CNX39" s="44"/>
      <c r="CNY39" s="44"/>
      <c r="CNZ39" s="44"/>
      <c r="COA39" s="44"/>
      <c r="COB39" s="44"/>
      <c r="COC39" s="44"/>
      <c r="COD39" s="44"/>
      <c r="COE39" s="44"/>
      <c r="COF39" s="44"/>
      <c r="COG39" s="44"/>
      <c r="COH39" s="44"/>
      <c r="COI39" s="44"/>
      <c r="COJ39" s="44"/>
      <c r="COK39" s="44"/>
      <c r="COL39" s="44"/>
      <c r="COM39" s="44"/>
      <c r="CON39" s="44"/>
      <c r="COO39" s="44"/>
      <c r="COP39" s="44"/>
      <c r="COQ39" s="44"/>
      <c r="COR39" s="44"/>
      <c r="COS39" s="44"/>
      <c r="COT39" s="44"/>
      <c r="COU39" s="44"/>
      <c r="COV39" s="44"/>
      <c r="COW39" s="44"/>
      <c r="COX39" s="44"/>
      <c r="COY39" s="44"/>
      <c r="COZ39" s="44"/>
      <c r="CPA39" s="44"/>
      <c r="CPB39" s="44"/>
      <c r="CPC39" s="44"/>
      <c r="CPD39" s="44"/>
      <c r="CPE39" s="44"/>
      <c r="CPF39" s="44"/>
      <c r="CPG39" s="44"/>
      <c r="CPH39" s="44"/>
      <c r="CPI39" s="44"/>
      <c r="CPJ39" s="44"/>
      <c r="CPK39" s="44"/>
      <c r="CPL39" s="44"/>
      <c r="CPM39" s="44"/>
      <c r="CPN39" s="44"/>
      <c r="CPO39" s="44"/>
      <c r="CPP39" s="44"/>
      <c r="CPQ39" s="44"/>
      <c r="CPR39" s="44"/>
      <c r="CPS39" s="44"/>
      <c r="CPT39" s="44"/>
      <c r="CPU39" s="44"/>
      <c r="CPV39" s="44"/>
      <c r="CPW39" s="44"/>
      <c r="CPX39" s="44"/>
      <c r="CPY39" s="44"/>
      <c r="CPZ39" s="44"/>
      <c r="CQA39" s="44"/>
      <c r="CQB39" s="44"/>
      <c r="CQC39" s="44"/>
      <c r="CQD39" s="44"/>
      <c r="CQE39" s="44"/>
      <c r="CQF39" s="44"/>
      <c r="CQG39" s="44"/>
      <c r="CQH39" s="44"/>
      <c r="CQI39" s="44"/>
      <c r="CQJ39" s="44"/>
      <c r="CQK39" s="44"/>
      <c r="CQL39" s="44"/>
      <c r="CQM39" s="44"/>
      <c r="CQN39" s="44"/>
      <c r="CQO39" s="44"/>
      <c r="CQP39" s="44"/>
      <c r="CQQ39" s="44"/>
      <c r="CQR39" s="44"/>
      <c r="CQS39" s="44"/>
      <c r="CQT39" s="44"/>
      <c r="CQU39" s="44"/>
      <c r="CQV39" s="44"/>
      <c r="CQW39" s="44"/>
      <c r="CQX39" s="44"/>
      <c r="CQY39" s="44"/>
      <c r="CQZ39" s="44"/>
      <c r="CRA39" s="44"/>
      <c r="CRB39" s="44"/>
      <c r="CRC39" s="44"/>
      <c r="CRD39" s="44"/>
      <c r="CRE39" s="44"/>
      <c r="CRF39" s="44"/>
      <c r="CRG39" s="44"/>
      <c r="CRH39" s="44"/>
      <c r="CRI39" s="44"/>
      <c r="CRJ39" s="44"/>
      <c r="CRK39" s="44"/>
      <c r="CRL39" s="44"/>
      <c r="CRM39" s="44"/>
      <c r="CRN39" s="44"/>
      <c r="CRO39" s="44"/>
      <c r="CRP39" s="44"/>
      <c r="CRQ39" s="44"/>
      <c r="CRR39" s="44"/>
      <c r="CRS39" s="44"/>
      <c r="CRT39" s="44"/>
      <c r="CRU39" s="44"/>
      <c r="CRV39" s="44"/>
      <c r="CRW39" s="44"/>
      <c r="CRX39" s="44"/>
      <c r="CRY39" s="44"/>
      <c r="CRZ39" s="44"/>
      <c r="CSA39" s="44"/>
      <c r="CSB39" s="44"/>
      <c r="CSC39" s="44"/>
      <c r="CSD39" s="44"/>
      <c r="CSE39" s="44"/>
      <c r="CSF39" s="44"/>
      <c r="CSG39" s="44"/>
      <c r="CSH39" s="44"/>
      <c r="CSI39" s="44"/>
      <c r="CSJ39" s="44"/>
      <c r="CSK39" s="44"/>
      <c r="CSL39" s="44"/>
      <c r="CSM39" s="44"/>
      <c r="CSN39" s="44"/>
      <c r="CSO39" s="44"/>
      <c r="CSP39" s="44"/>
      <c r="CSQ39" s="44"/>
      <c r="CSR39" s="44"/>
      <c r="CSS39" s="44"/>
      <c r="CST39" s="44"/>
      <c r="CSU39" s="44"/>
      <c r="CSV39" s="44"/>
      <c r="CSW39" s="44"/>
      <c r="CSX39" s="44"/>
      <c r="CSY39" s="44"/>
      <c r="CSZ39" s="44"/>
      <c r="CTA39" s="44"/>
      <c r="CTB39" s="44"/>
      <c r="CTC39" s="44"/>
      <c r="CTD39" s="44"/>
      <c r="CTE39" s="44"/>
      <c r="CTF39" s="44"/>
      <c r="CTG39" s="44"/>
      <c r="CTH39" s="44"/>
      <c r="CTI39" s="44"/>
      <c r="CTJ39" s="44"/>
      <c r="CTK39" s="44"/>
      <c r="CTL39" s="44"/>
      <c r="CTM39" s="44"/>
      <c r="CTN39" s="44"/>
      <c r="CTO39" s="44"/>
      <c r="CTP39" s="44"/>
      <c r="CTQ39" s="44"/>
      <c r="CTR39" s="44"/>
      <c r="CTS39" s="44"/>
      <c r="CTT39" s="44"/>
      <c r="CTU39" s="44"/>
      <c r="CTV39" s="44"/>
      <c r="CTW39" s="44"/>
      <c r="CTX39" s="44"/>
      <c r="CTY39" s="44"/>
      <c r="CTZ39" s="44"/>
      <c r="CUA39" s="44"/>
      <c r="CUB39" s="44"/>
      <c r="CUC39" s="44"/>
      <c r="CUD39" s="44"/>
      <c r="CUE39" s="44"/>
      <c r="CUF39" s="44"/>
      <c r="CUG39" s="44"/>
      <c r="CUH39" s="44"/>
      <c r="CUI39" s="44"/>
      <c r="CUJ39" s="44"/>
      <c r="CUK39" s="44"/>
      <c r="CUL39" s="44"/>
      <c r="CUM39" s="44"/>
      <c r="CUN39" s="44"/>
      <c r="CUO39" s="44"/>
      <c r="CUP39" s="44"/>
      <c r="CUQ39" s="44"/>
      <c r="CUR39" s="44"/>
      <c r="CUS39" s="44"/>
      <c r="CUT39" s="44"/>
      <c r="CUU39" s="44"/>
      <c r="CUV39" s="44"/>
      <c r="CUW39" s="44"/>
      <c r="CUX39" s="44"/>
      <c r="CUY39" s="44"/>
      <c r="CUZ39" s="44"/>
      <c r="CVA39" s="44"/>
      <c r="CVB39" s="44"/>
      <c r="CVC39" s="44"/>
      <c r="CVD39" s="44"/>
      <c r="CVE39" s="44"/>
      <c r="CVF39" s="44"/>
      <c r="CVG39" s="44"/>
      <c r="CVH39" s="44"/>
      <c r="CVI39" s="44"/>
      <c r="CVJ39" s="44"/>
      <c r="CVK39" s="44"/>
      <c r="CVL39" s="44"/>
      <c r="CVM39" s="44"/>
      <c r="CVN39" s="44"/>
      <c r="CVO39" s="44"/>
      <c r="CVP39" s="44"/>
      <c r="CVQ39" s="44"/>
      <c r="CVR39" s="44"/>
      <c r="CVS39" s="44"/>
      <c r="CVT39" s="44"/>
      <c r="CVU39" s="44"/>
      <c r="CVV39" s="44"/>
      <c r="CVW39" s="44"/>
      <c r="CVX39" s="44"/>
      <c r="CVY39" s="44"/>
      <c r="CVZ39" s="44"/>
      <c r="CWA39" s="44"/>
      <c r="CWB39" s="44"/>
      <c r="CWC39" s="44"/>
      <c r="CWD39" s="44"/>
      <c r="CWE39" s="44"/>
      <c r="CWF39" s="44"/>
      <c r="CWG39" s="44"/>
      <c r="CWH39" s="44"/>
      <c r="CWI39" s="44"/>
      <c r="CWJ39" s="44"/>
      <c r="CWK39" s="44"/>
      <c r="CWL39" s="44"/>
      <c r="CWM39" s="44"/>
      <c r="CWN39" s="44"/>
      <c r="CWO39" s="44"/>
      <c r="CWP39" s="44"/>
      <c r="CWQ39" s="44"/>
      <c r="CWR39" s="44"/>
      <c r="CWS39" s="44"/>
      <c r="CWT39" s="44"/>
      <c r="CWU39" s="44"/>
      <c r="CWV39" s="44"/>
      <c r="CWW39" s="44"/>
      <c r="CWX39" s="44"/>
      <c r="CWY39" s="44"/>
      <c r="CWZ39" s="44"/>
      <c r="CXA39" s="44"/>
      <c r="CXB39" s="44"/>
      <c r="CXC39" s="44"/>
      <c r="CXD39" s="44"/>
      <c r="CXE39" s="44"/>
      <c r="CXF39" s="44"/>
      <c r="CXG39" s="44"/>
      <c r="CXH39" s="44"/>
      <c r="CXI39" s="44"/>
      <c r="CXJ39" s="44"/>
      <c r="CXK39" s="44"/>
      <c r="CXL39" s="44"/>
      <c r="CXM39" s="44"/>
      <c r="CXN39" s="44"/>
      <c r="CXO39" s="44"/>
      <c r="CXP39" s="44"/>
      <c r="CXQ39" s="44"/>
      <c r="CXR39" s="44"/>
      <c r="CXS39" s="44"/>
      <c r="CXT39" s="44"/>
      <c r="CXU39" s="44"/>
      <c r="CXV39" s="44"/>
      <c r="CXW39" s="44"/>
      <c r="CXX39" s="44"/>
      <c r="CXY39" s="44"/>
      <c r="CXZ39" s="44"/>
      <c r="CYA39" s="44"/>
      <c r="CYB39" s="44"/>
      <c r="CYC39" s="44"/>
      <c r="CYD39" s="44"/>
      <c r="CYE39" s="44"/>
      <c r="CYF39" s="44"/>
      <c r="CYG39" s="44"/>
      <c r="CYH39" s="44"/>
      <c r="CYI39" s="44"/>
      <c r="CYJ39" s="44"/>
      <c r="CYK39" s="44"/>
      <c r="CYL39" s="44"/>
      <c r="CYM39" s="44"/>
      <c r="CYN39" s="44"/>
      <c r="CYO39" s="44"/>
      <c r="CYP39" s="44"/>
      <c r="CYQ39" s="44"/>
      <c r="CYR39" s="44"/>
      <c r="CYS39" s="44"/>
      <c r="CYT39" s="44"/>
      <c r="CYU39" s="44"/>
      <c r="CYV39" s="44"/>
      <c r="CYW39" s="44"/>
      <c r="CYX39" s="44"/>
      <c r="CYY39" s="44"/>
      <c r="CYZ39" s="44"/>
      <c r="CZA39" s="44"/>
      <c r="CZB39" s="44"/>
      <c r="CZC39" s="44"/>
      <c r="CZD39" s="44"/>
      <c r="CZE39" s="44"/>
      <c r="CZF39" s="44"/>
      <c r="CZG39" s="44"/>
      <c r="CZH39" s="44"/>
      <c r="CZI39" s="44"/>
      <c r="CZJ39" s="44"/>
      <c r="CZK39" s="44"/>
      <c r="CZL39" s="44"/>
      <c r="CZM39" s="44"/>
      <c r="CZN39" s="44"/>
      <c r="CZO39" s="44"/>
      <c r="CZP39" s="44"/>
      <c r="CZQ39" s="44"/>
      <c r="CZR39" s="44"/>
      <c r="CZS39" s="44"/>
      <c r="CZT39" s="44"/>
      <c r="CZU39" s="44"/>
      <c r="CZV39" s="44"/>
      <c r="CZW39" s="44"/>
      <c r="CZX39" s="44"/>
      <c r="CZY39" s="44"/>
      <c r="CZZ39" s="44"/>
      <c r="DAA39" s="44"/>
      <c r="DAB39" s="44"/>
      <c r="DAC39" s="44"/>
      <c r="DAD39" s="44"/>
      <c r="DAE39" s="44"/>
      <c r="DAF39" s="44"/>
      <c r="DAG39" s="44"/>
      <c r="DAH39" s="44"/>
      <c r="DAI39" s="44"/>
      <c r="DAJ39" s="44"/>
      <c r="DAK39" s="44"/>
      <c r="DAL39" s="44"/>
      <c r="DAM39" s="44"/>
      <c r="DAN39" s="44"/>
      <c r="DAO39" s="44"/>
      <c r="DAP39" s="44"/>
      <c r="DAQ39" s="44"/>
      <c r="DAR39" s="44"/>
      <c r="DAS39" s="44"/>
      <c r="DAT39" s="44"/>
      <c r="DAU39" s="44"/>
      <c r="DAV39" s="44"/>
      <c r="DAW39" s="44"/>
      <c r="DAX39" s="44"/>
      <c r="DAY39" s="44"/>
      <c r="DAZ39" s="44"/>
      <c r="DBA39" s="44"/>
      <c r="DBB39" s="44"/>
      <c r="DBC39" s="44"/>
      <c r="DBD39" s="44"/>
      <c r="DBE39" s="44"/>
      <c r="DBF39" s="44"/>
      <c r="DBG39" s="44"/>
      <c r="DBH39" s="44"/>
      <c r="DBI39" s="44"/>
      <c r="DBJ39" s="44"/>
      <c r="DBK39" s="44"/>
      <c r="DBL39" s="44"/>
      <c r="DBM39" s="44"/>
      <c r="DBN39" s="44"/>
      <c r="DBO39" s="44"/>
      <c r="DBP39" s="44"/>
      <c r="DBQ39" s="44"/>
      <c r="DBR39" s="44"/>
      <c r="DBS39" s="44"/>
      <c r="DBT39" s="44"/>
      <c r="DBU39" s="44"/>
      <c r="DBV39" s="44"/>
      <c r="DBW39" s="44"/>
      <c r="DBX39" s="44"/>
      <c r="DBY39" s="44"/>
      <c r="DBZ39" s="44"/>
      <c r="DCA39" s="44"/>
      <c r="DCB39" s="44"/>
      <c r="DCC39" s="44"/>
      <c r="DCD39" s="44"/>
      <c r="DCE39" s="44"/>
      <c r="DCF39" s="44"/>
      <c r="DCG39" s="44"/>
      <c r="DCH39" s="44"/>
      <c r="DCI39" s="44"/>
      <c r="DCJ39" s="44"/>
      <c r="DCK39" s="44"/>
      <c r="DCL39" s="44"/>
      <c r="DCM39" s="44"/>
      <c r="DCN39" s="44"/>
      <c r="DCO39" s="44"/>
      <c r="DCP39" s="44"/>
      <c r="DCQ39" s="44"/>
      <c r="DCR39" s="44"/>
      <c r="DCS39" s="44"/>
      <c r="DCT39" s="44"/>
      <c r="DCU39" s="44"/>
      <c r="DCV39" s="44"/>
      <c r="DCW39" s="44"/>
      <c r="DCX39" s="44"/>
      <c r="DCY39" s="44"/>
      <c r="DCZ39" s="44"/>
      <c r="DDA39" s="44"/>
      <c r="DDB39" s="44"/>
      <c r="DDC39" s="44"/>
      <c r="DDD39" s="44"/>
      <c r="DDE39" s="44"/>
      <c r="DDF39" s="44"/>
      <c r="DDG39" s="44"/>
      <c r="DDH39" s="44"/>
      <c r="DDI39" s="44"/>
      <c r="DDJ39" s="44"/>
      <c r="DDK39" s="44"/>
      <c r="DDL39" s="44"/>
      <c r="DDM39" s="44"/>
      <c r="DDN39" s="44"/>
      <c r="DDO39" s="44"/>
      <c r="DDP39" s="44"/>
      <c r="DDQ39" s="44"/>
      <c r="DDR39" s="44"/>
      <c r="DDS39" s="44"/>
      <c r="DDT39" s="44"/>
      <c r="DDU39" s="44"/>
      <c r="DDV39" s="44"/>
      <c r="DDW39" s="44"/>
      <c r="DDX39" s="44"/>
      <c r="DDY39" s="44"/>
      <c r="DDZ39" s="44"/>
      <c r="DEA39" s="44"/>
      <c r="DEB39" s="44"/>
      <c r="DEC39" s="44"/>
      <c r="DED39" s="44"/>
      <c r="DEE39" s="44"/>
      <c r="DEF39" s="44"/>
      <c r="DEG39" s="44"/>
      <c r="DEH39" s="44"/>
      <c r="DEI39" s="44"/>
      <c r="DEJ39" s="44"/>
      <c r="DEK39" s="44"/>
      <c r="DEL39" s="44"/>
      <c r="DEM39" s="44"/>
      <c r="DEN39" s="44"/>
      <c r="DEO39" s="44"/>
      <c r="DEP39" s="44"/>
      <c r="DEQ39" s="44"/>
      <c r="DER39" s="44"/>
      <c r="DES39" s="44"/>
      <c r="DET39" s="44"/>
      <c r="DEU39" s="44"/>
      <c r="DEV39" s="44"/>
      <c r="DEW39" s="44"/>
      <c r="DEX39" s="44"/>
      <c r="DEY39" s="44"/>
      <c r="DEZ39" s="44"/>
      <c r="DFA39" s="44"/>
      <c r="DFB39" s="44"/>
      <c r="DFC39" s="44"/>
      <c r="DFD39" s="44"/>
      <c r="DFE39" s="44"/>
      <c r="DFF39" s="44"/>
      <c r="DFG39" s="44"/>
      <c r="DFH39" s="44"/>
      <c r="DFI39" s="44"/>
      <c r="DFJ39" s="44"/>
      <c r="DFK39" s="44"/>
      <c r="DFL39" s="44"/>
      <c r="DFM39" s="44"/>
      <c r="DFN39" s="44"/>
      <c r="DFO39" s="44"/>
      <c r="DFP39" s="44"/>
      <c r="DFQ39" s="44"/>
      <c r="DFR39" s="44"/>
      <c r="DFS39" s="44"/>
      <c r="DFT39" s="44"/>
      <c r="DFU39" s="44"/>
      <c r="DFV39" s="44"/>
      <c r="DFW39" s="44"/>
      <c r="DFX39" s="44"/>
      <c r="DFY39" s="44"/>
      <c r="DFZ39" s="44"/>
      <c r="DGA39" s="44"/>
      <c r="DGB39" s="44"/>
      <c r="DGC39" s="44"/>
      <c r="DGD39" s="44"/>
      <c r="DGE39" s="44"/>
      <c r="DGF39" s="44"/>
      <c r="DGG39" s="44"/>
      <c r="DGH39" s="44"/>
      <c r="DGI39" s="44"/>
      <c r="DGJ39" s="44"/>
      <c r="DGK39" s="44"/>
      <c r="DGL39" s="44"/>
      <c r="DGM39" s="44"/>
      <c r="DGN39" s="44"/>
      <c r="DGO39" s="44"/>
      <c r="DGP39" s="44"/>
      <c r="DGQ39" s="44"/>
      <c r="DGR39" s="44"/>
      <c r="DGS39" s="44"/>
      <c r="DGT39" s="44"/>
      <c r="DGU39" s="44"/>
      <c r="DGV39" s="44"/>
      <c r="DGW39" s="44"/>
      <c r="DGX39" s="44"/>
      <c r="DGY39" s="44"/>
      <c r="DGZ39" s="44"/>
      <c r="DHA39" s="44"/>
      <c r="DHB39" s="44"/>
      <c r="DHC39" s="44"/>
      <c r="DHD39" s="44"/>
      <c r="DHE39" s="44"/>
      <c r="DHF39" s="44"/>
      <c r="DHG39" s="44"/>
      <c r="DHH39" s="44"/>
      <c r="DHI39" s="44"/>
      <c r="DHJ39" s="44"/>
      <c r="DHK39" s="44"/>
      <c r="DHL39" s="44"/>
      <c r="DHM39" s="44"/>
      <c r="DHN39" s="44"/>
      <c r="DHO39" s="44"/>
      <c r="DHP39" s="44"/>
      <c r="DHQ39" s="44"/>
      <c r="DHR39" s="44"/>
      <c r="DHS39" s="44"/>
      <c r="DHT39" s="44"/>
      <c r="DHU39" s="44"/>
      <c r="DHV39" s="44"/>
      <c r="DHW39" s="44"/>
      <c r="DHX39" s="44"/>
      <c r="DHY39" s="44"/>
      <c r="DHZ39" s="44"/>
      <c r="DIA39" s="44"/>
      <c r="DIB39" s="44"/>
      <c r="DIC39" s="44"/>
      <c r="DID39" s="44"/>
      <c r="DIE39" s="44"/>
      <c r="DIF39" s="44"/>
      <c r="DIG39" s="44"/>
      <c r="DIH39" s="44"/>
      <c r="DII39" s="44"/>
      <c r="DIJ39" s="44"/>
      <c r="DIK39" s="44"/>
      <c r="DIL39" s="44"/>
      <c r="DIM39" s="44"/>
      <c r="DIN39" s="44"/>
      <c r="DIO39" s="44"/>
      <c r="DIP39" s="44"/>
      <c r="DIQ39" s="44"/>
      <c r="DIR39" s="44"/>
      <c r="DIS39" s="44"/>
      <c r="DIT39" s="44"/>
      <c r="DIU39" s="44"/>
      <c r="DIV39" s="44"/>
      <c r="DIW39" s="44"/>
      <c r="DIX39" s="44"/>
      <c r="DIY39" s="44"/>
      <c r="DIZ39" s="44"/>
      <c r="DJA39" s="44"/>
      <c r="DJB39" s="44"/>
      <c r="DJC39" s="44"/>
      <c r="DJD39" s="44"/>
      <c r="DJE39" s="44"/>
      <c r="DJF39" s="44"/>
      <c r="DJG39" s="44"/>
      <c r="DJH39" s="44"/>
      <c r="DJI39" s="44"/>
      <c r="DJJ39" s="44"/>
      <c r="DJK39" s="44"/>
      <c r="DJL39" s="44"/>
      <c r="DJM39" s="44"/>
      <c r="DJN39" s="44"/>
      <c r="DJO39" s="44"/>
      <c r="DJP39" s="44"/>
      <c r="DJQ39" s="44"/>
      <c r="DJR39" s="44"/>
      <c r="DJS39" s="44"/>
      <c r="DJT39" s="44"/>
      <c r="DJU39" s="44"/>
      <c r="DJV39" s="44"/>
      <c r="DJW39" s="44"/>
      <c r="DJX39" s="44"/>
      <c r="DJY39" s="44"/>
      <c r="DJZ39" s="44"/>
      <c r="DKA39" s="44"/>
      <c r="DKB39" s="44"/>
      <c r="DKC39" s="44"/>
      <c r="DKD39" s="44"/>
      <c r="DKE39" s="44"/>
      <c r="DKF39" s="44"/>
      <c r="DKG39" s="44"/>
      <c r="DKH39" s="44"/>
      <c r="DKI39" s="44"/>
      <c r="DKJ39" s="44"/>
      <c r="DKK39" s="44"/>
      <c r="DKL39" s="44"/>
      <c r="DKM39" s="44"/>
      <c r="DKN39" s="44"/>
      <c r="DKO39" s="44"/>
      <c r="DKP39" s="44"/>
      <c r="DKQ39" s="44"/>
      <c r="DKR39" s="44"/>
      <c r="DKS39" s="44"/>
      <c r="DKT39" s="44"/>
      <c r="DKU39" s="44"/>
      <c r="DKV39" s="44"/>
      <c r="DKW39" s="44"/>
      <c r="DKX39" s="44"/>
      <c r="DKY39" s="44"/>
      <c r="DKZ39" s="44"/>
      <c r="DLA39" s="44"/>
      <c r="DLB39" s="44"/>
      <c r="DLC39" s="44"/>
      <c r="DLD39" s="44"/>
      <c r="DLE39" s="44"/>
      <c r="DLF39" s="44"/>
      <c r="DLG39" s="44"/>
      <c r="DLH39" s="44"/>
      <c r="DLI39" s="44"/>
      <c r="DLJ39" s="44"/>
      <c r="DLK39" s="44"/>
      <c r="DLL39" s="44"/>
      <c r="DLM39" s="44"/>
      <c r="DLN39" s="44"/>
      <c r="DLO39" s="44"/>
      <c r="DLP39" s="44"/>
      <c r="DLQ39" s="44"/>
      <c r="DLR39" s="44"/>
      <c r="DLS39" s="44"/>
      <c r="DLT39" s="44"/>
      <c r="DLU39" s="44"/>
      <c r="DLV39" s="44"/>
      <c r="DLW39" s="44"/>
      <c r="DLX39" s="44"/>
      <c r="DLY39" s="44"/>
      <c r="DLZ39" s="44"/>
      <c r="DMA39" s="44"/>
      <c r="DMB39" s="44"/>
      <c r="DMC39" s="44"/>
      <c r="DMD39" s="44"/>
      <c r="DME39" s="44"/>
      <c r="DMF39" s="44"/>
      <c r="DMG39" s="44"/>
      <c r="DMH39" s="44"/>
      <c r="DMI39" s="44"/>
      <c r="DMJ39" s="44"/>
      <c r="DMK39" s="44"/>
      <c r="DML39" s="44"/>
      <c r="DMM39" s="44"/>
      <c r="DMN39" s="44"/>
      <c r="DMO39" s="44"/>
      <c r="DMP39" s="44"/>
      <c r="DMQ39" s="44"/>
      <c r="DMR39" s="44"/>
      <c r="DMS39" s="44"/>
      <c r="DMT39" s="44"/>
      <c r="DMU39" s="44"/>
      <c r="DMV39" s="44"/>
      <c r="DMW39" s="44"/>
      <c r="DMX39" s="44"/>
      <c r="DMY39" s="44"/>
      <c r="DMZ39" s="44"/>
      <c r="DNA39" s="44"/>
      <c r="DNB39" s="44"/>
      <c r="DNC39" s="44"/>
      <c r="DND39" s="44"/>
      <c r="DNE39" s="44"/>
      <c r="DNF39" s="44"/>
      <c r="DNG39" s="44"/>
      <c r="DNH39" s="44"/>
      <c r="DNI39" s="44"/>
      <c r="DNJ39" s="44"/>
      <c r="DNK39" s="44"/>
      <c r="DNL39" s="44"/>
      <c r="DNM39" s="44"/>
      <c r="DNN39" s="44"/>
      <c r="DNO39" s="44"/>
      <c r="DNP39" s="44"/>
      <c r="DNQ39" s="44"/>
      <c r="DNR39" s="44"/>
      <c r="DNS39" s="44"/>
      <c r="DNT39" s="44"/>
      <c r="DNU39" s="44"/>
      <c r="DNV39" s="44"/>
      <c r="DNW39" s="44"/>
      <c r="DNX39" s="44"/>
      <c r="DNY39" s="44"/>
      <c r="DNZ39" s="44"/>
      <c r="DOA39" s="44"/>
      <c r="DOB39" s="44"/>
      <c r="DOC39" s="44"/>
      <c r="DOD39" s="44"/>
      <c r="DOE39" s="44"/>
      <c r="DOF39" s="44"/>
      <c r="DOG39" s="44"/>
      <c r="DOH39" s="44"/>
      <c r="DOI39" s="44"/>
      <c r="DOJ39" s="44"/>
      <c r="DOK39" s="44"/>
      <c r="DOL39" s="44"/>
      <c r="DOM39" s="44"/>
      <c r="DON39" s="44"/>
      <c r="DOO39" s="44"/>
      <c r="DOP39" s="44"/>
      <c r="DOQ39" s="44"/>
      <c r="DOR39" s="44"/>
      <c r="DOS39" s="44"/>
      <c r="DOT39" s="44"/>
      <c r="DOU39" s="44"/>
      <c r="DOV39" s="44"/>
      <c r="DOW39" s="44"/>
      <c r="DOX39" s="44"/>
      <c r="DOY39" s="44"/>
      <c r="DOZ39" s="44"/>
      <c r="DPA39" s="44"/>
      <c r="DPB39" s="44"/>
      <c r="DPC39" s="44"/>
      <c r="DPD39" s="44"/>
      <c r="DPE39" s="44"/>
      <c r="DPF39" s="44"/>
      <c r="DPG39" s="44"/>
      <c r="DPH39" s="44"/>
      <c r="DPI39" s="44"/>
      <c r="DPJ39" s="44"/>
      <c r="DPK39" s="44"/>
      <c r="DPL39" s="44"/>
      <c r="DPM39" s="44"/>
      <c r="DPN39" s="44"/>
      <c r="DPO39" s="44"/>
      <c r="DPP39" s="44"/>
      <c r="DPQ39" s="44"/>
      <c r="DPR39" s="44"/>
      <c r="DPS39" s="44"/>
      <c r="DPT39" s="44"/>
      <c r="DPU39" s="44"/>
      <c r="DPV39" s="44"/>
      <c r="DPW39" s="44"/>
      <c r="DPX39" s="44"/>
      <c r="DPY39" s="44"/>
      <c r="DPZ39" s="44"/>
      <c r="DQA39" s="44"/>
      <c r="DQB39" s="44"/>
      <c r="DQC39" s="44"/>
      <c r="DQD39" s="44"/>
      <c r="DQE39" s="44"/>
      <c r="DQF39" s="44"/>
      <c r="DQG39" s="44"/>
      <c r="DQH39" s="44"/>
      <c r="DQI39" s="44"/>
      <c r="DQJ39" s="44"/>
      <c r="DQK39" s="44"/>
      <c r="DQL39" s="44"/>
      <c r="DQM39" s="44"/>
      <c r="DQN39" s="44"/>
      <c r="DQO39" s="44"/>
      <c r="DQP39" s="44"/>
      <c r="DQQ39" s="44"/>
      <c r="DQR39" s="44"/>
      <c r="DQS39" s="44"/>
      <c r="DQT39" s="44"/>
      <c r="DQU39" s="44"/>
      <c r="DQV39" s="44"/>
      <c r="DQW39" s="44"/>
      <c r="DQX39" s="44"/>
      <c r="DQY39" s="44"/>
      <c r="DQZ39" s="44"/>
      <c r="DRA39" s="44"/>
      <c r="DRB39" s="44"/>
      <c r="DRC39" s="44"/>
      <c r="DRD39" s="44"/>
      <c r="DRE39" s="44"/>
      <c r="DRF39" s="44"/>
      <c r="DRG39" s="44"/>
      <c r="DRH39" s="44"/>
      <c r="DRI39" s="44"/>
      <c r="DRJ39" s="44"/>
      <c r="DRK39" s="44"/>
      <c r="DRL39" s="44"/>
      <c r="DRM39" s="44"/>
      <c r="DRN39" s="44"/>
      <c r="DRO39" s="44"/>
      <c r="DRP39" s="44"/>
      <c r="DRQ39" s="44"/>
      <c r="DRR39" s="44"/>
      <c r="DRS39" s="44"/>
      <c r="DRT39" s="44"/>
      <c r="DRU39" s="44"/>
      <c r="DRV39" s="44"/>
      <c r="DRW39" s="44"/>
      <c r="DRX39" s="44"/>
      <c r="DRY39" s="44"/>
      <c r="DRZ39" s="44"/>
      <c r="DSA39" s="44"/>
      <c r="DSB39" s="44"/>
      <c r="DSC39" s="44"/>
      <c r="DSD39" s="44"/>
      <c r="DSE39" s="44"/>
      <c r="DSF39" s="44"/>
      <c r="DSG39" s="44"/>
      <c r="DSH39" s="44"/>
      <c r="DSI39" s="44"/>
      <c r="DSJ39" s="44"/>
      <c r="DSK39" s="44"/>
      <c r="DSL39" s="44"/>
      <c r="DSM39" s="44"/>
      <c r="DSN39" s="44"/>
      <c r="DSO39" s="44"/>
      <c r="DSP39" s="44"/>
      <c r="DSQ39" s="44"/>
      <c r="DSR39" s="44"/>
      <c r="DSS39" s="44"/>
      <c r="DST39" s="44"/>
      <c r="DSU39" s="44"/>
      <c r="DSV39" s="44"/>
      <c r="DSW39" s="44"/>
      <c r="DSX39" s="44"/>
      <c r="DSY39" s="44"/>
      <c r="DSZ39" s="44"/>
      <c r="DTA39" s="44"/>
      <c r="DTB39" s="44"/>
      <c r="DTC39" s="44"/>
      <c r="DTD39" s="44"/>
      <c r="DTE39" s="44"/>
      <c r="DTF39" s="44"/>
      <c r="DTG39" s="44"/>
      <c r="DTH39" s="44"/>
      <c r="DTI39" s="44"/>
      <c r="DTJ39" s="44"/>
      <c r="DTK39" s="44"/>
      <c r="DTL39" s="44"/>
      <c r="DTM39" s="44"/>
      <c r="DTN39" s="44"/>
      <c r="DTO39" s="44"/>
      <c r="DTP39" s="44"/>
      <c r="DTQ39" s="44"/>
      <c r="DTR39" s="44"/>
      <c r="DTS39" s="44"/>
      <c r="DTT39" s="44"/>
      <c r="DTU39" s="44"/>
      <c r="DTV39" s="44"/>
      <c r="DTW39" s="44"/>
      <c r="DTX39" s="44"/>
      <c r="DTY39" s="44"/>
      <c r="DTZ39" s="44"/>
      <c r="DUA39" s="44"/>
      <c r="DUB39" s="44"/>
      <c r="DUC39" s="44"/>
      <c r="DUD39" s="44"/>
      <c r="DUE39" s="44"/>
      <c r="DUF39" s="44"/>
      <c r="DUG39" s="44"/>
      <c r="DUH39" s="44"/>
      <c r="DUI39" s="44"/>
      <c r="DUJ39" s="44"/>
      <c r="DUK39" s="44"/>
      <c r="DUL39" s="44"/>
      <c r="DUM39" s="44"/>
      <c r="DUN39" s="44"/>
      <c r="DUO39" s="44"/>
      <c r="DUP39" s="44"/>
      <c r="DUQ39" s="44"/>
      <c r="DUR39" s="44"/>
      <c r="DUS39" s="44"/>
      <c r="DUT39" s="44"/>
      <c r="DUU39" s="44"/>
      <c r="DUV39" s="44"/>
      <c r="DUW39" s="44"/>
      <c r="DUX39" s="44"/>
      <c r="DUY39" s="44"/>
      <c r="DUZ39" s="44"/>
      <c r="DVA39" s="44"/>
      <c r="DVB39" s="44"/>
      <c r="DVC39" s="44"/>
      <c r="DVD39" s="44"/>
      <c r="DVE39" s="44"/>
      <c r="DVF39" s="44"/>
      <c r="DVG39" s="44"/>
      <c r="DVH39" s="44"/>
      <c r="DVI39" s="44"/>
      <c r="DVJ39" s="44"/>
      <c r="DVK39" s="44"/>
      <c r="DVL39" s="44"/>
      <c r="DVM39" s="44"/>
      <c r="DVN39" s="44"/>
      <c r="DVO39" s="44"/>
      <c r="DVP39" s="44"/>
      <c r="DVQ39" s="44"/>
      <c r="DVR39" s="44"/>
      <c r="DVS39" s="44"/>
      <c r="DVT39" s="44"/>
      <c r="DVU39" s="44"/>
      <c r="DVV39" s="44"/>
      <c r="DVW39" s="44"/>
      <c r="DVX39" s="44"/>
      <c r="DVY39" s="44"/>
      <c r="DVZ39" s="44"/>
      <c r="DWA39" s="44"/>
      <c r="DWB39" s="44"/>
      <c r="DWC39" s="44"/>
      <c r="DWD39" s="44"/>
      <c r="DWE39" s="44"/>
      <c r="DWF39" s="44"/>
      <c r="DWG39" s="44"/>
      <c r="DWH39" s="44"/>
      <c r="DWI39" s="44"/>
      <c r="DWJ39" s="44"/>
      <c r="DWK39" s="44"/>
      <c r="DWL39" s="44"/>
      <c r="DWM39" s="44"/>
      <c r="DWN39" s="44"/>
      <c r="DWO39" s="44"/>
      <c r="DWP39" s="44"/>
      <c r="DWQ39" s="44"/>
      <c r="DWR39" s="44"/>
      <c r="DWS39" s="44"/>
      <c r="DWT39" s="44"/>
      <c r="DWU39" s="44"/>
      <c r="DWV39" s="44"/>
      <c r="DWW39" s="44"/>
      <c r="DWX39" s="44"/>
      <c r="DWY39" s="44"/>
      <c r="DWZ39" s="44"/>
      <c r="DXA39" s="44"/>
      <c r="DXB39" s="44"/>
      <c r="DXC39" s="44"/>
      <c r="DXD39" s="44"/>
      <c r="DXE39" s="44"/>
      <c r="DXF39" s="44"/>
      <c r="DXG39" s="44"/>
      <c r="DXH39" s="44"/>
      <c r="DXI39" s="44"/>
      <c r="DXJ39" s="44"/>
      <c r="DXK39" s="44"/>
      <c r="DXL39" s="44"/>
      <c r="DXM39" s="44"/>
      <c r="DXN39" s="44"/>
      <c r="DXO39" s="44"/>
      <c r="DXP39" s="44"/>
      <c r="DXQ39" s="44"/>
      <c r="DXR39" s="44"/>
      <c r="DXS39" s="44"/>
      <c r="DXT39" s="44"/>
      <c r="DXU39" s="44"/>
      <c r="DXV39" s="44"/>
      <c r="DXW39" s="44"/>
      <c r="DXX39" s="44"/>
      <c r="DXY39" s="44"/>
      <c r="DXZ39" s="44"/>
      <c r="DYA39" s="44"/>
      <c r="DYB39" s="44"/>
      <c r="DYC39" s="44"/>
      <c r="DYD39" s="44"/>
      <c r="DYE39" s="44"/>
      <c r="DYF39" s="44"/>
      <c r="DYG39" s="44"/>
      <c r="DYH39" s="44"/>
      <c r="DYI39" s="44"/>
      <c r="DYJ39" s="44"/>
      <c r="DYK39" s="44"/>
      <c r="DYL39" s="44"/>
      <c r="DYM39" s="44"/>
      <c r="DYN39" s="44"/>
      <c r="DYO39" s="44"/>
      <c r="DYP39" s="44"/>
      <c r="DYQ39" s="44"/>
      <c r="DYR39" s="44"/>
      <c r="DYS39" s="44"/>
      <c r="DYT39" s="44"/>
      <c r="DYU39" s="44"/>
      <c r="DYV39" s="44"/>
      <c r="DYW39" s="44"/>
      <c r="DYX39" s="44"/>
      <c r="DYY39" s="44"/>
      <c r="DYZ39" s="44"/>
      <c r="DZA39" s="44"/>
      <c r="DZB39" s="44"/>
      <c r="DZC39" s="44"/>
      <c r="DZD39" s="44"/>
      <c r="DZE39" s="44"/>
      <c r="DZF39" s="44"/>
      <c r="DZG39" s="44"/>
      <c r="DZH39" s="44"/>
      <c r="DZI39" s="44"/>
      <c r="DZJ39" s="44"/>
      <c r="DZK39" s="44"/>
      <c r="DZL39" s="44"/>
      <c r="DZM39" s="44"/>
      <c r="DZN39" s="44"/>
      <c r="DZO39" s="44"/>
      <c r="DZP39" s="44"/>
      <c r="DZQ39" s="44"/>
      <c r="DZR39" s="44"/>
      <c r="DZS39" s="44"/>
      <c r="DZT39" s="44"/>
      <c r="DZU39" s="44"/>
      <c r="DZV39" s="44"/>
      <c r="DZW39" s="44"/>
      <c r="DZX39" s="44"/>
      <c r="DZY39" s="44"/>
      <c r="DZZ39" s="44"/>
      <c r="EAA39" s="44"/>
      <c r="EAB39" s="44"/>
      <c r="EAC39" s="44"/>
      <c r="EAD39" s="44"/>
      <c r="EAE39" s="44"/>
      <c r="EAF39" s="44"/>
      <c r="EAG39" s="44"/>
      <c r="EAH39" s="44"/>
      <c r="EAI39" s="44"/>
      <c r="EAJ39" s="44"/>
      <c r="EAK39" s="44"/>
      <c r="EAL39" s="44"/>
      <c r="EAM39" s="44"/>
      <c r="EAN39" s="44"/>
      <c r="EAO39" s="44"/>
      <c r="EAP39" s="44"/>
      <c r="EAQ39" s="44"/>
      <c r="EAR39" s="44"/>
      <c r="EAS39" s="44"/>
      <c r="EAT39" s="44"/>
      <c r="EAU39" s="44"/>
      <c r="EAV39" s="44"/>
      <c r="EAW39" s="44"/>
      <c r="EAX39" s="44"/>
      <c r="EAY39" s="44"/>
      <c r="EAZ39" s="44"/>
      <c r="EBA39" s="44"/>
      <c r="EBB39" s="44"/>
      <c r="EBC39" s="44"/>
      <c r="EBD39" s="44"/>
      <c r="EBE39" s="44"/>
      <c r="EBF39" s="44"/>
      <c r="EBG39" s="44"/>
      <c r="EBH39" s="44"/>
      <c r="EBI39" s="44"/>
      <c r="EBJ39" s="44"/>
      <c r="EBK39" s="44"/>
      <c r="EBL39" s="44"/>
      <c r="EBM39" s="44"/>
      <c r="EBN39" s="44"/>
      <c r="EBO39" s="44"/>
      <c r="EBP39" s="44"/>
      <c r="EBQ39" s="44"/>
      <c r="EBR39" s="44"/>
      <c r="EBS39" s="44"/>
      <c r="EBT39" s="44"/>
      <c r="EBU39" s="44"/>
      <c r="EBV39" s="44"/>
      <c r="EBW39" s="44"/>
      <c r="EBX39" s="44"/>
      <c r="EBY39" s="44"/>
      <c r="EBZ39" s="44"/>
      <c r="ECA39" s="44"/>
      <c r="ECB39" s="44"/>
      <c r="ECC39" s="44"/>
      <c r="ECD39" s="44"/>
      <c r="ECE39" s="44"/>
      <c r="ECF39" s="44"/>
      <c r="ECG39" s="44"/>
      <c r="ECH39" s="44"/>
      <c r="ECI39" s="44"/>
      <c r="ECJ39" s="44"/>
      <c r="ECK39" s="44"/>
      <c r="ECL39" s="44"/>
      <c r="ECM39" s="44"/>
      <c r="ECN39" s="44"/>
      <c r="ECO39" s="44"/>
      <c r="ECP39" s="44"/>
      <c r="ECQ39" s="44"/>
      <c r="ECR39" s="44"/>
      <c r="ECS39" s="44"/>
      <c r="ECT39" s="44"/>
      <c r="ECU39" s="44"/>
      <c r="ECV39" s="44"/>
      <c r="ECW39" s="44"/>
      <c r="ECX39" s="44"/>
      <c r="ECY39" s="44"/>
      <c r="ECZ39" s="44"/>
      <c r="EDA39" s="44"/>
      <c r="EDB39" s="44"/>
      <c r="EDC39" s="44"/>
      <c r="EDD39" s="44"/>
      <c r="EDE39" s="44"/>
      <c r="EDF39" s="44"/>
      <c r="EDG39" s="44"/>
      <c r="EDH39" s="44"/>
      <c r="EDI39" s="44"/>
      <c r="EDJ39" s="44"/>
      <c r="EDK39" s="44"/>
      <c r="EDL39" s="44"/>
      <c r="EDM39" s="44"/>
      <c r="EDN39" s="44"/>
      <c r="EDO39" s="44"/>
      <c r="EDP39" s="44"/>
      <c r="EDQ39" s="44"/>
      <c r="EDR39" s="44"/>
      <c r="EDS39" s="44"/>
      <c r="EDT39" s="44"/>
      <c r="EDU39" s="44"/>
      <c r="EDV39" s="44"/>
      <c r="EDW39" s="44"/>
      <c r="EDX39" s="44"/>
      <c r="EDY39" s="44"/>
      <c r="EDZ39" s="44"/>
      <c r="EEA39" s="44"/>
      <c r="EEB39" s="44"/>
      <c r="EEC39" s="44"/>
      <c r="EED39" s="44"/>
      <c r="EEE39" s="44"/>
      <c r="EEF39" s="44"/>
      <c r="EEG39" s="44"/>
      <c r="EEH39" s="44"/>
      <c r="EEI39" s="44"/>
      <c r="EEJ39" s="44"/>
      <c r="EEK39" s="44"/>
      <c r="EEL39" s="44"/>
      <c r="EEM39" s="44"/>
      <c r="EEN39" s="44"/>
      <c r="EEO39" s="44"/>
      <c r="EEP39" s="44"/>
      <c r="EEQ39" s="44"/>
      <c r="EER39" s="44"/>
      <c r="EES39" s="44"/>
      <c r="EET39" s="44"/>
      <c r="EEU39" s="44"/>
      <c r="EEV39" s="44"/>
      <c r="EEW39" s="44"/>
      <c r="EEX39" s="44"/>
      <c r="EEY39" s="44"/>
      <c r="EEZ39" s="44"/>
      <c r="EFA39" s="44"/>
      <c r="EFB39" s="44"/>
      <c r="EFC39" s="44"/>
      <c r="EFD39" s="44"/>
      <c r="EFE39" s="44"/>
      <c r="EFF39" s="44"/>
      <c r="EFG39" s="44"/>
      <c r="EFH39" s="44"/>
      <c r="EFI39" s="44"/>
      <c r="EFJ39" s="44"/>
      <c r="EFK39" s="44"/>
      <c r="EFL39" s="44"/>
      <c r="EFM39" s="44"/>
      <c r="EFN39" s="44"/>
      <c r="EFO39" s="44"/>
      <c r="EFP39" s="44"/>
      <c r="EFQ39" s="44"/>
      <c r="EFR39" s="44"/>
      <c r="EFS39" s="44"/>
      <c r="EFT39" s="44"/>
      <c r="EFU39" s="44"/>
      <c r="EFV39" s="44"/>
      <c r="EFW39" s="44"/>
      <c r="EFX39" s="44"/>
      <c r="EFY39" s="44"/>
      <c r="EFZ39" s="44"/>
      <c r="EGA39" s="44"/>
      <c r="EGB39" s="44"/>
      <c r="EGC39" s="44"/>
      <c r="EGD39" s="44"/>
      <c r="EGE39" s="44"/>
      <c r="EGF39" s="44"/>
      <c r="EGG39" s="44"/>
      <c r="EGH39" s="44"/>
      <c r="EGI39" s="44"/>
      <c r="EGJ39" s="44"/>
      <c r="EGK39" s="44"/>
      <c r="EGL39" s="44"/>
      <c r="EGM39" s="44"/>
      <c r="EGN39" s="44"/>
      <c r="EGO39" s="44"/>
      <c r="EGP39" s="44"/>
      <c r="EGQ39" s="44"/>
      <c r="EGR39" s="44"/>
      <c r="EGS39" s="44"/>
      <c r="EGT39" s="44"/>
      <c r="EGU39" s="44"/>
      <c r="EGV39" s="44"/>
      <c r="EGW39" s="44"/>
      <c r="EGX39" s="44"/>
      <c r="EGY39" s="44"/>
      <c r="EGZ39" s="44"/>
      <c r="EHA39" s="44"/>
      <c r="EHB39" s="44"/>
      <c r="EHC39" s="44"/>
      <c r="EHD39" s="44"/>
      <c r="EHE39" s="44"/>
      <c r="EHF39" s="44"/>
      <c r="EHG39" s="44"/>
      <c r="EHH39" s="44"/>
      <c r="EHI39" s="44"/>
      <c r="EHJ39" s="44"/>
      <c r="EHK39" s="44"/>
      <c r="EHL39" s="44"/>
      <c r="EHM39" s="44"/>
      <c r="EHN39" s="44"/>
      <c r="EHO39" s="44"/>
      <c r="EHP39" s="44"/>
      <c r="EHQ39" s="44"/>
      <c r="EHR39" s="44"/>
      <c r="EHS39" s="44"/>
      <c r="EHT39" s="44"/>
      <c r="EHU39" s="44"/>
      <c r="EHV39" s="44"/>
      <c r="EHW39" s="44"/>
      <c r="EHX39" s="44"/>
      <c r="EHY39" s="44"/>
      <c r="EHZ39" s="44"/>
      <c r="EIA39" s="44"/>
      <c r="EIB39" s="44"/>
      <c r="EIC39" s="44"/>
      <c r="EID39" s="44"/>
      <c r="EIE39" s="44"/>
      <c r="EIF39" s="44"/>
      <c r="EIG39" s="44"/>
      <c r="EIH39" s="44"/>
      <c r="EII39" s="44"/>
      <c r="EIJ39" s="44"/>
      <c r="EIK39" s="44"/>
      <c r="EIL39" s="44"/>
      <c r="EIM39" s="44"/>
      <c r="EIN39" s="44"/>
      <c r="EIO39" s="44"/>
      <c r="EIP39" s="44"/>
      <c r="EIQ39" s="44"/>
      <c r="EIR39" s="44"/>
      <c r="EIS39" s="44"/>
      <c r="EIT39" s="44"/>
      <c r="EIU39" s="44"/>
      <c r="EIV39" s="44"/>
      <c r="EIW39" s="44"/>
      <c r="EIX39" s="44"/>
      <c r="EIY39" s="44"/>
      <c r="EIZ39" s="44"/>
      <c r="EJA39" s="44"/>
      <c r="EJB39" s="44"/>
      <c r="EJC39" s="44"/>
      <c r="EJD39" s="44"/>
      <c r="EJE39" s="44"/>
      <c r="EJF39" s="44"/>
      <c r="EJG39" s="44"/>
      <c r="EJH39" s="44"/>
      <c r="EJI39" s="44"/>
      <c r="EJJ39" s="44"/>
      <c r="EJK39" s="44"/>
      <c r="EJL39" s="44"/>
      <c r="EJM39" s="44"/>
      <c r="EJN39" s="44"/>
      <c r="EJO39" s="44"/>
      <c r="EJP39" s="44"/>
      <c r="EJQ39" s="44"/>
      <c r="EJR39" s="44"/>
      <c r="EJS39" s="44"/>
      <c r="EJT39" s="44"/>
      <c r="EJU39" s="44"/>
      <c r="EJV39" s="44"/>
      <c r="EJW39" s="44"/>
      <c r="EJX39" s="44"/>
      <c r="EJY39" s="44"/>
      <c r="EJZ39" s="44"/>
      <c r="EKA39" s="44"/>
      <c r="EKB39" s="44"/>
      <c r="EKC39" s="44"/>
      <c r="EKD39" s="44"/>
      <c r="EKE39" s="44"/>
      <c r="EKF39" s="44"/>
      <c r="EKG39" s="44"/>
      <c r="EKH39" s="44"/>
      <c r="EKI39" s="44"/>
      <c r="EKJ39" s="44"/>
      <c r="EKK39" s="44"/>
      <c r="EKL39" s="44"/>
      <c r="EKM39" s="44"/>
      <c r="EKN39" s="44"/>
      <c r="EKO39" s="44"/>
      <c r="EKP39" s="44"/>
      <c r="EKQ39" s="44"/>
      <c r="EKR39" s="44"/>
      <c r="EKS39" s="44"/>
      <c r="EKT39" s="44"/>
      <c r="EKU39" s="44"/>
      <c r="EKV39" s="44"/>
      <c r="EKW39" s="44"/>
      <c r="EKX39" s="44"/>
      <c r="EKY39" s="44"/>
      <c r="EKZ39" s="44"/>
      <c r="ELA39" s="44"/>
      <c r="ELB39" s="44"/>
      <c r="ELC39" s="44"/>
      <c r="ELD39" s="44"/>
      <c r="ELE39" s="44"/>
      <c r="ELF39" s="44"/>
      <c r="ELG39" s="44"/>
      <c r="ELH39" s="44"/>
      <c r="ELI39" s="44"/>
      <c r="ELJ39" s="44"/>
      <c r="ELK39" s="44"/>
      <c r="ELL39" s="44"/>
      <c r="ELM39" s="44"/>
      <c r="ELN39" s="44"/>
      <c r="ELO39" s="44"/>
      <c r="ELP39" s="44"/>
      <c r="ELQ39" s="44"/>
      <c r="ELR39" s="44"/>
      <c r="ELS39" s="44"/>
      <c r="ELT39" s="44"/>
      <c r="ELU39" s="44"/>
      <c r="ELV39" s="44"/>
      <c r="ELW39" s="44"/>
      <c r="ELX39" s="44"/>
      <c r="ELY39" s="44"/>
      <c r="ELZ39" s="44"/>
      <c r="EMA39" s="44"/>
      <c r="EMB39" s="44"/>
      <c r="EMC39" s="44"/>
      <c r="EMD39" s="44"/>
      <c r="EME39" s="44"/>
      <c r="EMF39" s="44"/>
      <c r="EMG39" s="44"/>
      <c r="EMH39" s="44"/>
      <c r="EMI39" s="44"/>
      <c r="EMJ39" s="44"/>
      <c r="EMK39" s="44"/>
      <c r="EML39" s="44"/>
      <c r="EMM39" s="44"/>
      <c r="EMN39" s="44"/>
      <c r="EMO39" s="44"/>
      <c r="EMP39" s="44"/>
      <c r="EMQ39" s="44"/>
      <c r="EMR39" s="44"/>
      <c r="EMS39" s="44"/>
      <c r="EMT39" s="44"/>
      <c r="EMU39" s="44"/>
      <c r="EMV39" s="44"/>
      <c r="EMW39" s="44"/>
      <c r="EMX39" s="44"/>
      <c r="EMY39" s="44"/>
      <c r="EMZ39" s="44"/>
      <c r="ENA39" s="44"/>
      <c r="ENB39" s="44"/>
      <c r="ENC39" s="44"/>
      <c r="END39" s="44"/>
      <c r="ENE39" s="44"/>
      <c r="ENF39" s="44"/>
      <c r="ENG39" s="44"/>
      <c r="ENH39" s="44"/>
      <c r="ENI39" s="44"/>
      <c r="ENJ39" s="44"/>
      <c r="ENK39" s="44"/>
      <c r="ENL39" s="44"/>
      <c r="ENM39" s="44"/>
      <c r="ENN39" s="44"/>
      <c r="ENO39" s="44"/>
      <c r="ENP39" s="44"/>
      <c r="ENQ39" s="44"/>
      <c r="ENR39" s="44"/>
      <c r="ENS39" s="44"/>
      <c r="ENT39" s="44"/>
      <c r="ENU39" s="44"/>
      <c r="ENV39" s="44"/>
      <c r="ENW39" s="44"/>
      <c r="ENX39" s="44"/>
      <c r="ENY39" s="44"/>
      <c r="ENZ39" s="44"/>
      <c r="EOA39" s="44"/>
      <c r="EOB39" s="44"/>
      <c r="EOC39" s="44"/>
      <c r="EOD39" s="44"/>
      <c r="EOE39" s="44"/>
      <c r="EOF39" s="44"/>
      <c r="EOG39" s="44"/>
      <c r="EOH39" s="44"/>
      <c r="EOI39" s="44"/>
      <c r="EOJ39" s="44"/>
      <c r="EOK39" s="44"/>
      <c r="EOL39" s="44"/>
      <c r="EOM39" s="44"/>
      <c r="EON39" s="44"/>
      <c r="EOO39" s="44"/>
      <c r="EOP39" s="44"/>
      <c r="EOQ39" s="44"/>
      <c r="EOR39" s="44"/>
      <c r="EOS39" s="44"/>
      <c r="EOT39" s="44"/>
      <c r="EOU39" s="44"/>
      <c r="EOV39" s="44"/>
      <c r="EOW39" s="44"/>
      <c r="EOX39" s="44"/>
      <c r="EOY39" s="44"/>
      <c r="EOZ39" s="44"/>
      <c r="EPA39" s="44"/>
      <c r="EPB39" s="44"/>
      <c r="EPC39" s="44"/>
      <c r="EPD39" s="44"/>
      <c r="EPE39" s="44"/>
      <c r="EPF39" s="44"/>
      <c r="EPG39" s="44"/>
      <c r="EPH39" s="44"/>
      <c r="EPI39" s="44"/>
      <c r="EPJ39" s="44"/>
      <c r="EPK39" s="44"/>
      <c r="EPL39" s="44"/>
      <c r="EPM39" s="44"/>
      <c r="EPN39" s="44"/>
      <c r="EPO39" s="44"/>
      <c r="EPP39" s="44"/>
      <c r="EPQ39" s="44"/>
      <c r="EPR39" s="44"/>
      <c r="EPS39" s="44"/>
      <c r="EPT39" s="44"/>
      <c r="EPU39" s="44"/>
      <c r="EPV39" s="44"/>
      <c r="EPW39" s="44"/>
      <c r="EPX39" s="44"/>
      <c r="EPY39" s="44"/>
      <c r="EPZ39" s="44"/>
      <c r="EQA39" s="44"/>
      <c r="EQB39" s="44"/>
      <c r="EQC39" s="44"/>
      <c r="EQD39" s="44"/>
      <c r="EQE39" s="44"/>
      <c r="EQF39" s="44"/>
      <c r="EQG39" s="44"/>
      <c r="EQH39" s="44"/>
      <c r="EQI39" s="44"/>
      <c r="EQJ39" s="44"/>
      <c r="EQK39" s="44"/>
      <c r="EQL39" s="44"/>
      <c r="EQM39" s="44"/>
      <c r="EQN39" s="44"/>
      <c r="EQO39" s="44"/>
      <c r="EQP39" s="44"/>
      <c r="EQQ39" s="44"/>
      <c r="EQR39" s="44"/>
      <c r="EQS39" s="44"/>
      <c r="EQT39" s="44"/>
      <c r="EQU39" s="44"/>
      <c r="EQV39" s="44"/>
      <c r="EQW39" s="44"/>
      <c r="EQX39" s="44"/>
      <c r="EQY39" s="44"/>
      <c r="EQZ39" s="44"/>
      <c r="ERA39" s="44"/>
      <c r="ERB39" s="44"/>
      <c r="ERC39" s="44"/>
      <c r="ERD39" s="44"/>
      <c r="ERE39" s="44"/>
      <c r="ERF39" s="44"/>
      <c r="ERG39" s="44"/>
      <c r="ERH39" s="44"/>
      <c r="ERI39" s="44"/>
      <c r="ERJ39" s="44"/>
      <c r="ERK39" s="44"/>
      <c r="ERL39" s="44"/>
      <c r="ERM39" s="44"/>
      <c r="ERN39" s="44"/>
      <c r="ERO39" s="44"/>
      <c r="ERP39" s="44"/>
      <c r="ERQ39" s="44"/>
      <c r="ERR39" s="44"/>
      <c r="ERS39" s="44"/>
      <c r="ERT39" s="44"/>
      <c r="ERU39" s="44"/>
      <c r="ERV39" s="44"/>
      <c r="ERW39" s="44"/>
      <c r="ERX39" s="44"/>
      <c r="ERY39" s="44"/>
      <c r="ERZ39" s="44"/>
      <c r="ESA39" s="44"/>
      <c r="ESB39" s="44"/>
      <c r="ESC39" s="44"/>
      <c r="ESD39" s="44"/>
      <c r="ESE39" s="44"/>
      <c r="ESF39" s="44"/>
      <c r="ESG39" s="44"/>
      <c r="ESH39" s="44"/>
      <c r="ESI39" s="44"/>
      <c r="ESJ39" s="44"/>
      <c r="ESK39" s="44"/>
      <c r="ESL39" s="44"/>
      <c r="ESM39" s="44"/>
      <c r="ESN39" s="44"/>
      <c r="ESO39" s="44"/>
      <c r="ESP39" s="44"/>
      <c r="ESQ39" s="44"/>
      <c r="ESR39" s="44"/>
      <c r="ESS39" s="44"/>
      <c r="EST39" s="44"/>
      <c r="ESU39" s="44"/>
      <c r="ESV39" s="44"/>
      <c r="ESW39" s="44"/>
      <c r="ESX39" s="44"/>
      <c r="ESY39" s="44"/>
      <c r="ESZ39" s="44"/>
      <c r="ETA39" s="44"/>
      <c r="ETB39" s="44"/>
      <c r="ETC39" s="44"/>
      <c r="ETD39" s="44"/>
      <c r="ETE39" s="44"/>
      <c r="ETF39" s="44"/>
      <c r="ETG39" s="44"/>
      <c r="ETH39" s="44"/>
      <c r="ETI39" s="44"/>
      <c r="ETJ39" s="44"/>
      <c r="ETK39" s="44"/>
      <c r="ETL39" s="44"/>
      <c r="ETM39" s="44"/>
      <c r="ETN39" s="44"/>
      <c r="ETO39" s="44"/>
      <c r="ETP39" s="44"/>
      <c r="ETQ39" s="44"/>
      <c r="ETR39" s="44"/>
      <c r="ETS39" s="44"/>
      <c r="ETT39" s="44"/>
      <c r="ETU39" s="44"/>
      <c r="ETV39" s="44"/>
      <c r="ETW39" s="44"/>
      <c r="ETX39" s="44"/>
      <c r="ETY39" s="44"/>
      <c r="ETZ39" s="44"/>
      <c r="EUA39" s="44"/>
      <c r="EUB39" s="44"/>
      <c r="EUC39" s="44"/>
      <c r="EUD39" s="44"/>
      <c r="EUE39" s="44"/>
      <c r="EUF39" s="44"/>
      <c r="EUG39" s="44"/>
      <c r="EUH39" s="44"/>
      <c r="EUI39" s="44"/>
      <c r="EUJ39" s="44"/>
      <c r="EUK39" s="44"/>
      <c r="EUL39" s="44"/>
      <c r="EUM39" s="44"/>
      <c r="EUN39" s="44"/>
      <c r="EUO39" s="44"/>
      <c r="EUP39" s="44"/>
      <c r="EUQ39" s="44"/>
      <c r="EUR39" s="44"/>
      <c r="EUS39" s="44"/>
      <c r="EUT39" s="44"/>
      <c r="EUU39" s="44"/>
      <c r="EUV39" s="44"/>
      <c r="EUW39" s="44"/>
      <c r="EUX39" s="44"/>
      <c r="EUY39" s="44"/>
      <c r="EUZ39" s="44"/>
      <c r="EVA39" s="44"/>
      <c r="EVB39" s="44"/>
      <c r="EVC39" s="44"/>
      <c r="EVD39" s="44"/>
      <c r="EVE39" s="44"/>
      <c r="EVF39" s="44"/>
      <c r="EVG39" s="44"/>
      <c r="EVH39" s="44"/>
      <c r="EVI39" s="44"/>
      <c r="EVJ39" s="44"/>
      <c r="EVK39" s="44"/>
      <c r="EVL39" s="44"/>
      <c r="EVM39" s="44"/>
      <c r="EVN39" s="44"/>
      <c r="EVO39" s="44"/>
      <c r="EVP39" s="44"/>
      <c r="EVQ39" s="44"/>
      <c r="EVR39" s="44"/>
      <c r="EVS39" s="44"/>
      <c r="EVT39" s="44"/>
      <c r="EVU39" s="44"/>
      <c r="EVV39" s="44"/>
      <c r="EVW39" s="44"/>
      <c r="EVX39" s="44"/>
      <c r="EVY39" s="44"/>
      <c r="EVZ39" s="44"/>
      <c r="EWA39" s="44"/>
      <c r="EWB39" s="44"/>
      <c r="EWC39" s="44"/>
      <c r="EWD39" s="44"/>
      <c r="EWE39" s="44"/>
      <c r="EWF39" s="44"/>
      <c r="EWG39" s="44"/>
      <c r="EWH39" s="44"/>
      <c r="EWI39" s="44"/>
      <c r="EWJ39" s="44"/>
      <c r="EWK39" s="44"/>
      <c r="EWL39" s="44"/>
      <c r="EWM39" s="44"/>
      <c r="EWN39" s="44"/>
      <c r="EWO39" s="44"/>
      <c r="EWP39" s="44"/>
      <c r="EWQ39" s="44"/>
      <c r="EWR39" s="44"/>
      <c r="EWS39" s="44"/>
      <c r="EWT39" s="44"/>
      <c r="EWU39" s="44"/>
      <c r="EWV39" s="44"/>
      <c r="EWW39" s="44"/>
      <c r="EWX39" s="44"/>
      <c r="EWY39" s="44"/>
      <c r="EWZ39" s="44"/>
      <c r="EXA39" s="44"/>
      <c r="EXB39" s="44"/>
      <c r="EXC39" s="44"/>
      <c r="EXD39" s="44"/>
      <c r="EXE39" s="44"/>
      <c r="EXF39" s="44"/>
      <c r="EXG39" s="44"/>
      <c r="EXH39" s="44"/>
      <c r="EXI39" s="44"/>
      <c r="EXJ39" s="44"/>
      <c r="EXK39" s="44"/>
      <c r="EXL39" s="44"/>
      <c r="EXM39" s="44"/>
      <c r="EXN39" s="44"/>
      <c r="EXO39" s="44"/>
      <c r="EXP39" s="44"/>
      <c r="EXQ39" s="44"/>
      <c r="EXR39" s="44"/>
      <c r="EXS39" s="44"/>
      <c r="EXT39" s="44"/>
      <c r="EXU39" s="44"/>
      <c r="EXV39" s="44"/>
      <c r="EXW39" s="44"/>
      <c r="EXX39" s="44"/>
      <c r="EXY39" s="44"/>
      <c r="EXZ39" s="44"/>
      <c r="EYA39" s="44"/>
      <c r="EYB39" s="44"/>
      <c r="EYC39" s="44"/>
      <c r="EYD39" s="44"/>
      <c r="EYE39" s="44"/>
      <c r="EYF39" s="44"/>
      <c r="EYG39" s="44"/>
      <c r="EYH39" s="44"/>
      <c r="EYI39" s="44"/>
      <c r="EYJ39" s="44"/>
      <c r="EYK39" s="44"/>
      <c r="EYL39" s="44"/>
      <c r="EYM39" s="44"/>
      <c r="EYN39" s="44"/>
      <c r="EYO39" s="44"/>
      <c r="EYP39" s="44"/>
      <c r="EYQ39" s="44"/>
      <c r="EYR39" s="44"/>
      <c r="EYS39" s="44"/>
      <c r="EYT39" s="44"/>
      <c r="EYU39" s="44"/>
      <c r="EYV39" s="44"/>
      <c r="EYW39" s="44"/>
      <c r="EYX39" s="44"/>
      <c r="EYY39" s="44"/>
      <c r="EYZ39" s="44"/>
      <c r="EZA39" s="44"/>
      <c r="EZB39" s="44"/>
      <c r="EZC39" s="44"/>
      <c r="EZD39" s="44"/>
      <c r="EZE39" s="44"/>
      <c r="EZF39" s="44"/>
      <c r="EZG39" s="44"/>
      <c r="EZH39" s="44"/>
      <c r="EZI39" s="44"/>
      <c r="EZJ39" s="44"/>
      <c r="EZK39" s="44"/>
      <c r="EZL39" s="44"/>
      <c r="EZM39" s="44"/>
      <c r="EZN39" s="44"/>
      <c r="EZO39" s="44"/>
      <c r="EZP39" s="44"/>
      <c r="EZQ39" s="44"/>
      <c r="EZR39" s="44"/>
      <c r="EZS39" s="44"/>
      <c r="EZT39" s="44"/>
      <c r="EZU39" s="44"/>
      <c r="EZV39" s="44"/>
      <c r="EZW39" s="44"/>
      <c r="EZX39" s="44"/>
      <c r="EZY39" s="44"/>
      <c r="EZZ39" s="44"/>
      <c r="FAA39" s="44"/>
      <c r="FAB39" s="44"/>
      <c r="FAC39" s="44"/>
      <c r="FAD39" s="44"/>
      <c r="FAE39" s="44"/>
      <c r="FAF39" s="44"/>
      <c r="FAG39" s="44"/>
      <c r="FAH39" s="44"/>
      <c r="FAI39" s="44"/>
      <c r="FAJ39" s="44"/>
      <c r="FAK39" s="44"/>
      <c r="FAL39" s="44"/>
      <c r="FAM39" s="44"/>
      <c r="FAN39" s="44"/>
      <c r="FAO39" s="44"/>
      <c r="FAP39" s="44"/>
      <c r="FAQ39" s="44"/>
      <c r="FAR39" s="44"/>
      <c r="FAS39" s="44"/>
      <c r="FAT39" s="44"/>
      <c r="FAU39" s="44"/>
      <c r="FAV39" s="44"/>
      <c r="FAW39" s="44"/>
      <c r="FAX39" s="44"/>
      <c r="FAY39" s="44"/>
      <c r="FAZ39" s="44"/>
      <c r="FBA39" s="44"/>
      <c r="FBB39" s="44"/>
      <c r="FBC39" s="44"/>
      <c r="FBD39" s="44"/>
      <c r="FBE39" s="44"/>
      <c r="FBF39" s="44"/>
      <c r="FBG39" s="44"/>
      <c r="FBH39" s="44"/>
      <c r="FBI39" s="44"/>
      <c r="FBJ39" s="44"/>
      <c r="FBK39" s="44"/>
      <c r="FBL39" s="44"/>
      <c r="FBM39" s="44"/>
      <c r="FBN39" s="44"/>
      <c r="FBO39" s="44"/>
      <c r="FBP39" s="44"/>
      <c r="FBQ39" s="44"/>
      <c r="FBR39" s="44"/>
      <c r="FBS39" s="44"/>
      <c r="FBT39" s="44"/>
      <c r="FBU39" s="44"/>
      <c r="FBV39" s="44"/>
      <c r="FBW39" s="44"/>
      <c r="FBX39" s="44"/>
      <c r="FBY39" s="44"/>
      <c r="FBZ39" s="44"/>
      <c r="FCA39" s="44"/>
      <c r="FCB39" s="44"/>
      <c r="FCC39" s="44"/>
      <c r="FCD39" s="44"/>
      <c r="FCE39" s="44"/>
      <c r="FCF39" s="44"/>
      <c r="FCG39" s="44"/>
      <c r="FCH39" s="44"/>
      <c r="FCI39" s="44"/>
      <c r="FCJ39" s="44"/>
      <c r="FCK39" s="44"/>
      <c r="FCL39" s="44"/>
      <c r="FCM39" s="44"/>
      <c r="FCN39" s="44"/>
      <c r="FCO39" s="44"/>
      <c r="FCP39" s="44"/>
      <c r="FCQ39" s="44"/>
      <c r="FCR39" s="44"/>
      <c r="FCS39" s="44"/>
      <c r="FCT39" s="44"/>
      <c r="FCU39" s="44"/>
      <c r="FCV39" s="44"/>
      <c r="FCW39" s="44"/>
      <c r="FCX39" s="44"/>
      <c r="FCY39" s="44"/>
      <c r="FCZ39" s="44"/>
      <c r="FDA39" s="44"/>
      <c r="FDB39" s="44"/>
      <c r="FDC39" s="44"/>
      <c r="FDD39" s="44"/>
      <c r="FDE39" s="44"/>
      <c r="FDF39" s="44"/>
      <c r="FDG39" s="44"/>
      <c r="FDH39" s="44"/>
      <c r="FDI39" s="44"/>
      <c r="FDJ39" s="44"/>
      <c r="FDK39" s="44"/>
      <c r="FDL39" s="44"/>
      <c r="FDM39" s="44"/>
      <c r="FDN39" s="44"/>
      <c r="FDO39" s="44"/>
      <c r="FDP39" s="44"/>
      <c r="FDQ39" s="44"/>
      <c r="FDR39" s="44"/>
      <c r="FDS39" s="44"/>
      <c r="FDT39" s="44"/>
      <c r="FDU39" s="44"/>
      <c r="FDV39" s="44"/>
      <c r="FDW39" s="44"/>
      <c r="FDX39" s="44"/>
      <c r="FDY39" s="44"/>
      <c r="FDZ39" s="44"/>
      <c r="FEA39" s="44"/>
      <c r="FEB39" s="44"/>
      <c r="FEC39" s="44"/>
      <c r="FED39" s="44"/>
      <c r="FEE39" s="44"/>
      <c r="FEF39" s="44"/>
      <c r="FEG39" s="44"/>
      <c r="FEH39" s="44"/>
      <c r="FEI39" s="44"/>
      <c r="FEJ39" s="44"/>
      <c r="FEK39" s="44"/>
      <c r="FEL39" s="44"/>
      <c r="FEM39" s="44"/>
      <c r="FEN39" s="44"/>
      <c r="FEO39" s="44"/>
      <c r="FEP39" s="44"/>
      <c r="FEQ39" s="44"/>
      <c r="FER39" s="44"/>
      <c r="FES39" s="44"/>
      <c r="FET39" s="44"/>
      <c r="FEU39" s="44"/>
      <c r="FEV39" s="44"/>
      <c r="FEW39" s="44"/>
      <c r="FEX39" s="44"/>
      <c r="FEY39" s="44"/>
      <c r="FEZ39" s="44"/>
      <c r="FFA39" s="44"/>
      <c r="FFB39" s="44"/>
      <c r="FFC39" s="44"/>
      <c r="FFD39" s="44"/>
      <c r="FFE39" s="44"/>
      <c r="FFF39" s="44"/>
      <c r="FFG39" s="44"/>
      <c r="FFH39" s="44"/>
      <c r="FFI39" s="44"/>
      <c r="FFJ39" s="44"/>
      <c r="FFK39" s="44"/>
      <c r="FFL39" s="44"/>
      <c r="FFM39" s="44"/>
      <c r="FFN39" s="44"/>
      <c r="FFO39" s="44"/>
      <c r="FFP39" s="44"/>
      <c r="FFQ39" s="44"/>
      <c r="FFR39" s="44"/>
      <c r="FFS39" s="44"/>
      <c r="FFT39" s="44"/>
      <c r="FFU39" s="44"/>
      <c r="FFV39" s="44"/>
      <c r="FFW39" s="44"/>
      <c r="FFX39" s="44"/>
      <c r="FFY39" s="44"/>
      <c r="FFZ39" s="44"/>
      <c r="FGA39" s="44"/>
      <c r="FGB39" s="44"/>
      <c r="FGC39" s="44"/>
      <c r="FGD39" s="44"/>
      <c r="FGE39" s="44"/>
      <c r="FGF39" s="44"/>
      <c r="FGG39" s="44"/>
      <c r="FGH39" s="44"/>
      <c r="FGI39" s="44"/>
      <c r="FGJ39" s="44"/>
      <c r="FGK39" s="44"/>
      <c r="FGL39" s="44"/>
      <c r="FGM39" s="44"/>
      <c r="FGN39" s="44"/>
      <c r="FGO39" s="44"/>
      <c r="FGP39" s="44"/>
      <c r="FGQ39" s="44"/>
      <c r="FGR39" s="44"/>
      <c r="FGS39" s="44"/>
      <c r="FGT39" s="44"/>
      <c r="FGU39" s="44"/>
      <c r="FGV39" s="44"/>
      <c r="FGW39" s="44"/>
      <c r="FGX39" s="44"/>
      <c r="FGY39" s="44"/>
      <c r="FGZ39" s="44"/>
      <c r="FHA39" s="44"/>
      <c r="FHB39" s="44"/>
      <c r="FHC39" s="44"/>
      <c r="FHD39" s="44"/>
      <c r="FHE39" s="44"/>
      <c r="FHF39" s="44"/>
      <c r="FHG39" s="44"/>
      <c r="FHH39" s="44"/>
      <c r="FHI39" s="44"/>
      <c r="FHJ39" s="44"/>
      <c r="FHK39" s="44"/>
      <c r="FHL39" s="44"/>
      <c r="FHM39" s="44"/>
      <c r="FHN39" s="44"/>
      <c r="FHO39" s="44"/>
      <c r="FHP39" s="44"/>
      <c r="FHQ39" s="44"/>
      <c r="FHR39" s="44"/>
      <c r="FHS39" s="44"/>
      <c r="FHT39" s="44"/>
      <c r="FHU39" s="44"/>
      <c r="FHV39" s="44"/>
      <c r="FHW39" s="44"/>
      <c r="FHX39" s="44"/>
      <c r="FHY39" s="44"/>
      <c r="FHZ39" s="44"/>
      <c r="FIA39" s="44"/>
      <c r="FIB39" s="44"/>
      <c r="FIC39" s="44"/>
      <c r="FID39" s="44"/>
      <c r="FIE39" s="44"/>
      <c r="FIF39" s="44"/>
      <c r="FIG39" s="44"/>
      <c r="FIH39" s="44"/>
      <c r="FII39" s="44"/>
      <c r="FIJ39" s="44"/>
      <c r="FIK39" s="44"/>
      <c r="FIL39" s="44"/>
      <c r="FIM39" s="44"/>
      <c r="FIN39" s="44"/>
      <c r="FIO39" s="44"/>
      <c r="FIP39" s="44"/>
      <c r="FIQ39" s="44"/>
      <c r="FIR39" s="44"/>
      <c r="FIS39" s="44"/>
      <c r="FIT39" s="44"/>
      <c r="FIU39" s="44"/>
      <c r="FIV39" s="44"/>
      <c r="FIW39" s="44"/>
      <c r="FIX39" s="44"/>
      <c r="FIY39" s="44"/>
      <c r="FIZ39" s="44"/>
      <c r="FJA39" s="44"/>
      <c r="FJB39" s="44"/>
      <c r="FJC39" s="44"/>
      <c r="FJD39" s="44"/>
      <c r="FJE39" s="44"/>
      <c r="FJF39" s="44"/>
      <c r="FJG39" s="44"/>
      <c r="FJH39" s="44"/>
      <c r="FJI39" s="44"/>
      <c r="FJJ39" s="44"/>
      <c r="FJK39" s="44"/>
      <c r="FJL39" s="44"/>
      <c r="FJM39" s="44"/>
      <c r="FJN39" s="44"/>
      <c r="FJO39" s="44"/>
      <c r="FJP39" s="44"/>
      <c r="FJQ39" s="44"/>
      <c r="FJR39" s="44"/>
      <c r="FJS39" s="44"/>
      <c r="FJT39" s="44"/>
      <c r="FJU39" s="44"/>
      <c r="FJV39" s="44"/>
      <c r="FJW39" s="44"/>
      <c r="FJX39" s="44"/>
      <c r="FJY39" s="44"/>
      <c r="FJZ39" s="44"/>
      <c r="FKA39" s="44"/>
      <c r="FKB39" s="44"/>
      <c r="FKC39" s="44"/>
      <c r="FKD39" s="44"/>
      <c r="FKE39" s="44"/>
      <c r="FKF39" s="44"/>
      <c r="FKG39" s="44"/>
      <c r="FKH39" s="44"/>
      <c r="FKI39" s="44"/>
      <c r="FKJ39" s="44"/>
      <c r="FKK39" s="44"/>
      <c r="FKL39" s="44"/>
      <c r="FKM39" s="44"/>
      <c r="FKN39" s="44"/>
      <c r="FKO39" s="44"/>
      <c r="FKP39" s="44"/>
      <c r="FKQ39" s="44"/>
      <c r="FKR39" s="44"/>
      <c r="FKS39" s="44"/>
      <c r="FKT39" s="44"/>
      <c r="FKU39" s="44"/>
      <c r="FKV39" s="44"/>
      <c r="FKW39" s="44"/>
      <c r="FKX39" s="44"/>
      <c r="FKY39" s="44"/>
      <c r="FKZ39" s="44"/>
      <c r="FLA39" s="44"/>
      <c r="FLB39" s="44"/>
      <c r="FLC39" s="44"/>
      <c r="FLD39" s="44"/>
      <c r="FLE39" s="44"/>
      <c r="FLF39" s="44"/>
      <c r="FLG39" s="44"/>
      <c r="FLH39" s="44"/>
      <c r="FLI39" s="44"/>
      <c r="FLJ39" s="44"/>
      <c r="FLK39" s="44"/>
      <c r="FLL39" s="44"/>
      <c r="FLM39" s="44"/>
      <c r="FLN39" s="44"/>
      <c r="FLO39" s="44"/>
      <c r="FLP39" s="44"/>
      <c r="FLQ39" s="44"/>
      <c r="FLR39" s="44"/>
      <c r="FLS39" s="44"/>
      <c r="FLT39" s="44"/>
      <c r="FLU39" s="44"/>
      <c r="FLV39" s="44"/>
      <c r="FLW39" s="44"/>
      <c r="FLX39" s="44"/>
      <c r="FLY39" s="44"/>
      <c r="FLZ39" s="44"/>
      <c r="FMA39" s="44"/>
      <c r="FMB39" s="44"/>
      <c r="FMC39" s="44"/>
      <c r="FMD39" s="44"/>
      <c r="FME39" s="44"/>
      <c r="FMF39" s="44"/>
      <c r="FMG39" s="44"/>
      <c r="FMH39" s="44"/>
      <c r="FMI39" s="44"/>
      <c r="FMJ39" s="44"/>
      <c r="FMK39" s="44"/>
      <c r="FML39" s="44"/>
      <c r="FMM39" s="44"/>
      <c r="FMN39" s="44"/>
      <c r="FMO39" s="44"/>
      <c r="FMP39" s="44"/>
      <c r="FMQ39" s="44"/>
      <c r="FMR39" s="44"/>
      <c r="FMS39" s="44"/>
      <c r="FMT39" s="44"/>
      <c r="FMU39" s="44"/>
      <c r="FMV39" s="44"/>
      <c r="FMW39" s="44"/>
      <c r="FMX39" s="44"/>
      <c r="FMY39" s="44"/>
      <c r="FMZ39" s="44"/>
      <c r="FNA39" s="44"/>
      <c r="FNB39" s="44"/>
      <c r="FNC39" s="44"/>
      <c r="FND39" s="44"/>
      <c r="FNE39" s="44"/>
      <c r="FNF39" s="44"/>
      <c r="FNG39" s="44"/>
      <c r="FNH39" s="44"/>
      <c r="FNI39" s="44"/>
      <c r="FNJ39" s="44"/>
      <c r="FNK39" s="44"/>
      <c r="FNL39" s="44"/>
      <c r="FNM39" s="44"/>
      <c r="FNN39" s="44"/>
      <c r="FNO39" s="44"/>
      <c r="FNP39" s="44"/>
      <c r="FNQ39" s="44"/>
      <c r="FNR39" s="44"/>
      <c r="FNS39" s="44"/>
      <c r="FNT39" s="44"/>
      <c r="FNU39" s="44"/>
      <c r="FNV39" s="44"/>
      <c r="FNW39" s="44"/>
      <c r="FNX39" s="44"/>
      <c r="FNY39" s="44"/>
      <c r="FNZ39" s="44"/>
      <c r="FOA39" s="44"/>
      <c r="FOB39" s="44"/>
      <c r="FOC39" s="44"/>
      <c r="FOD39" s="44"/>
      <c r="FOE39" s="44"/>
      <c r="FOF39" s="44"/>
      <c r="FOG39" s="44"/>
      <c r="FOH39" s="44"/>
      <c r="FOI39" s="44"/>
      <c r="FOJ39" s="44"/>
      <c r="FOK39" s="44"/>
      <c r="FOL39" s="44"/>
      <c r="FOM39" s="44"/>
      <c r="FON39" s="44"/>
      <c r="FOO39" s="44"/>
      <c r="FOP39" s="44"/>
      <c r="FOQ39" s="44"/>
      <c r="FOR39" s="44"/>
      <c r="FOS39" s="44"/>
      <c r="FOT39" s="44"/>
      <c r="FOU39" s="44"/>
      <c r="FOV39" s="44"/>
      <c r="FOW39" s="44"/>
      <c r="FOX39" s="44"/>
      <c r="FOY39" s="44"/>
      <c r="FOZ39" s="44"/>
      <c r="FPA39" s="44"/>
      <c r="FPB39" s="44"/>
      <c r="FPC39" s="44"/>
      <c r="FPD39" s="44"/>
      <c r="FPE39" s="44"/>
      <c r="FPF39" s="44"/>
      <c r="FPG39" s="44"/>
      <c r="FPH39" s="44"/>
      <c r="FPI39" s="44"/>
      <c r="FPJ39" s="44"/>
      <c r="FPK39" s="44"/>
      <c r="FPL39" s="44"/>
      <c r="FPM39" s="44"/>
      <c r="FPN39" s="44"/>
      <c r="FPO39" s="44"/>
      <c r="FPP39" s="44"/>
      <c r="FPQ39" s="44"/>
      <c r="FPR39" s="44"/>
      <c r="FPS39" s="44"/>
      <c r="FPT39" s="44"/>
      <c r="FPU39" s="44"/>
      <c r="FPV39" s="44"/>
      <c r="FPW39" s="44"/>
      <c r="FPX39" s="44"/>
      <c r="FPY39" s="44"/>
      <c r="FPZ39" s="44"/>
      <c r="FQA39" s="44"/>
      <c r="FQB39" s="44"/>
      <c r="FQC39" s="44"/>
      <c r="FQD39" s="44"/>
      <c r="FQE39" s="44"/>
      <c r="FQF39" s="44"/>
      <c r="FQG39" s="44"/>
      <c r="FQH39" s="44"/>
      <c r="FQI39" s="44"/>
      <c r="FQJ39" s="44"/>
      <c r="FQK39" s="44"/>
      <c r="FQL39" s="44"/>
      <c r="FQM39" s="44"/>
      <c r="FQN39" s="44"/>
      <c r="FQO39" s="44"/>
      <c r="FQP39" s="44"/>
      <c r="FQQ39" s="44"/>
      <c r="FQR39" s="44"/>
      <c r="FQS39" s="44"/>
      <c r="FQT39" s="44"/>
      <c r="FQU39" s="44"/>
      <c r="FQV39" s="44"/>
      <c r="FQW39" s="44"/>
      <c r="FQX39" s="44"/>
      <c r="FQY39" s="44"/>
      <c r="FQZ39" s="44"/>
      <c r="FRA39" s="44"/>
      <c r="FRB39" s="44"/>
      <c r="FRC39" s="44"/>
      <c r="FRD39" s="44"/>
      <c r="FRE39" s="44"/>
      <c r="FRF39" s="44"/>
      <c r="FRG39" s="44"/>
      <c r="FRH39" s="44"/>
      <c r="FRI39" s="44"/>
      <c r="FRJ39" s="44"/>
      <c r="FRK39" s="44"/>
      <c r="FRL39" s="44"/>
      <c r="FRM39" s="44"/>
      <c r="FRN39" s="44"/>
      <c r="FRO39" s="44"/>
      <c r="FRP39" s="44"/>
      <c r="FRQ39" s="44"/>
      <c r="FRR39" s="44"/>
      <c r="FRS39" s="44"/>
      <c r="FRT39" s="44"/>
      <c r="FRU39" s="44"/>
      <c r="FRV39" s="44"/>
      <c r="FRW39" s="44"/>
      <c r="FRX39" s="44"/>
      <c r="FRY39" s="44"/>
      <c r="FRZ39" s="44"/>
      <c r="FSA39" s="44"/>
      <c r="FSB39" s="44"/>
      <c r="FSC39" s="44"/>
      <c r="FSD39" s="44"/>
      <c r="FSE39" s="44"/>
      <c r="FSF39" s="44"/>
      <c r="FSG39" s="44"/>
      <c r="FSH39" s="44"/>
      <c r="FSI39" s="44"/>
      <c r="FSJ39" s="44"/>
      <c r="FSK39" s="44"/>
      <c r="FSL39" s="44"/>
      <c r="FSM39" s="44"/>
      <c r="FSN39" s="44"/>
      <c r="FSO39" s="44"/>
      <c r="FSP39" s="44"/>
      <c r="FSQ39" s="44"/>
      <c r="FSR39" s="44"/>
      <c r="FSS39" s="44"/>
      <c r="FST39" s="44"/>
      <c r="FSU39" s="44"/>
      <c r="FSV39" s="44"/>
      <c r="FSW39" s="44"/>
      <c r="FSX39" s="44"/>
      <c r="FSY39" s="44"/>
      <c r="FSZ39" s="44"/>
      <c r="FTA39" s="44"/>
      <c r="FTB39" s="44"/>
      <c r="FTC39" s="44"/>
      <c r="FTD39" s="44"/>
      <c r="FTE39" s="44"/>
      <c r="FTF39" s="44"/>
      <c r="FTG39" s="44"/>
      <c r="FTH39" s="44"/>
      <c r="FTI39" s="44"/>
      <c r="FTJ39" s="44"/>
      <c r="FTK39" s="44"/>
      <c r="FTL39" s="44"/>
      <c r="FTM39" s="44"/>
      <c r="FTN39" s="44"/>
      <c r="FTO39" s="44"/>
      <c r="FTP39" s="44"/>
      <c r="FTQ39" s="44"/>
      <c r="FTR39" s="44"/>
      <c r="FTS39" s="44"/>
      <c r="FTT39" s="44"/>
      <c r="FTU39" s="44"/>
      <c r="FTV39" s="44"/>
      <c r="FTW39" s="44"/>
      <c r="FTX39" s="44"/>
      <c r="FTY39" s="44"/>
      <c r="FTZ39" s="44"/>
      <c r="FUA39" s="44"/>
      <c r="FUB39" s="44"/>
      <c r="FUC39" s="44"/>
      <c r="FUD39" s="44"/>
      <c r="FUE39" s="44"/>
      <c r="FUF39" s="44"/>
      <c r="FUG39" s="44"/>
      <c r="FUH39" s="44"/>
      <c r="FUI39" s="44"/>
      <c r="FUJ39" s="44"/>
      <c r="FUK39" s="44"/>
      <c r="FUL39" s="44"/>
      <c r="FUM39" s="44"/>
      <c r="FUN39" s="44"/>
      <c r="FUO39" s="44"/>
      <c r="FUP39" s="44"/>
      <c r="FUQ39" s="44"/>
      <c r="FUR39" s="44"/>
      <c r="FUS39" s="44"/>
      <c r="FUT39" s="44"/>
      <c r="FUU39" s="44"/>
      <c r="FUV39" s="44"/>
      <c r="FUW39" s="44"/>
      <c r="FUX39" s="44"/>
      <c r="FUY39" s="44"/>
      <c r="FUZ39" s="44"/>
      <c r="FVA39" s="44"/>
      <c r="FVB39" s="44"/>
      <c r="FVC39" s="44"/>
      <c r="FVD39" s="44"/>
      <c r="FVE39" s="44"/>
      <c r="FVF39" s="44"/>
      <c r="FVG39" s="44"/>
      <c r="FVH39" s="44"/>
      <c r="FVI39" s="44"/>
      <c r="FVJ39" s="44"/>
      <c r="FVK39" s="44"/>
      <c r="FVL39" s="44"/>
      <c r="FVM39" s="44"/>
      <c r="FVN39" s="44"/>
      <c r="FVO39" s="44"/>
      <c r="FVP39" s="44"/>
      <c r="FVQ39" s="44"/>
      <c r="FVR39" s="44"/>
      <c r="FVS39" s="44"/>
      <c r="FVT39" s="44"/>
      <c r="FVU39" s="44"/>
      <c r="FVV39" s="44"/>
      <c r="FVW39" s="44"/>
      <c r="FVX39" s="44"/>
      <c r="FVY39" s="44"/>
      <c r="FVZ39" s="44"/>
      <c r="FWA39" s="44"/>
      <c r="FWB39" s="44"/>
      <c r="FWC39" s="44"/>
      <c r="FWD39" s="44"/>
      <c r="FWE39" s="44"/>
      <c r="FWF39" s="44"/>
      <c r="FWG39" s="44"/>
      <c r="FWH39" s="44"/>
      <c r="FWI39" s="44"/>
      <c r="FWJ39" s="44"/>
      <c r="FWK39" s="44"/>
      <c r="FWL39" s="44"/>
      <c r="FWM39" s="44"/>
      <c r="FWN39" s="44"/>
      <c r="FWO39" s="44"/>
      <c r="FWP39" s="44"/>
      <c r="FWQ39" s="44"/>
      <c r="FWR39" s="44"/>
      <c r="FWS39" s="44"/>
      <c r="FWT39" s="44"/>
      <c r="FWU39" s="44"/>
      <c r="FWV39" s="44"/>
      <c r="FWW39" s="44"/>
      <c r="FWX39" s="44"/>
      <c r="FWY39" s="44"/>
      <c r="FWZ39" s="44"/>
      <c r="FXA39" s="44"/>
      <c r="FXB39" s="44"/>
      <c r="FXC39" s="44"/>
      <c r="FXD39" s="44"/>
      <c r="FXE39" s="44"/>
      <c r="FXF39" s="44"/>
      <c r="FXG39" s="44"/>
      <c r="FXH39" s="44"/>
      <c r="FXI39" s="44"/>
      <c r="FXJ39" s="44"/>
      <c r="FXK39" s="44"/>
      <c r="FXL39" s="44"/>
      <c r="FXM39" s="44"/>
      <c r="FXN39" s="44"/>
      <c r="FXO39" s="44"/>
      <c r="FXP39" s="44"/>
      <c r="FXQ39" s="44"/>
      <c r="FXR39" s="44"/>
      <c r="FXS39" s="44"/>
      <c r="FXT39" s="44"/>
      <c r="FXU39" s="44"/>
      <c r="FXV39" s="44"/>
      <c r="FXW39" s="44"/>
      <c r="FXX39" s="44"/>
      <c r="FXY39" s="44"/>
      <c r="FXZ39" s="44"/>
      <c r="FYA39" s="44"/>
      <c r="FYB39" s="44"/>
      <c r="FYC39" s="44"/>
      <c r="FYD39" s="44"/>
      <c r="FYE39" s="44"/>
      <c r="FYF39" s="44"/>
      <c r="FYG39" s="44"/>
      <c r="FYH39" s="44"/>
      <c r="FYI39" s="44"/>
      <c r="FYJ39" s="44"/>
      <c r="FYK39" s="44"/>
      <c r="FYL39" s="44"/>
      <c r="FYM39" s="44"/>
      <c r="FYN39" s="44"/>
      <c r="FYO39" s="44"/>
      <c r="FYP39" s="44"/>
      <c r="FYQ39" s="44"/>
      <c r="FYR39" s="44"/>
      <c r="FYS39" s="44"/>
      <c r="FYT39" s="44"/>
      <c r="FYU39" s="44"/>
      <c r="FYV39" s="44"/>
      <c r="FYW39" s="44"/>
      <c r="FYX39" s="44"/>
      <c r="FYY39" s="44"/>
      <c r="FYZ39" s="44"/>
      <c r="FZA39" s="44"/>
      <c r="FZB39" s="44"/>
      <c r="FZC39" s="44"/>
      <c r="FZD39" s="44"/>
      <c r="FZE39" s="44"/>
      <c r="FZF39" s="44"/>
      <c r="FZG39" s="44"/>
      <c r="FZH39" s="44"/>
      <c r="FZI39" s="44"/>
      <c r="FZJ39" s="44"/>
      <c r="FZK39" s="44"/>
      <c r="FZL39" s="44"/>
      <c r="FZM39" s="44"/>
      <c r="FZN39" s="44"/>
      <c r="FZO39" s="44"/>
      <c r="FZP39" s="44"/>
      <c r="FZQ39" s="44"/>
      <c r="FZR39" s="44"/>
      <c r="FZS39" s="44"/>
      <c r="FZT39" s="44"/>
      <c r="FZU39" s="44"/>
      <c r="FZV39" s="44"/>
      <c r="FZW39" s="44"/>
      <c r="FZX39" s="44"/>
      <c r="FZY39" s="44"/>
      <c r="FZZ39" s="44"/>
      <c r="GAA39" s="44"/>
      <c r="GAB39" s="44"/>
      <c r="GAC39" s="44"/>
      <c r="GAD39" s="44"/>
      <c r="GAE39" s="44"/>
      <c r="GAF39" s="44"/>
      <c r="GAG39" s="44"/>
      <c r="GAH39" s="44"/>
      <c r="GAI39" s="44"/>
      <c r="GAJ39" s="44"/>
      <c r="GAK39" s="44"/>
      <c r="GAL39" s="44"/>
      <c r="GAM39" s="44"/>
      <c r="GAN39" s="44"/>
      <c r="GAO39" s="44"/>
      <c r="GAP39" s="44"/>
      <c r="GAQ39" s="44"/>
      <c r="GAR39" s="44"/>
      <c r="GAS39" s="44"/>
      <c r="GAT39" s="44"/>
      <c r="GAU39" s="44"/>
      <c r="GAV39" s="44"/>
      <c r="GAW39" s="44"/>
      <c r="GAX39" s="44"/>
      <c r="GAY39" s="44"/>
      <c r="GAZ39" s="44"/>
      <c r="GBA39" s="44"/>
      <c r="GBB39" s="44"/>
      <c r="GBC39" s="44"/>
      <c r="GBD39" s="44"/>
      <c r="GBE39" s="44"/>
      <c r="GBF39" s="44"/>
      <c r="GBG39" s="44"/>
      <c r="GBH39" s="44"/>
      <c r="GBI39" s="44"/>
      <c r="GBJ39" s="44"/>
      <c r="GBK39" s="44"/>
      <c r="GBL39" s="44"/>
      <c r="GBM39" s="44"/>
      <c r="GBN39" s="44"/>
      <c r="GBO39" s="44"/>
      <c r="GBP39" s="44"/>
      <c r="GBQ39" s="44"/>
      <c r="GBR39" s="44"/>
      <c r="GBS39" s="44"/>
      <c r="GBT39" s="44"/>
      <c r="GBU39" s="44"/>
      <c r="GBV39" s="44"/>
      <c r="GBW39" s="44"/>
      <c r="GBX39" s="44"/>
      <c r="GBY39" s="44"/>
      <c r="GBZ39" s="44"/>
      <c r="GCA39" s="44"/>
      <c r="GCB39" s="44"/>
      <c r="GCC39" s="44"/>
      <c r="GCD39" s="44"/>
      <c r="GCE39" s="44"/>
      <c r="GCF39" s="44"/>
      <c r="GCG39" s="44"/>
      <c r="GCH39" s="44"/>
      <c r="GCI39" s="44"/>
      <c r="GCJ39" s="44"/>
      <c r="GCK39" s="44"/>
      <c r="GCL39" s="44"/>
      <c r="GCM39" s="44"/>
      <c r="GCN39" s="44"/>
      <c r="GCO39" s="44"/>
      <c r="GCP39" s="44"/>
      <c r="GCQ39" s="44"/>
      <c r="GCR39" s="44"/>
      <c r="GCS39" s="44"/>
      <c r="GCT39" s="44"/>
      <c r="GCU39" s="44"/>
      <c r="GCV39" s="44"/>
      <c r="GCW39" s="44"/>
      <c r="GCX39" s="44"/>
      <c r="GCY39" s="44"/>
      <c r="GCZ39" s="44"/>
      <c r="GDA39" s="44"/>
      <c r="GDB39" s="44"/>
      <c r="GDC39" s="44"/>
      <c r="GDD39" s="44"/>
      <c r="GDE39" s="44"/>
      <c r="GDF39" s="44"/>
      <c r="GDG39" s="44"/>
      <c r="GDH39" s="44"/>
      <c r="GDI39" s="44"/>
      <c r="GDJ39" s="44"/>
      <c r="GDK39" s="44"/>
      <c r="GDL39" s="44"/>
      <c r="GDM39" s="44"/>
      <c r="GDN39" s="44"/>
      <c r="GDO39" s="44"/>
      <c r="GDP39" s="44"/>
      <c r="GDQ39" s="44"/>
      <c r="GDR39" s="44"/>
      <c r="GDS39" s="44"/>
      <c r="GDT39" s="44"/>
      <c r="GDU39" s="44"/>
      <c r="GDV39" s="44"/>
      <c r="GDW39" s="44"/>
      <c r="GDX39" s="44"/>
      <c r="GDY39" s="44"/>
      <c r="GDZ39" s="44"/>
      <c r="GEA39" s="44"/>
      <c r="GEB39" s="44"/>
      <c r="GEC39" s="44"/>
      <c r="GED39" s="44"/>
      <c r="GEE39" s="44"/>
      <c r="GEF39" s="44"/>
      <c r="GEG39" s="44"/>
      <c r="GEH39" s="44"/>
      <c r="GEI39" s="44"/>
      <c r="GEJ39" s="44"/>
      <c r="GEK39" s="44"/>
      <c r="GEL39" s="44"/>
      <c r="GEM39" s="44"/>
      <c r="GEN39" s="44"/>
      <c r="GEO39" s="44"/>
      <c r="GEP39" s="44"/>
      <c r="GEQ39" s="44"/>
      <c r="GER39" s="44"/>
      <c r="GES39" s="44"/>
      <c r="GET39" s="44"/>
      <c r="GEU39" s="44"/>
      <c r="GEV39" s="44"/>
      <c r="GEW39" s="44"/>
      <c r="GEX39" s="44"/>
      <c r="GEY39" s="44"/>
      <c r="GEZ39" s="44"/>
      <c r="GFA39" s="44"/>
      <c r="GFB39" s="44"/>
      <c r="GFC39" s="44"/>
      <c r="GFD39" s="44"/>
      <c r="GFE39" s="44"/>
      <c r="GFF39" s="44"/>
      <c r="GFG39" s="44"/>
      <c r="GFH39" s="44"/>
      <c r="GFI39" s="44"/>
      <c r="GFJ39" s="44"/>
      <c r="GFK39" s="44"/>
      <c r="GFL39" s="44"/>
      <c r="GFM39" s="44"/>
      <c r="GFN39" s="44"/>
      <c r="GFO39" s="44"/>
      <c r="GFP39" s="44"/>
      <c r="GFQ39" s="44"/>
      <c r="GFR39" s="44"/>
      <c r="GFS39" s="44"/>
      <c r="GFT39" s="44"/>
      <c r="GFU39" s="44"/>
      <c r="GFV39" s="44"/>
      <c r="GFW39" s="44"/>
      <c r="GFX39" s="44"/>
      <c r="GFY39" s="44"/>
      <c r="GFZ39" s="44"/>
      <c r="GGA39" s="44"/>
      <c r="GGB39" s="44"/>
      <c r="GGC39" s="44"/>
      <c r="GGD39" s="44"/>
      <c r="GGE39" s="44"/>
      <c r="GGF39" s="44"/>
      <c r="GGG39" s="44"/>
      <c r="GGH39" s="44"/>
      <c r="GGI39" s="44"/>
      <c r="GGJ39" s="44"/>
      <c r="GGK39" s="44"/>
      <c r="GGL39" s="44"/>
      <c r="GGM39" s="44"/>
      <c r="GGN39" s="44"/>
      <c r="GGO39" s="44"/>
      <c r="GGP39" s="44"/>
      <c r="GGQ39" s="44"/>
      <c r="GGR39" s="44"/>
      <c r="GGS39" s="44"/>
      <c r="GGT39" s="44"/>
      <c r="GGU39" s="44"/>
      <c r="GGV39" s="44"/>
      <c r="GGW39" s="44"/>
      <c r="GGX39" s="44"/>
      <c r="GGY39" s="44"/>
      <c r="GGZ39" s="44"/>
      <c r="GHA39" s="44"/>
      <c r="GHB39" s="44"/>
      <c r="GHC39" s="44"/>
      <c r="GHD39" s="44"/>
      <c r="GHE39" s="44"/>
      <c r="GHF39" s="44"/>
      <c r="GHG39" s="44"/>
      <c r="GHH39" s="44"/>
      <c r="GHI39" s="44"/>
      <c r="GHJ39" s="44"/>
      <c r="GHK39" s="44"/>
      <c r="GHL39" s="44"/>
      <c r="GHM39" s="44"/>
      <c r="GHN39" s="44"/>
      <c r="GHO39" s="44"/>
      <c r="GHP39" s="44"/>
      <c r="GHQ39" s="44"/>
      <c r="GHR39" s="44"/>
      <c r="GHS39" s="44"/>
      <c r="GHT39" s="44"/>
      <c r="GHU39" s="44"/>
      <c r="GHV39" s="44"/>
      <c r="GHW39" s="44"/>
      <c r="GHX39" s="44"/>
      <c r="GHY39" s="44"/>
      <c r="GHZ39" s="44"/>
      <c r="GIA39" s="44"/>
      <c r="GIB39" s="44"/>
      <c r="GIC39" s="44"/>
      <c r="GID39" s="44"/>
      <c r="GIE39" s="44"/>
      <c r="GIF39" s="44"/>
      <c r="GIG39" s="44"/>
      <c r="GIH39" s="44"/>
      <c r="GII39" s="44"/>
      <c r="GIJ39" s="44"/>
      <c r="GIK39" s="44"/>
      <c r="GIL39" s="44"/>
      <c r="GIM39" s="44"/>
      <c r="GIN39" s="44"/>
      <c r="GIO39" s="44"/>
      <c r="GIP39" s="44"/>
      <c r="GIQ39" s="44"/>
      <c r="GIR39" s="44"/>
      <c r="GIS39" s="44"/>
      <c r="GIT39" s="44"/>
      <c r="GIU39" s="44"/>
      <c r="GIV39" s="44"/>
      <c r="GIW39" s="44"/>
      <c r="GIX39" s="44"/>
      <c r="GIY39" s="44"/>
      <c r="GIZ39" s="44"/>
      <c r="GJA39" s="44"/>
      <c r="GJB39" s="44"/>
      <c r="GJC39" s="44"/>
      <c r="GJD39" s="44"/>
      <c r="GJE39" s="44"/>
      <c r="GJF39" s="44"/>
      <c r="GJG39" s="44"/>
      <c r="GJH39" s="44"/>
      <c r="GJI39" s="44"/>
      <c r="GJJ39" s="44"/>
      <c r="GJK39" s="44"/>
      <c r="GJL39" s="44"/>
      <c r="GJM39" s="44"/>
      <c r="GJN39" s="44"/>
      <c r="GJO39" s="44"/>
      <c r="GJP39" s="44"/>
      <c r="GJQ39" s="44"/>
      <c r="GJR39" s="44"/>
      <c r="GJS39" s="44"/>
      <c r="GJT39" s="44"/>
      <c r="GJU39" s="44"/>
      <c r="GJV39" s="44"/>
      <c r="GJW39" s="44"/>
      <c r="GJX39" s="44"/>
      <c r="GJY39" s="44"/>
      <c r="GJZ39" s="44"/>
      <c r="GKA39" s="44"/>
      <c r="GKB39" s="44"/>
      <c r="GKC39" s="44"/>
      <c r="GKD39" s="44"/>
      <c r="GKE39" s="44"/>
      <c r="GKF39" s="44"/>
      <c r="GKG39" s="44"/>
      <c r="GKH39" s="44"/>
      <c r="GKI39" s="44"/>
      <c r="GKJ39" s="44"/>
      <c r="GKK39" s="44"/>
      <c r="GKL39" s="44"/>
      <c r="GKM39" s="44"/>
      <c r="GKN39" s="44"/>
      <c r="GKO39" s="44"/>
      <c r="GKP39" s="44"/>
      <c r="GKQ39" s="44"/>
      <c r="GKR39" s="44"/>
      <c r="GKS39" s="44"/>
      <c r="GKT39" s="44"/>
      <c r="GKU39" s="44"/>
      <c r="GKV39" s="44"/>
      <c r="GKW39" s="44"/>
      <c r="GKX39" s="44"/>
      <c r="GKY39" s="44"/>
      <c r="GKZ39" s="44"/>
      <c r="GLA39" s="44"/>
      <c r="GLB39" s="44"/>
      <c r="GLC39" s="44"/>
      <c r="GLD39" s="44"/>
      <c r="GLE39" s="44"/>
      <c r="GLF39" s="44"/>
      <c r="GLG39" s="44"/>
      <c r="GLH39" s="44"/>
      <c r="GLI39" s="44"/>
      <c r="GLJ39" s="44"/>
      <c r="GLK39" s="44"/>
      <c r="GLL39" s="44"/>
      <c r="GLM39" s="44"/>
      <c r="GLN39" s="44"/>
      <c r="GLO39" s="44"/>
      <c r="GLP39" s="44"/>
      <c r="GLQ39" s="44"/>
      <c r="GLR39" s="44"/>
      <c r="GLS39" s="44"/>
      <c r="GLT39" s="44"/>
      <c r="GLU39" s="44"/>
      <c r="GLV39" s="44"/>
      <c r="GLW39" s="44"/>
      <c r="GLX39" s="44"/>
      <c r="GLY39" s="44"/>
      <c r="GLZ39" s="44"/>
      <c r="GMA39" s="44"/>
      <c r="GMB39" s="44"/>
      <c r="GMC39" s="44"/>
      <c r="GMD39" s="44"/>
      <c r="GME39" s="44"/>
      <c r="GMF39" s="44"/>
      <c r="GMG39" s="44"/>
      <c r="GMH39" s="44"/>
      <c r="GMI39" s="44"/>
      <c r="GMJ39" s="44"/>
      <c r="GMK39" s="44"/>
      <c r="GML39" s="44"/>
      <c r="GMM39" s="44"/>
      <c r="GMN39" s="44"/>
      <c r="GMO39" s="44"/>
      <c r="GMP39" s="44"/>
      <c r="GMQ39" s="44"/>
      <c r="GMR39" s="44"/>
      <c r="GMS39" s="44"/>
      <c r="GMT39" s="44"/>
      <c r="GMU39" s="44"/>
      <c r="GMV39" s="44"/>
      <c r="GMW39" s="44"/>
      <c r="GMX39" s="44"/>
      <c r="GMY39" s="44"/>
      <c r="GMZ39" s="44"/>
      <c r="GNA39" s="44"/>
      <c r="GNB39" s="44"/>
      <c r="GNC39" s="44"/>
      <c r="GND39" s="44"/>
      <c r="GNE39" s="44"/>
      <c r="GNF39" s="44"/>
      <c r="GNG39" s="44"/>
      <c r="GNH39" s="44"/>
      <c r="GNI39" s="44"/>
      <c r="GNJ39" s="44"/>
      <c r="GNK39" s="44"/>
      <c r="GNL39" s="44"/>
      <c r="GNM39" s="44"/>
      <c r="GNN39" s="44"/>
      <c r="GNO39" s="44"/>
      <c r="GNP39" s="44"/>
      <c r="GNQ39" s="44"/>
      <c r="GNR39" s="44"/>
      <c r="GNS39" s="44"/>
      <c r="GNT39" s="44"/>
      <c r="GNU39" s="44"/>
      <c r="GNV39" s="44"/>
      <c r="GNW39" s="44"/>
      <c r="GNX39" s="44"/>
      <c r="GNY39" s="44"/>
      <c r="GNZ39" s="44"/>
      <c r="GOA39" s="44"/>
      <c r="GOB39" s="44"/>
      <c r="GOC39" s="44"/>
      <c r="GOD39" s="44"/>
      <c r="GOE39" s="44"/>
      <c r="GOF39" s="44"/>
      <c r="GOG39" s="44"/>
      <c r="GOH39" s="44"/>
      <c r="GOI39" s="44"/>
      <c r="GOJ39" s="44"/>
      <c r="GOK39" s="44"/>
      <c r="GOL39" s="44"/>
      <c r="GOM39" s="44"/>
      <c r="GON39" s="44"/>
      <c r="GOO39" s="44"/>
      <c r="GOP39" s="44"/>
      <c r="GOQ39" s="44"/>
      <c r="GOR39" s="44"/>
      <c r="GOS39" s="44"/>
      <c r="GOT39" s="44"/>
      <c r="GOU39" s="44"/>
      <c r="GOV39" s="44"/>
      <c r="GOW39" s="44"/>
      <c r="GOX39" s="44"/>
      <c r="GOY39" s="44"/>
      <c r="GOZ39" s="44"/>
      <c r="GPA39" s="44"/>
      <c r="GPB39" s="44"/>
      <c r="GPC39" s="44"/>
      <c r="GPD39" s="44"/>
      <c r="GPE39" s="44"/>
      <c r="GPF39" s="44"/>
      <c r="GPG39" s="44"/>
      <c r="GPH39" s="44"/>
      <c r="GPI39" s="44"/>
      <c r="GPJ39" s="44"/>
      <c r="GPK39" s="44"/>
      <c r="GPL39" s="44"/>
      <c r="GPM39" s="44"/>
      <c r="GPN39" s="44"/>
      <c r="GPO39" s="44"/>
      <c r="GPP39" s="44"/>
      <c r="GPQ39" s="44"/>
      <c r="GPR39" s="44"/>
      <c r="GPS39" s="44"/>
      <c r="GPT39" s="44"/>
      <c r="GPU39" s="44"/>
      <c r="GPV39" s="44"/>
      <c r="GPW39" s="44"/>
      <c r="GPX39" s="44"/>
      <c r="GPY39" s="44"/>
      <c r="GPZ39" s="44"/>
      <c r="GQA39" s="44"/>
      <c r="GQB39" s="44"/>
      <c r="GQC39" s="44"/>
      <c r="GQD39" s="44"/>
      <c r="GQE39" s="44"/>
      <c r="GQF39" s="44"/>
      <c r="GQG39" s="44"/>
      <c r="GQH39" s="44"/>
      <c r="GQI39" s="44"/>
      <c r="GQJ39" s="44"/>
      <c r="GQK39" s="44"/>
      <c r="GQL39" s="44"/>
      <c r="GQM39" s="44"/>
      <c r="GQN39" s="44"/>
      <c r="GQO39" s="44"/>
      <c r="GQP39" s="44"/>
      <c r="GQQ39" s="44"/>
      <c r="GQR39" s="44"/>
      <c r="GQS39" s="44"/>
      <c r="GQT39" s="44"/>
      <c r="GQU39" s="44"/>
      <c r="GQV39" s="44"/>
      <c r="GQW39" s="44"/>
      <c r="GQX39" s="44"/>
      <c r="GQY39" s="44"/>
      <c r="GQZ39" s="44"/>
      <c r="GRA39" s="44"/>
      <c r="GRB39" s="44"/>
      <c r="GRC39" s="44"/>
      <c r="GRD39" s="44"/>
      <c r="GRE39" s="44"/>
      <c r="GRF39" s="44"/>
      <c r="GRG39" s="44"/>
      <c r="GRH39" s="44"/>
      <c r="GRI39" s="44"/>
      <c r="GRJ39" s="44"/>
      <c r="GRK39" s="44"/>
      <c r="GRL39" s="44"/>
      <c r="GRM39" s="44"/>
      <c r="GRN39" s="44"/>
      <c r="GRO39" s="44"/>
      <c r="GRP39" s="44"/>
      <c r="GRQ39" s="44"/>
      <c r="GRR39" s="44"/>
      <c r="GRS39" s="44"/>
      <c r="GRT39" s="44"/>
      <c r="GRU39" s="44"/>
      <c r="GRV39" s="44"/>
      <c r="GRW39" s="44"/>
      <c r="GRX39" s="44"/>
      <c r="GRY39" s="44"/>
      <c r="GRZ39" s="44"/>
      <c r="GSA39" s="44"/>
      <c r="GSB39" s="44"/>
      <c r="GSC39" s="44"/>
      <c r="GSD39" s="44"/>
      <c r="GSE39" s="44"/>
      <c r="GSF39" s="44"/>
      <c r="GSG39" s="44"/>
      <c r="GSH39" s="44"/>
      <c r="GSI39" s="44"/>
      <c r="GSJ39" s="44"/>
      <c r="GSK39" s="44"/>
      <c r="GSL39" s="44"/>
      <c r="GSM39" s="44"/>
      <c r="GSN39" s="44"/>
      <c r="GSO39" s="44"/>
      <c r="GSP39" s="44"/>
      <c r="GSQ39" s="44"/>
      <c r="GSR39" s="44"/>
      <c r="GSS39" s="44"/>
      <c r="GST39" s="44"/>
      <c r="GSU39" s="44"/>
      <c r="GSV39" s="44"/>
      <c r="GSW39" s="44"/>
      <c r="GSX39" s="44"/>
      <c r="GSY39" s="44"/>
      <c r="GSZ39" s="44"/>
      <c r="GTA39" s="44"/>
      <c r="GTB39" s="44"/>
      <c r="GTC39" s="44"/>
      <c r="GTD39" s="44"/>
      <c r="GTE39" s="44"/>
      <c r="GTF39" s="44"/>
      <c r="GTG39" s="44"/>
      <c r="GTH39" s="44"/>
      <c r="GTI39" s="44"/>
      <c r="GTJ39" s="44"/>
      <c r="GTK39" s="44"/>
      <c r="GTL39" s="44"/>
      <c r="GTM39" s="44"/>
      <c r="GTN39" s="44"/>
      <c r="GTO39" s="44"/>
      <c r="GTP39" s="44"/>
      <c r="GTQ39" s="44"/>
      <c r="GTR39" s="44"/>
      <c r="GTS39" s="44"/>
      <c r="GTT39" s="44"/>
      <c r="GTU39" s="44"/>
      <c r="GTV39" s="44"/>
      <c r="GTW39" s="44"/>
      <c r="GTX39" s="44"/>
      <c r="GTY39" s="44"/>
      <c r="GTZ39" s="44"/>
      <c r="GUA39" s="44"/>
      <c r="GUB39" s="44"/>
      <c r="GUC39" s="44"/>
      <c r="GUD39" s="44"/>
      <c r="GUE39" s="44"/>
      <c r="GUF39" s="44"/>
      <c r="GUG39" s="44"/>
      <c r="GUH39" s="44"/>
      <c r="GUI39" s="44"/>
      <c r="GUJ39" s="44"/>
      <c r="GUK39" s="44"/>
      <c r="GUL39" s="44"/>
      <c r="GUM39" s="44"/>
      <c r="GUN39" s="44"/>
      <c r="GUO39" s="44"/>
      <c r="GUP39" s="44"/>
      <c r="GUQ39" s="44"/>
      <c r="GUR39" s="44"/>
      <c r="GUS39" s="44"/>
      <c r="GUT39" s="44"/>
      <c r="GUU39" s="44"/>
      <c r="GUV39" s="44"/>
      <c r="GUW39" s="44"/>
      <c r="GUX39" s="44"/>
      <c r="GUY39" s="44"/>
      <c r="GUZ39" s="44"/>
      <c r="GVA39" s="44"/>
      <c r="GVB39" s="44"/>
      <c r="GVC39" s="44"/>
      <c r="GVD39" s="44"/>
      <c r="GVE39" s="44"/>
      <c r="GVF39" s="44"/>
      <c r="GVG39" s="44"/>
      <c r="GVH39" s="44"/>
      <c r="GVI39" s="44"/>
      <c r="GVJ39" s="44"/>
      <c r="GVK39" s="44"/>
      <c r="GVL39" s="44"/>
      <c r="GVM39" s="44"/>
      <c r="GVN39" s="44"/>
      <c r="GVO39" s="44"/>
      <c r="GVP39" s="44"/>
      <c r="GVQ39" s="44"/>
      <c r="GVR39" s="44"/>
      <c r="GVS39" s="44"/>
      <c r="GVT39" s="44"/>
      <c r="GVU39" s="44"/>
      <c r="GVV39" s="44"/>
      <c r="GVW39" s="44"/>
      <c r="GVX39" s="44"/>
      <c r="GVY39" s="44"/>
      <c r="GVZ39" s="44"/>
      <c r="GWA39" s="44"/>
      <c r="GWB39" s="44"/>
      <c r="GWC39" s="44"/>
      <c r="GWD39" s="44"/>
      <c r="GWE39" s="44"/>
      <c r="GWF39" s="44"/>
      <c r="GWG39" s="44"/>
      <c r="GWH39" s="44"/>
      <c r="GWI39" s="44"/>
      <c r="GWJ39" s="44"/>
      <c r="GWK39" s="44"/>
      <c r="GWL39" s="44"/>
      <c r="GWM39" s="44"/>
      <c r="GWN39" s="44"/>
      <c r="GWO39" s="44"/>
      <c r="GWP39" s="44"/>
      <c r="GWQ39" s="44"/>
      <c r="GWR39" s="44"/>
      <c r="GWS39" s="44"/>
      <c r="GWT39" s="44"/>
      <c r="GWU39" s="44"/>
      <c r="GWV39" s="44"/>
      <c r="GWW39" s="44"/>
      <c r="GWX39" s="44"/>
      <c r="GWY39" s="44"/>
      <c r="GWZ39" s="44"/>
      <c r="GXA39" s="44"/>
      <c r="GXB39" s="44"/>
      <c r="GXC39" s="44"/>
      <c r="GXD39" s="44"/>
      <c r="GXE39" s="44"/>
      <c r="GXF39" s="44"/>
      <c r="GXG39" s="44"/>
      <c r="GXH39" s="44"/>
      <c r="GXI39" s="44"/>
      <c r="GXJ39" s="44"/>
      <c r="GXK39" s="44"/>
      <c r="GXL39" s="44"/>
      <c r="GXM39" s="44"/>
      <c r="GXN39" s="44"/>
      <c r="GXO39" s="44"/>
      <c r="GXP39" s="44"/>
      <c r="GXQ39" s="44"/>
      <c r="GXR39" s="44"/>
      <c r="GXS39" s="44"/>
      <c r="GXT39" s="44"/>
      <c r="GXU39" s="44"/>
      <c r="GXV39" s="44"/>
      <c r="GXW39" s="44"/>
      <c r="GXX39" s="44"/>
      <c r="GXY39" s="44"/>
      <c r="GXZ39" s="44"/>
      <c r="GYA39" s="44"/>
      <c r="GYB39" s="44"/>
      <c r="GYC39" s="44"/>
      <c r="GYD39" s="44"/>
      <c r="GYE39" s="44"/>
      <c r="GYF39" s="44"/>
      <c r="GYG39" s="44"/>
      <c r="GYH39" s="44"/>
      <c r="GYI39" s="44"/>
      <c r="GYJ39" s="44"/>
      <c r="GYK39" s="44"/>
      <c r="GYL39" s="44"/>
      <c r="GYM39" s="44"/>
      <c r="GYN39" s="44"/>
      <c r="GYO39" s="44"/>
      <c r="GYP39" s="44"/>
      <c r="GYQ39" s="44"/>
      <c r="GYR39" s="44"/>
      <c r="GYS39" s="44"/>
      <c r="GYT39" s="44"/>
      <c r="GYU39" s="44"/>
      <c r="GYV39" s="44"/>
      <c r="GYW39" s="44"/>
      <c r="GYX39" s="44"/>
      <c r="GYY39" s="44"/>
      <c r="GYZ39" s="44"/>
      <c r="GZA39" s="44"/>
      <c r="GZB39" s="44"/>
      <c r="GZC39" s="44"/>
      <c r="GZD39" s="44"/>
      <c r="GZE39" s="44"/>
      <c r="GZF39" s="44"/>
      <c r="GZG39" s="44"/>
      <c r="GZH39" s="44"/>
      <c r="GZI39" s="44"/>
      <c r="GZJ39" s="44"/>
      <c r="GZK39" s="44"/>
      <c r="GZL39" s="44"/>
      <c r="GZM39" s="44"/>
      <c r="GZN39" s="44"/>
      <c r="GZO39" s="44"/>
      <c r="GZP39" s="44"/>
      <c r="GZQ39" s="44"/>
      <c r="GZR39" s="44"/>
      <c r="GZS39" s="44"/>
      <c r="GZT39" s="44"/>
      <c r="GZU39" s="44"/>
      <c r="GZV39" s="44"/>
      <c r="GZW39" s="44"/>
      <c r="GZX39" s="44"/>
      <c r="GZY39" s="44"/>
      <c r="GZZ39" s="44"/>
      <c r="HAA39" s="44"/>
      <c r="HAB39" s="44"/>
      <c r="HAC39" s="44"/>
      <c r="HAD39" s="44"/>
      <c r="HAE39" s="44"/>
      <c r="HAF39" s="44"/>
      <c r="HAG39" s="44"/>
      <c r="HAH39" s="44"/>
      <c r="HAI39" s="44"/>
      <c r="HAJ39" s="44"/>
      <c r="HAK39" s="44"/>
      <c r="HAL39" s="44"/>
      <c r="HAM39" s="44"/>
      <c r="HAN39" s="44"/>
      <c r="HAO39" s="44"/>
      <c r="HAP39" s="44"/>
      <c r="HAQ39" s="44"/>
      <c r="HAR39" s="44"/>
      <c r="HAS39" s="44"/>
      <c r="HAT39" s="44"/>
      <c r="HAU39" s="44"/>
      <c r="HAV39" s="44"/>
      <c r="HAW39" s="44"/>
      <c r="HAX39" s="44"/>
      <c r="HAY39" s="44"/>
      <c r="HAZ39" s="44"/>
      <c r="HBA39" s="44"/>
      <c r="HBB39" s="44"/>
      <c r="HBC39" s="44"/>
      <c r="HBD39" s="44"/>
      <c r="HBE39" s="44"/>
      <c r="HBF39" s="44"/>
      <c r="HBG39" s="44"/>
      <c r="HBH39" s="44"/>
      <c r="HBI39" s="44"/>
      <c r="HBJ39" s="44"/>
      <c r="HBK39" s="44"/>
      <c r="HBL39" s="44"/>
      <c r="HBM39" s="44"/>
      <c r="HBN39" s="44"/>
      <c r="HBO39" s="44"/>
      <c r="HBP39" s="44"/>
      <c r="HBQ39" s="44"/>
      <c r="HBR39" s="44"/>
      <c r="HBS39" s="44"/>
      <c r="HBT39" s="44"/>
      <c r="HBU39" s="44"/>
      <c r="HBV39" s="44"/>
      <c r="HBW39" s="44"/>
      <c r="HBX39" s="44"/>
      <c r="HBY39" s="44"/>
      <c r="HBZ39" s="44"/>
      <c r="HCA39" s="44"/>
      <c r="HCB39" s="44"/>
      <c r="HCC39" s="44"/>
      <c r="HCD39" s="44"/>
      <c r="HCE39" s="44"/>
      <c r="HCF39" s="44"/>
      <c r="HCG39" s="44"/>
      <c r="HCH39" s="44"/>
      <c r="HCI39" s="44"/>
      <c r="HCJ39" s="44"/>
      <c r="HCK39" s="44"/>
      <c r="HCL39" s="44"/>
      <c r="HCM39" s="44"/>
      <c r="HCN39" s="44"/>
      <c r="HCO39" s="44"/>
      <c r="HCP39" s="44"/>
      <c r="HCQ39" s="44"/>
      <c r="HCR39" s="44"/>
      <c r="HCS39" s="44"/>
      <c r="HCT39" s="44"/>
      <c r="HCU39" s="44"/>
      <c r="HCV39" s="44"/>
      <c r="HCW39" s="44"/>
      <c r="HCX39" s="44"/>
      <c r="HCY39" s="44"/>
      <c r="HCZ39" s="44"/>
      <c r="HDA39" s="44"/>
      <c r="HDB39" s="44"/>
      <c r="HDC39" s="44"/>
      <c r="HDD39" s="44"/>
      <c r="HDE39" s="44"/>
      <c r="HDF39" s="44"/>
      <c r="HDG39" s="44"/>
      <c r="HDH39" s="44"/>
      <c r="HDI39" s="44"/>
      <c r="HDJ39" s="44"/>
      <c r="HDK39" s="44"/>
      <c r="HDL39" s="44"/>
      <c r="HDM39" s="44"/>
      <c r="HDN39" s="44"/>
      <c r="HDO39" s="44"/>
      <c r="HDP39" s="44"/>
      <c r="HDQ39" s="44"/>
      <c r="HDR39" s="44"/>
      <c r="HDS39" s="44"/>
      <c r="HDT39" s="44"/>
      <c r="HDU39" s="44"/>
      <c r="HDV39" s="44"/>
      <c r="HDW39" s="44"/>
      <c r="HDX39" s="44"/>
      <c r="HDY39" s="44"/>
      <c r="HDZ39" s="44"/>
      <c r="HEA39" s="44"/>
      <c r="HEB39" s="44"/>
      <c r="HEC39" s="44"/>
      <c r="HED39" s="44"/>
      <c r="HEE39" s="44"/>
      <c r="HEF39" s="44"/>
      <c r="HEG39" s="44"/>
      <c r="HEH39" s="44"/>
      <c r="HEI39" s="44"/>
      <c r="HEJ39" s="44"/>
      <c r="HEK39" s="44"/>
      <c r="HEL39" s="44"/>
      <c r="HEM39" s="44"/>
      <c r="HEN39" s="44"/>
      <c r="HEO39" s="44"/>
      <c r="HEP39" s="44"/>
      <c r="HEQ39" s="44"/>
      <c r="HER39" s="44"/>
      <c r="HES39" s="44"/>
      <c r="HET39" s="44"/>
      <c r="HEU39" s="44"/>
      <c r="HEV39" s="44"/>
      <c r="HEW39" s="44"/>
      <c r="HEX39" s="44"/>
      <c r="HEY39" s="44"/>
      <c r="HEZ39" s="44"/>
      <c r="HFA39" s="44"/>
      <c r="HFB39" s="44"/>
      <c r="HFC39" s="44"/>
      <c r="HFD39" s="44"/>
      <c r="HFE39" s="44"/>
      <c r="HFF39" s="44"/>
      <c r="HFG39" s="44"/>
      <c r="HFH39" s="44"/>
      <c r="HFI39" s="44"/>
      <c r="HFJ39" s="44"/>
      <c r="HFK39" s="44"/>
      <c r="HFL39" s="44"/>
      <c r="HFM39" s="44"/>
      <c r="HFN39" s="44"/>
      <c r="HFO39" s="44"/>
      <c r="HFP39" s="44"/>
      <c r="HFQ39" s="44"/>
      <c r="HFR39" s="44"/>
      <c r="HFS39" s="44"/>
      <c r="HFT39" s="44"/>
      <c r="HFU39" s="44"/>
      <c r="HFV39" s="44"/>
      <c r="HFW39" s="44"/>
      <c r="HFX39" s="44"/>
      <c r="HFY39" s="44"/>
      <c r="HFZ39" s="44"/>
      <c r="HGA39" s="44"/>
      <c r="HGB39" s="44"/>
      <c r="HGC39" s="44"/>
      <c r="HGD39" s="44"/>
      <c r="HGE39" s="44"/>
      <c r="HGF39" s="44"/>
      <c r="HGG39" s="44"/>
      <c r="HGH39" s="44"/>
      <c r="HGI39" s="44"/>
      <c r="HGJ39" s="44"/>
      <c r="HGK39" s="44"/>
      <c r="HGL39" s="44"/>
      <c r="HGM39" s="44"/>
      <c r="HGN39" s="44"/>
      <c r="HGO39" s="44"/>
      <c r="HGP39" s="44"/>
      <c r="HGQ39" s="44"/>
      <c r="HGR39" s="44"/>
      <c r="HGS39" s="44"/>
      <c r="HGT39" s="44"/>
      <c r="HGU39" s="44"/>
      <c r="HGV39" s="44"/>
      <c r="HGW39" s="44"/>
      <c r="HGX39" s="44"/>
      <c r="HGY39" s="44"/>
      <c r="HGZ39" s="44"/>
      <c r="HHA39" s="44"/>
      <c r="HHB39" s="44"/>
      <c r="HHC39" s="44"/>
      <c r="HHD39" s="44"/>
      <c r="HHE39" s="44"/>
      <c r="HHF39" s="44"/>
      <c r="HHG39" s="44"/>
      <c r="HHH39" s="44"/>
      <c r="HHI39" s="44"/>
      <c r="HHJ39" s="44"/>
      <c r="HHK39" s="44"/>
      <c r="HHL39" s="44"/>
      <c r="HHM39" s="44"/>
      <c r="HHN39" s="44"/>
      <c r="HHO39" s="44"/>
      <c r="HHP39" s="44"/>
      <c r="HHQ39" s="44"/>
      <c r="HHR39" s="44"/>
      <c r="HHS39" s="44"/>
      <c r="HHT39" s="44"/>
      <c r="HHU39" s="44"/>
      <c r="HHV39" s="44"/>
      <c r="HHW39" s="44"/>
      <c r="HHX39" s="44"/>
      <c r="HHY39" s="44"/>
      <c r="HHZ39" s="44"/>
      <c r="HIA39" s="44"/>
      <c r="HIB39" s="44"/>
      <c r="HIC39" s="44"/>
      <c r="HID39" s="44"/>
      <c r="HIE39" s="44"/>
      <c r="HIF39" s="44"/>
      <c r="HIG39" s="44"/>
      <c r="HIH39" s="44"/>
      <c r="HII39" s="44"/>
      <c r="HIJ39" s="44"/>
      <c r="HIK39" s="44"/>
      <c r="HIL39" s="44"/>
      <c r="HIM39" s="44"/>
      <c r="HIN39" s="44"/>
      <c r="HIO39" s="44"/>
      <c r="HIP39" s="44"/>
      <c r="HIQ39" s="44"/>
      <c r="HIR39" s="44"/>
      <c r="HIS39" s="44"/>
      <c r="HIT39" s="44"/>
      <c r="HIU39" s="44"/>
      <c r="HIV39" s="44"/>
      <c r="HIW39" s="44"/>
      <c r="HIX39" s="44"/>
      <c r="HIY39" s="44"/>
      <c r="HIZ39" s="44"/>
      <c r="HJA39" s="44"/>
      <c r="HJB39" s="44"/>
      <c r="HJC39" s="44"/>
      <c r="HJD39" s="44"/>
      <c r="HJE39" s="44"/>
      <c r="HJF39" s="44"/>
      <c r="HJG39" s="44"/>
      <c r="HJH39" s="44"/>
      <c r="HJI39" s="44"/>
      <c r="HJJ39" s="44"/>
      <c r="HJK39" s="44"/>
      <c r="HJL39" s="44"/>
      <c r="HJM39" s="44"/>
      <c r="HJN39" s="44"/>
      <c r="HJO39" s="44"/>
      <c r="HJP39" s="44"/>
      <c r="HJQ39" s="44"/>
      <c r="HJR39" s="44"/>
      <c r="HJS39" s="44"/>
      <c r="HJT39" s="44"/>
      <c r="HJU39" s="44"/>
      <c r="HJV39" s="44"/>
      <c r="HJW39" s="44"/>
      <c r="HJX39" s="44"/>
      <c r="HJY39" s="44"/>
      <c r="HJZ39" s="44"/>
      <c r="HKA39" s="44"/>
      <c r="HKB39" s="44"/>
      <c r="HKC39" s="44"/>
      <c r="HKD39" s="44"/>
      <c r="HKE39" s="44"/>
      <c r="HKF39" s="44"/>
      <c r="HKG39" s="44"/>
      <c r="HKH39" s="44"/>
      <c r="HKI39" s="44"/>
      <c r="HKJ39" s="44"/>
      <c r="HKK39" s="44"/>
      <c r="HKL39" s="44"/>
      <c r="HKM39" s="44"/>
      <c r="HKN39" s="44"/>
      <c r="HKO39" s="44"/>
      <c r="HKP39" s="44"/>
      <c r="HKQ39" s="44"/>
      <c r="HKR39" s="44"/>
      <c r="HKS39" s="44"/>
      <c r="HKT39" s="44"/>
      <c r="HKU39" s="44"/>
      <c r="HKV39" s="44"/>
      <c r="HKW39" s="44"/>
      <c r="HKX39" s="44"/>
      <c r="HKY39" s="44"/>
      <c r="HKZ39" s="44"/>
      <c r="HLA39" s="44"/>
      <c r="HLB39" s="44"/>
      <c r="HLC39" s="44"/>
      <c r="HLD39" s="44"/>
      <c r="HLE39" s="44"/>
      <c r="HLF39" s="44"/>
      <c r="HLG39" s="44"/>
      <c r="HLH39" s="44"/>
      <c r="HLI39" s="44"/>
      <c r="HLJ39" s="44"/>
      <c r="HLK39" s="44"/>
      <c r="HLL39" s="44"/>
      <c r="HLM39" s="44"/>
      <c r="HLN39" s="44"/>
      <c r="HLO39" s="44"/>
      <c r="HLP39" s="44"/>
      <c r="HLQ39" s="44"/>
      <c r="HLR39" s="44"/>
      <c r="HLS39" s="44"/>
      <c r="HLT39" s="44"/>
      <c r="HLU39" s="44"/>
      <c r="HLV39" s="44"/>
      <c r="HLW39" s="44"/>
      <c r="HLX39" s="44"/>
      <c r="HLY39" s="44"/>
      <c r="HLZ39" s="44"/>
      <c r="HMA39" s="44"/>
      <c r="HMB39" s="44"/>
      <c r="HMC39" s="44"/>
      <c r="HMD39" s="44"/>
      <c r="HME39" s="44"/>
      <c r="HMF39" s="44"/>
      <c r="HMG39" s="44"/>
      <c r="HMH39" s="44"/>
      <c r="HMI39" s="44"/>
      <c r="HMJ39" s="44"/>
      <c r="HMK39" s="44"/>
      <c r="HML39" s="44"/>
      <c r="HMM39" s="44"/>
      <c r="HMN39" s="44"/>
      <c r="HMO39" s="44"/>
      <c r="HMP39" s="44"/>
      <c r="HMQ39" s="44"/>
      <c r="HMR39" s="44"/>
      <c r="HMS39" s="44"/>
      <c r="HMT39" s="44"/>
      <c r="HMU39" s="44"/>
      <c r="HMV39" s="44"/>
      <c r="HMW39" s="44"/>
      <c r="HMX39" s="44"/>
      <c r="HMY39" s="44"/>
      <c r="HMZ39" s="44"/>
      <c r="HNA39" s="44"/>
      <c r="HNB39" s="44"/>
      <c r="HNC39" s="44"/>
      <c r="HND39" s="44"/>
      <c r="HNE39" s="44"/>
      <c r="HNF39" s="44"/>
      <c r="HNG39" s="44"/>
      <c r="HNH39" s="44"/>
      <c r="HNI39" s="44"/>
      <c r="HNJ39" s="44"/>
      <c r="HNK39" s="44"/>
      <c r="HNL39" s="44"/>
      <c r="HNM39" s="44"/>
      <c r="HNN39" s="44"/>
      <c r="HNO39" s="44"/>
      <c r="HNP39" s="44"/>
      <c r="HNQ39" s="44"/>
      <c r="HNR39" s="44"/>
      <c r="HNS39" s="44"/>
      <c r="HNT39" s="44"/>
      <c r="HNU39" s="44"/>
      <c r="HNV39" s="44"/>
      <c r="HNW39" s="44"/>
      <c r="HNX39" s="44"/>
      <c r="HNY39" s="44"/>
      <c r="HNZ39" s="44"/>
      <c r="HOA39" s="44"/>
      <c r="HOB39" s="44"/>
      <c r="HOC39" s="44"/>
      <c r="HOD39" s="44"/>
      <c r="HOE39" s="44"/>
      <c r="HOF39" s="44"/>
      <c r="HOG39" s="44"/>
      <c r="HOH39" s="44"/>
      <c r="HOI39" s="44"/>
      <c r="HOJ39" s="44"/>
      <c r="HOK39" s="44"/>
      <c r="HOL39" s="44"/>
      <c r="HOM39" s="44"/>
      <c r="HON39" s="44"/>
      <c r="HOO39" s="44"/>
      <c r="HOP39" s="44"/>
      <c r="HOQ39" s="44"/>
      <c r="HOR39" s="44"/>
      <c r="HOS39" s="44"/>
      <c r="HOT39" s="44"/>
      <c r="HOU39" s="44"/>
      <c r="HOV39" s="44"/>
      <c r="HOW39" s="44"/>
      <c r="HOX39" s="44"/>
      <c r="HOY39" s="44"/>
      <c r="HOZ39" s="44"/>
      <c r="HPA39" s="44"/>
      <c r="HPB39" s="44"/>
      <c r="HPC39" s="44"/>
      <c r="HPD39" s="44"/>
      <c r="HPE39" s="44"/>
      <c r="HPF39" s="44"/>
      <c r="HPG39" s="44"/>
      <c r="HPH39" s="44"/>
      <c r="HPI39" s="44"/>
      <c r="HPJ39" s="44"/>
      <c r="HPK39" s="44"/>
      <c r="HPL39" s="44"/>
      <c r="HPM39" s="44"/>
      <c r="HPN39" s="44"/>
      <c r="HPO39" s="44"/>
      <c r="HPP39" s="44"/>
      <c r="HPQ39" s="44"/>
      <c r="HPR39" s="44"/>
      <c r="HPS39" s="44"/>
      <c r="HPT39" s="44"/>
      <c r="HPU39" s="44"/>
      <c r="HPV39" s="44"/>
      <c r="HPW39" s="44"/>
      <c r="HPX39" s="44"/>
      <c r="HPY39" s="44"/>
      <c r="HPZ39" s="44"/>
      <c r="HQA39" s="44"/>
      <c r="HQB39" s="44"/>
      <c r="HQC39" s="44"/>
      <c r="HQD39" s="44"/>
      <c r="HQE39" s="44"/>
      <c r="HQF39" s="44"/>
      <c r="HQG39" s="44"/>
      <c r="HQH39" s="44"/>
      <c r="HQI39" s="44"/>
      <c r="HQJ39" s="44"/>
      <c r="HQK39" s="44"/>
      <c r="HQL39" s="44"/>
      <c r="HQM39" s="44"/>
      <c r="HQN39" s="44"/>
      <c r="HQO39" s="44"/>
      <c r="HQP39" s="44"/>
      <c r="HQQ39" s="44"/>
      <c r="HQR39" s="44"/>
      <c r="HQS39" s="44"/>
      <c r="HQT39" s="44"/>
      <c r="HQU39" s="44"/>
      <c r="HQV39" s="44"/>
      <c r="HQW39" s="44"/>
      <c r="HQX39" s="44"/>
      <c r="HQY39" s="44"/>
      <c r="HQZ39" s="44"/>
      <c r="HRA39" s="44"/>
      <c r="HRB39" s="44"/>
      <c r="HRC39" s="44"/>
      <c r="HRD39" s="44"/>
      <c r="HRE39" s="44"/>
      <c r="HRF39" s="44"/>
      <c r="HRG39" s="44"/>
      <c r="HRH39" s="44"/>
      <c r="HRI39" s="44"/>
      <c r="HRJ39" s="44"/>
      <c r="HRK39" s="44"/>
      <c r="HRL39" s="44"/>
      <c r="HRM39" s="44"/>
      <c r="HRN39" s="44"/>
      <c r="HRO39" s="44"/>
      <c r="HRP39" s="44"/>
      <c r="HRQ39" s="44"/>
      <c r="HRR39" s="44"/>
      <c r="HRS39" s="44"/>
      <c r="HRT39" s="44"/>
      <c r="HRU39" s="44"/>
      <c r="HRV39" s="44"/>
      <c r="HRW39" s="44"/>
      <c r="HRX39" s="44"/>
      <c r="HRY39" s="44"/>
      <c r="HRZ39" s="44"/>
      <c r="HSA39" s="44"/>
      <c r="HSB39" s="44"/>
      <c r="HSC39" s="44"/>
      <c r="HSD39" s="44"/>
      <c r="HSE39" s="44"/>
      <c r="HSF39" s="44"/>
      <c r="HSG39" s="44"/>
      <c r="HSH39" s="44"/>
      <c r="HSI39" s="44"/>
      <c r="HSJ39" s="44"/>
      <c r="HSK39" s="44"/>
      <c r="HSL39" s="44"/>
      <c r="HSM39" s="44"/>
      <c r="HSN39" s="44"/>
      <c r="HSO39" s="44"/>
      <c r="HSP39" s="44"/>
      <c r="HSQ39" s="44"/>
      <c r="HSR39" s="44"/>
      <c r="HSS39" s="44"/>
      <c r="HST39" s="44"/>
      <c r="HSU39" s="44"/>
      <c r="HSV39" s="44"/>
      <c r="HSW39" s="44"/>
      <c r="HSX39" s="44"/>
      <c r="HSY39" s="44"/>
      <c r="HSZ39" s="44"/>
      <c r="HTA39" s="44"/>
      <c r="HTB39" s="44"/>
      <c r="HTC39" s="44"/>
      <c r="HTD39" s="44"/>
      <c r="HTE39" s="44"/>
      <c r="HTF39" s="44"/>
      <c r="HTG39" s="44"/>
      <c r="HTH39" s="44"/>
      <c r="HTI39" s="44"/>
      <c r="HTJ39" s="44"/>
      <c r="HTK39" s="44"/>
      <c r="HTL39" s="44"/>
      <c r="HTM39" s="44"/>
      <c r="HTN39" s="44"/>
      <c r="HTO39" s="44"/>
      <c r="HTP39" s="44"/>
      <c r="HTQ39" s="44"/>
      <c r="HTR39" s="44"/>
      <c r="HTS39" s="44"/>
      <c r="HTT39" s="44"/>
      <c r="HTU39" s="44"/>
      <c r="HTV39" s="44"/>
      <c r="HTW39" s="44"/>
      <c r="HTX39" s="44"/>
      <c r="HTY39" s="44"/>
      <c r="HTZ39" s="44"/>
      <c r="HUA39" s="44"/>
      <c r="HUB39" s="44"/>
      <c r="HUC39" s="44"/>
      <c r="HUD39" s="44"/>
      <c r="HUE39" s="44"/>
      <c r="HUF39" s="44"/>
      <c r="HUG39" s="44"/>
      <c r="HUH39" s="44"/>
      <c r="HUI39" s="44"/>
      <c r="HUJ39" s="44"/>
      <c r="HUK39" s="44"/>
      <c r="HUL39" s="44"/>
      <c r="HUM39" s="44"/>
      <c r="HUN39" s="44"/>
      <c r="HUO39" s="44"/>
      <c r="HUP39" s="44"/>
      <c r="HUQ39" s="44"/>
      <c r="HUR39" s="44"/>
      <c r="HUS39" s="44"/>
      <c r="HUT39" s="44"/>
      <c r="HUU39" s="44"/>
      <c r="HUV39" s="44"/>
      <c r="HUW39" s="44"/>
      <c r="HUX39" s="44"/>
      <c r="HUY39" s="44"/>
      <c r="HUZ39" s="44"/>
      <c r="HVA39" s="44"/>
      <c r="HVB39" s="44"/>
      <c r="HVC39" s="44"/>
      <c r="HVD39" s="44"/>
      <c r="HVE39" s="44"/>
      <c r="HVF39" s="44"/>
      <c r="HVG39" s="44"/>
      <c r="HVH39" s="44"/>
      <c r="HVI39" s="44"/>
      <c r="HVJ39" s="44"/>
      <c r="HVK39" s="44"/>
      <c r="HVL39" s="44"/>
      <c r="HVM39" s="44"/>
      <c r="HVN39" s="44"/>
      <c r="HVO39" s="44"/>
      <c r="HVP39" s="44"/>
      <c r="HVQ39" s="44"/>
      <c r="HVR39" s="44"/>
      <c r="HVS39" s="44"/>
      <c r="HVT39" s="44"/>
      <c r="HVU39" s="44"/>
      <c r="HVV39" s="44"/>
      <c r="HVW39" s="44"/>
      <c r="HVX39" s="44"/>
      <c r="HVY39" s="44"/>
      <c r="HVZ39" s="44"/>
      <c r="HWA39" s="44"/>
      <c r="HWB39" s="44"/>
      <c r="HWC39" s="44"/>
      <c r="HWD39" s="44"/>
      <c r="HWE39" s="44"/>
      <c r="HWF39" s="44"/>
      <c r="HWG39" s="44"/>
      <c r="HWH39" s="44"/>
      <c r="HWI39" s="44"/>
      <c r="HWJ39" s="44"/>
      <c r="HWK39" s="44"/>
      <c r="HWL39" s="44"/>
      <c r="HWM39" s="44"/>
      <c r="HWN39" s="44"/>
      <c r="HWO39" s="44"/>
      <c r="HWP39" s="44"/>
      <c r="HWQ39" s="44"/>
      <c r="HWR39" s="44"/>
      <c r="HWS39" s="44"/>
      <c r="HWT39" s="44"/>
      <c r="HWU39" s="44"/>
      <c r="HWV39" s="44"/>
      <c r="HWW39" s="44"/>
      <c r="HWX39" s="44"/>
      <c r="HWY39" s="44"/>
      <c r="HWZ39" s="44"/>
      <c r="HXA39" s="44"/>
      <c r="HXB39" s="44"/>
      <c r="HXC39" s="44"/>
      <c r="HXD39" s="44"/>
      <c r="HXE39" s="44"/>
      <c r="HXF39" s="44"/>
      <c r="HXG39" s="44"/>
      <c r="HXH39" s="44"/>
      <c r="HXI39" s="44"/>
      <c r="HXJ39" s="44"/>
      <c r="HXK39" s="44"/>
      <c r="HXL39" s="44"/>
      <c r="HXM39" s="44"/>
      <c r="HXN39" s="44"/>
      <c r="HXO39" s="44"/>
      <c r="HXP39" s="44"/>
      <c r="HXQ39" s="44"/>
      <c r="HXR39" s="44"/>
      <c r="HXS39" s="44"/>
      <c r="HXT39" s="44"/>
      <c r="HXU39" s="44"/>
      <c r="HXV39" s="44"/>
      <c r="HXW39" s="44"/>
      <c r="HXX39" s="44"/>
      <c r="HXY39" s="44"/>
      <c r="HXZ39" s="44"/>
      <c r="HYA39" s="44"/>
      <c r="HYB39" s="44"/>
      <c r="HYC39" s="44"/>
      <c r="HYD39" s="44"/>
      <c r="HYE39" s="44"/>
      <c r="HYF39" s="44"/>
      <c r="HYG39" s="44"/>
      <c r="HYH39" s="44"/>
      <c r="HYI39" s="44"/>
      <c r="HYJ39" s="44"/>
      <c r="HYK39" s="44"/>
      <c r="HYL39" s="44"/>
      <c r="HYM39" s="44"/>
      <c r="HYN39" s="44"/>
      <c r="HYO39" s="44"/>
      <c r="HYP39" s="44"/>
      <c r="HYQ39" s="44"/>
      <c r="HYR39" s="44"/>
      <c r="HYS39" s="44"/>
      <c r="HYT39" s="44"/>
      <c r="HYU39" s="44"/>
      <c r="HYV39" s="44"/>
      <c r="HYW39" s="44"/>
      <c r="HYX39" s="44"/>
      <c r="HYY39" s="44"/>
      <c r="HYZ39" s="44"/>
      <c r="HZA39" s="44"/>
      <c r="HZB39" s="44"/>
      <c r="HZC39" s="44"/>
      <c r="HZD39" s="44"/>
      <c r="HZE39" s="44"/>
      <c r="HZF39" s="44"/>
      <c r="HZG39" s="44"/>
      <c r="HZH39" s="44"/>
      <c r="HZI39" s="44"/>
      <c r="HZJ39" s="44"/>
      <c r="HZK39" s="44"/>
      <c r="HZL39" s="44"/>
      <c r="HZM39" s="44"/>
      <c r="HZN39" s="44"/>
      <c r="HZO39" s="44"/>
      <c r="HZP39" s="44"/>
      <c r="HZQ39" s="44"/>
      <c r="HZR39" s="44"/>
      <c r="HZS39" s="44"/>
      <c r="HZT39" s="44"/>
      <c r="HZU39" s="44"/>
      <c r="HZV39" s="44"/>
      <c r="HZW39" s="44"/>
      <c r="HZX39" s="44"/>
      <c r="HZY39" s="44"/>
      <c r="HZZ39" s="44"/>
      <c r="IAA39" s="44"/>
      <c r="IAB39" s="44"/>
      <c r="IAC39" s="44"/>
      <c r="IAD39" s="44"/>
      <c r="IAE39" s="44"/>
      <c r="IAF39" s="44"/>
      <c r="IAG39" s="44"/>
      <c r="IAH39" s="44"/>
      <c r="IAI39" s="44"/>
      <c r="IAJ39" s="44"/>
      <c r="IAK39" s="44"/>
      <c r="IAL39" s="44"/>
      <c r="IAM39" s="44"/>
      <c r="IAN39" s="44"/>
      <c r="IAO39" s="44"/>
      <c r="IAP39" s="44"/>
      <c r="IAQ39" s="44"/>
      <c r="IAR39" s="44"/>
      <c r="IAS39" s="44"/>
      <c r="IAT39" s="44"/>
      <c r="IAU39" s="44"/>
      <c r="IAV39" s="44"/>
      <c r="IAW39" s="44"/>
      <c r="IAX39" s="44"/>
      <c r="IAY39" s="44"/>
      <c r="IAZ39" s="44"/>
      <c r="IBA39" s="44"/>
      <c r="IBB39" s="44"/>
      <c r="IBC39" s="44"/>
      <c r="IBD39" s="44"/>
      <c r="IBE39" s="44"/>
      <c r="IBF39" s="44"/>
      <c r="IBG39" s="44"/>
      <c r="IBH39" s="44"/>
      <c r="IBI39" s="44"/>
      <c r="IBJ39" s="44"/>
      <c r="IBK39" s="44"/>
      <c r="IBL39" s="44"/>
      <c r="IBM39" s="44"/>
      <c r="IBN39" s="44"/>
      <c r="IBO39" s="44"/>
      <c r="IBP39" s="44"/>
      <c r="IBQ39" s="44"/>
      <c r="IBR39" s="44"/>
      <c r="IBS39" s="44"/>
      <c r="IBT39" s="44"/>
      <c r="IBU39" s="44"/>
      <c r="IBV39" s="44"/>
      <c r="IBW39" s="44"/>
      <c r="IBX39" s="44"/>
      <c r="IBY39" s="44"/>
      <c r="IBZ39" s="44"/>
      <c r="ICA39" s="44"/>
      <c r="ICB39" s="44"/>
      <c r="ICC39" s="44"/>
      <c r="ICD39" s="44"/>
      <c r="ICE39" s="44"/>
      <c r="ICF39" s="44"/>
      <c r="ICG39" s="44"/>
      <c r="ICH39" s="44"/>
      <c r="ICI39" s="44"/>
      <c r="ICJ39" s="44"/>
      <c r="ICK39" s="44"/>
      <c r="ICL39" s="44"/>
      <c r="ICM39" s="44"/>
      <c r="ICN39" s="44"/>
      <c r="ICO39" s="44"/>
      <c r="ICP39" s="44"/>
      <c r="ICQ39" s="44"/>
      <c r="ICR39" s="44"/>
      <c r="ICS39" s="44"/>
      <c r="ICT39" s="44"/>
      <c r="ICU39" s="44"/>
      <c r="ICV39" s="44"/>
      <c r="ICW39" s="44"/>
      <c r="ICX39" s="44"/>
      <c r="ICY39" s="44"/>
      <c r="ICZ39" s="44"/>
      <c r="IDA39" s="44"/>
      <c r="IDB39" s="44"/>
      <c r="IDC39" s="44"/>
      <c r="IDD39" s="44"/>
      <c r="IDE39" s="44"/>
      <c r="IDF39" s="44"/>
      <c r="IDG39" s="44"/>
      <c r="IDH39" s="44"/>
      <c r="IDI39" s="44"/>
      <c r="IDJ39" s="44"/>
      <c r="IDK39" s="44"/>
      <c r="IDL39" s="44"/>
      <c r="IDM39" s="44"/>
      <c r="IDN39" s="44"/>
      <c r="IDO39" s="44"/>
      <c r="IDP39" s="44"/>
      <c r="IDQ39" s="44"/>
      <c r="IDR39" s="44"/>
      <c r="IDS39" s="44"/>
      <c r="IDT39" s="44"/>
      <c r="IDU39" s="44"/>
      <c r="IDV39" s="44"/>
      <c r="IDW39" s="44"/>
      <c r="IDX39" s="44"/>
      <c r="IDY39" s="44"/>
      <c r="IDZ39" s="44"/>
      <c r="IEA39" s="44"/>
      <c r="IEB39" s="44"/>
      <c r="IEC39" s="44"/>
      <c r="IED39" s="44"/>
      <c r="IEE39" s="44"/>
      <c r="IEF39" s="44"/>
      <c r="IEG39" s="44"/>
      <c r="IEH39" s="44"/>
      <c r="IEI39" s="44"/>
      <c r="IEJ39" s="44"/>
      <c r="IEK39" s="44"/>
      <c r="IEL39" s="44"/>
      <c r="IEM39" s="44"/>
      <c r="IEN39" s="44"/>
      <c r="IEO39" s="44"/>
      <c r="IEP39" s="44"/>
      <c r="IEQ39" s="44"/>
      <c r="IER39" s="44"/>
      <c r="IES39" s="44"/>
      <c r="IET39" s="44"/>
      <c r="IEU39" s="44"/>
      <c r="IEV39" s="44"/>
      <c r="IEW39" s="44"/>
      <c r="IEX39" s="44"/>
      <c r="IEY39" s="44"/>
      <c r="IEZ39" s="44"/>
      <c r="IFA39" s="44"/>
      <c r="IFB39" s="44"/>
      <c r="IFC39" s="44"/>
      <c r="IFD39" s="44"/>
      <c r="IFE39" s="44"/>
      <c r="IFF39" s="44"/>
      <c r="IFG39" s="44"/>
      <c r="IFH39" s="44"/>
      <c r="IFI39" s="44"/>
      <c r="IFJ39" s="44"/>
      <c r="IFK39" s="44"/>
      <c r="IFL39" s="44"/>
      <c r="IFM39" s="44"/>
      <c r="IFN39" s="44"/>
      <c r="IFO39" s="44"/>
      <c r="IFP39" s="44"/>
      <c r="IFQ39" s="44"/>
      <c r="IFR39" s="44"/>
      <c r="IFS39" s="44"/>
      <c r="IFT39" s="44"/>
      <c r="IFU39" s="44"/>
      <c r="IFV39" s="44"/>
      <c r="IFW39" s="44"/>
      <c r="IFX39" s="44"/>
      <c r="IFY39" s="44"/>
      <c r="IFZ39" s="44"/>
      <c r="IGA39" s="44"/>
      <c r="IGB39" s="44"/>
      <c r="IGC39" s="44"/>
      <c r="IGD39" s="44"/>
      <c r="IGE39" s="44"/>
      <c r="IGF39" s="44"/>
      <c r="IGG39" s="44"/>
      <c r="IGH39" s="44"/>
      <c r="IGI39" s="44"/>
      <c r="IGJ39" s="44"/>
      <c r="IGK39" s="44"/>
      <c r="IGL39" s="44"/>
      <c r="IGM39" s="44"/>
      <c r="IGN39" s="44"/>
      <c r="IGO39" s="44"/>
      <c r="IGP39" s="44"/>
      <c r="IGQ39" s="44"/>
      <c r="IGR39" s="44"/>
      <c r="IGS39" s="44"/>
      <c r="IGT39" s="44"/>
      <c r="IGU39" s="44"/>
      <c r="IGV39" s="44"/>
      <c r="IGW39" s="44"/>
      <c r="IGX39" s="44"/>
      <c r="IGY39" s="44"/>
      <c r="IGZ39" s="44"/>
      <c r="IHA39" s="44"/>
      <c r="IHB39" s="44"/>
      <c r="IHC39" s="44"/>
      <c r="IHD39" s="44"/>
      <c r="IHE39" s="44"/>
      <c r="IHF39" s="44"/>
      <c r="IHG39" s="44"/>
      <c r="IHH39" s="44"/>
      <c r="IHI39" s="44"/>
      <c r="IHJ39" s="44"/>
      <c r="IHK39" s="44"/>
      <c r="IHL39" s="44"/>
      <c r="IHM39" s="44"/>
      <c r="IHN39" s="44"/>
      <c r="IHO39" s="44"/>
      <c r="IHP39" s="44"/>
      <c r="IHQ39" s="44"/>
      <c r="IHR39" s="44"/>
      <c r="IHS39" s="44"/>
      <c r="IHT39" s="44"/>
      <c r="IHU39" s="44"/>
      <c r="IHV39" s="44"/>
      <c r="IHW39" s="44"/>
      <c r="IHX39" s="44"/>
      <c r="IHY39" s="44"/>
      <c r="IHZ39" s="44"/>
      <c r="IIA39" s="44"/>
      <c r="IIB39" s="44"/>
      <c r="IIC39" s="44"/>
      <c r="IID39" s="44"/>
      <c r="IIE39" s="44"/>
      <c r="IIF39" s="44"/>
      <c r="IIG39" s="44"/>
      <c r="IIH39" s="44"/>
      <c r="III39" s="44"/>
      <c r="IIJ39" s="44"/>
      <c r="IIK39" s="44"/>
      <c r="IIL39" s="44"/>
      <c r="IIM39" s="44"/>
      <c r="IIN39" s="44"/>
      <c r="IIO39" s="44"/>
      <c r="IIP39" s="44"/>
      <c r="IIQ39" s="44"/>
      <c r="IIR39" s="44"/>
      <c r="IIS39" s="44"/>
      <c r="IIT39" s="44"/>
      <c r="IIU39" s="44"/>
      <c r="IIV39" s="44"/>
      <c r="IIW39" s="44"/>
      <c r="IIX39" s="44"/>
      <c r="IIY39" s="44"/>
      <c r="IIZ39" s="44"/>
      <c r="IJA39" s="44"/>
      <c r="IJB39" s="44"/>
      <c r="IJC39" s="44"/>
      <c r="IJD39" s="44"/>
      <c r="IJE39" s="44"/>
      <c r="IJF39" s="44"/>
      <c r="IJG39" s="44"/>
      <c r="IJH39" s="44"/>
      <c r="IJI39" s="44"/>
      <c r="IJJ39" s="44"/>
      <c r="IJK39" s="44"/>
      <c r="IJL39" s="44"/>
      <c r="IJM39" s="44"/>
      <c r="IJN39" s="44"/>
      <c r="IJO39" s="44"/>
      <c r="IJP39" s="44"/>
      <c r="IJQ39" s="44"/>
      <c r="IJR39" s="44"/>
      <c r="IJS39" s="44"/>
      <c r="IJT39" s="44"/>
      <c r="IJU39" s="44"/>
      <c r="IJV39" s="44"/>
      <c r="IJW39" s="44"/>
      <c r="IJX39" s="44"/>
      <c r="IJY39" s="44"/>
      <c r="IJZ39" s="44"/>
      <c r="IKA39" s="44"/>
      <c r="IKB39" s="44"/>
      <c r="IKC39" s="44"/>
      <c r="IKD39" s="44"/>
      <c r="IKE39" s="44"/>
      <c r="IKF39" s="44"/>
      <c r="IKG39" s="44"/>
      <c r="IKH39" s="44"/>
      <c r="IKI39" s="44"/>
      <c r="IKJ39" s="44"/>
      <c r="IKK39" s="44"/>
      <c r="IKL39" s="44"/>
      <c r="IKM39" s="44"/>
      <c r="IKN39" s="44"/>
      <c r="IKO39" s="44"/>
      <c r="IKP39" s="44"/>
      <c r="IKQ39" s="44"/>
      <c r="IKR39" s="44"/>
      <c r="IKS39" s="44"/>
      <c r="IKT39" s="44"/>
      <c r="IKU39" s="44"/>
      <c r="IKV39" s="44"/>
      <c r="IKW39" s="44"/>
      <c r="IKX39" s="44"/>
      <c r="IKY39" s="44"/>
      <c r="IKZ39" s="44"/>
      <c r="ILA39" s="44"/>
      <c r="ILB39" s="44"/>
      <c r="ILC39" s="44"/>
      <c r="ILD39" s="44"/>
      <c r="ILE39" s="44"/>
      <c r="ILF39" s="44"/>
      <c r="ILG39" s="44"/>
      <c r="ILH39" s="44"/>
      <c r="ILI39" s="44"/>
      <c r="ILJ39" s="44"/>
      <c r="ILK39" s="44"/>
      <c r="ILL39" s="44"/>
      <c r="ILM39" s="44"/>
      <c r="ILN39" s="44"/>
      <c r="ILO39" s="44"/>
      <c r="ILP39" s="44"/>
      <c r="ILQ39" s="44"/>
      <c r="ILR39" s="44"/>
      <c r="ILS39" s="44"/>
      <c r="ILT39" s="44"/>
      <c r="ILU39" s="44"/>
      <c r="ILV39" s="44"/>
      <c r="ILW39" s="44"/>
      <c r="ILX39" s="44"/>
      <c r="ILY39" s="44"/>
      <c r="ILZ39" s="44"/>
      <c r="IMA39" s="44"/>
      <c r="IMB39" s="44"/>
      <c r="IMC39" s="44"/>
      <c r="IMD39" s="44"/>
      <c r="IME39" s="44"/>
      <c r="IMF39" s="44"/>
      <c r="IMG39" s="44"/>
      <c r="IMH39" s="44"/>
      <c r="IMI39" s="44"/>
      <c r="IMJ39" s="44"/>
      <c r="IMK39" s="44"/>
      <c r="IML39" s="44"/>
      <c r="IMM39" s="44"/>
      <c r="IMN39" s="44"/>
      <c r="IMO39" s="44"/>
      <c r="IMP39" s="44"/>
      <c r="IMQ39" s="44"/>
      <c r="IMR39" s="44"/>
      <c r="IMS39" s="44"/>
      <c r="IMT39" s="44"/>
      <c r="IMU39" s="44"/>
      <c r="IMV39" s="44"/>
      <c r="IMW39" s="44"/>
      <c r="IMX39" s="44"/>
      <c r="IMY39" s="44"/>
      <c r="IMZ39" s="44"/>
      <c r="INA39" s="44"/>
      <c r="INB39" s="44"/>
      <c r="INC39" s="44"/>
      <c r="IND39" s="44"/>
      <c r="INE39" s="44"/>
      <c r="INF39" s="44"/>
      <c r="ING39" s="44"/>
      <c r="INH39" s="44"/>
      <c r="INI39" s="44"/>
      <c r="INJ39" s="44"/>
      <c r="INK39" s="44"/>
      <c r="INL39" s="44"/>
      <c r="INM39" s="44"/>
      <c r="INN39" s="44"/>
      <c r="INO39" s="44"/>
      <c r="INP39" s="44"/>
      <c r="INQ39" s="44"/>
      <c r="INR39" s="44"/>
      <c r="INS39" s="44"/>
      <c r="INT39" s="44"/>
      <c r="INU39" s="44"/>
      <c r="INV39" s="44"/>
      <c r="INW39" s="44"/>
      <c r="INX39" s="44"/>
      <c r="INY39" s="44"/>
      <c r="INZ39" s="44"/>
      <c r="IOA39" s="44"/>
      <c r="IOB39" s="44"/>
      <c r="IOC39" s="44"/>
      <c r="IOD39" s="44"/>
      <c r="IOE39" s="44"/>
      <c r="IOF39" s="44"/>
      <c r="IOG39" s="44"/>
      <c r="IOH39" s="44"/>
      <c r="IOI39" s="44"/>
      <c r="IOJ39" s="44"/>
      <c r="IOK39" s="44"/>
      <c r="IOL39" s="44"/>
      <c r="IOM39" s="44"/>
      <c r="ION39" s="44"/>
      <c r="IOO39" s="44"/>
      <c r="IOP39" s="44"/>
      <c r="IOQ39" s="44"/>
      <c r="IOR39" s="44"/>
      <c r="IOS39" s="44"/>
      <c r="IOT39" s="44"/>
      <c r="IOU39" s="44"/>
      <c r="IOV39" s="44"/>
      <c r="IOW39" s="44"/>
      <c r="IOX39" s="44"/>
      <c r="IOY39" s="44"/>
      <c r="IOZ39" s="44"/>
      <c r="IPA39" s="44"/>
      <c r="IPB39" s="44"/>
      <c r="IPC39" s="44"/>
      <c r="IPD39" s="44"/>
      <c r="IPE39" s="44"/>
      <c r="IPF39" s="44"/>
      <c r="IPG39" s="44"/>
      <c r="IPH39" s="44"/>
      <c r="IPI39" s="44"/>
      <c r="IPJ39" s="44"/>
      <c r="IPK39" s="44"/>
      <c r="IPL39" s="44"/>
      <c r="IPM39" s="44"/>
      <c r="IPN39" s="44"/>
      <c r="IPO39" s="44"/>
      <c r="IPP39" s="44"/>
      <c r="IPQ39" s="44"/>
      <c r="IPR39" s="44"/>
      <c r="IPS39" s="44"/>
      <c r="IPT39" s="44"/>
      <c r="IPU39" s="44"/>
      <c r="IPV39" s="44"/>
      <c r="IPW39" s="44"/>
      <c r="IPX39" s="44"/>
      <c r="IPY39" s="44"/>
      <c r="IPZ39" s="44"/>
      <c r="IQA39" s="44"/>
      <c r="IQB39" s="44"/>
      <c r="IQC39" s="44"/>
      <c r="IQD39" s="44"/>
      <c r="IQE39" s="44"/>
      <c r="IQF39" s="44"/>
      <c r="IQG39" s="44"/>
      <c r="IQH39" s="44"/>
      <c r="IQI39" s="44"/>
      <c r="IQJ39" s="44"/>
      <c r="IQK39" s="44"/>
      <c r="IQL39" s="44"/>
      <c r="IQM39" s="44"/>
      <c r="IQN39" s="44"/>
      <c r="IQO39" s="44"/>
      <c r="IQP39" s="44"/>
      <c r="IQQ39" s="44"/>
      <c r="IQR39" s="44"/>
      <c r="IQS39" s="44"/>
      <c r="IQT39" s="44"/>
      <c r="IQU39" s="44"/>
      <c r="IQV39" s="44"/>
      <c r="IQW39" s="44"/>
      <c r="IQX39" s="44"/>
      <c r="IQY39" s="44"/>
      <c r="IQZ39" s="44"/>
      <c r="IRA39" s="44"/>
      <c r="IRB39" s="44"/>
      <c r="IRC39" s="44"/>
      <c r="IRD39" s="44"/>
      <c r="IRE39" s="44"/>
      <c r="IRF39" s="44"/>
      <c r="IRG39" s="44"/>
      <c r="IRH39" s="44"/>
      <c r="IRI39" s="44"/>
      <c r="IRJ39" s="44"/>
      <c r="IRK39" s="44"/>
      <c r="IRL39" s="44"/>
      <c r="IRM39" s="44"/>
      <c r="IRN39" s="44"/>
      <c r="IRO39" s="44"/>
      <c r="IRP39" s="44"/>
      <c r="IRQ39" s="44"/>
      <c r="IRR39" s="44"/>
      <c r="IRS39" s="44"/>
      <c r="IRT39" s="44"/>
      <c r="IRU39" s="44"/>
      <c r="IRV39" s="44"/>
      <c r="IRW39" s="44"/>
      <c r="IRX39" s="44"/>
      <c r="IRY39" s="44"/>
      <c r="IRZ39" s="44"/>
      <c r="ISA39" s="44"/>
      <c r="ISB39" s="44"/>
      <c r="ISC39" s="44"/>
      <c r="ISD39" s="44"/>
      <c r="ISE39" s="44"/>
      <c r="ISF39" s="44"/>
      <c r="ISG39" s="44"/>
      <c r="ISH39" s="44"/>
      <c r="ISI39" s="44"/>
      <c r="ISJ39" s="44"/>
      <c r="ISK39" s="44"/>
      <c r="ISL39" s="44"/>
      <c r="ISM39" s="44"/>
      <c r="ISN39" s="44"/>
      <c r="ISO39" s="44"/>
      <c r="ISP39" s="44"/>
      <c r="ISQ39" s="44"/>
      <c r="ISR39" s="44"/>
      <c r="ISS39" s="44"/>
      <c r="IST39" s="44"/>
      <c r="ISU39" s="44"/>
      <c r="ISV39" s="44"/>
      <c r="ISW39" s="44"/>
      <c r="ISX39" s="44"/>
      <c r="ISY39" s="44"/>
      <c r="ISZ39" s="44"/>
      <c r="ITA39" s="44"/>
      <c r="ITB39" s="44"/>
      <c r="ITC39" s="44"/>
      <c r="ITD39" s="44"/>
      <c r="ITE39" s="44"/>
      <c r="ITF39" s="44"/>
      <c r="ITG39" s="44"/>
      <c r="ITH39" s="44"/>
      <c r="ITI39" s="44"/>
      <c r="ITJ39" s="44"/>
      <c r="ITK39" s="44"/>
      <c r="ITL39" s="44"/>
      <c r="ITM39" s="44"/>
      <c r="ITN39" s="44"/>
      <c r="ITO39" s="44"/>
      <c r="ITP39" s="44"/>
      <c r="ITQ39" s="44"/>
      <c r="ITR39" s="44"/>
      <c r="ITS39" s="44"/>
      <c r="ITT39" s="44"/>
      <c r="ITU39" s="44"/>
      <c r="ITV39" s="44"/>
      <c r="ITW39" s="44"/>
      <c r="ITX39" s="44"/>
      <c r="ITY39" s="44"/>
      <c r="ITZ39" s="44"/>
      <c r="IUA39" s="44"/>
      <c r="IUB39" s="44"/>
      <c r="IUC39" s="44"/>
      <c r="IUD39" s="44"/>
      <c r="IUE39" s="44"/>
      <c r="IUF39" s="44"/>
      <c r="IUG39" s="44"/>
      <c r="IUH39" s="44"/>
      <c r="IUI39" s="44"/>
      <c r="IUJ39" s="44"/>
      <c r="IUK39" s="44"/>
      <c r="IUL39" s="44"/>
      <c r="IUM39" s="44"/>
      <c r="IUN39" s="44"/>
      <c r="IUO39" s="44"/>
      <c r="IUP39" s="44"/>
      <c r="IUQ39" s="44"/>
      <c r="IUR39" s="44"/>
      <c r="IUS39" s="44"/>
      <c r="IUT39" s="44"/>
      <c r="IUU39" s="44"/>
      <c r="IUV39" s="44"/>
      <c r="IUW39" s="44"/>
      <c r="IUX39" s="44"/>
      <c r="IUY39" s="44"/>
      <c r="IUZ39" s="44"/>
      <c r="IVA39" s="44"/>
      <c r="IVB39" s="44"/>
      <c r="IVC39" s="44"/>
      <c r="IVD39" s="44"/>
      <c r="IVE39" s="44"/>
      <c r="IVF39" s="44"/>
      <c r="IVG39" s="44"/>
      <c r="IVH39" s="44"/>
      <c r="IVI39" s="44"/>
      <c r="IVJ39" s="44"/>
      <c r="IVK39" s="44"/>
      <c r="IVL39" s="44"/>
      <c r="IVM39" s="44"/>
      <c r="IVN39" s="44"/>
      <c r="IVO39" s="44"/>
      <c r="IVP39" s="44"/>
      <c r="IVQ39" s="44"/>
      <c r="IVR39" s="44"/>
      <c r="IVS39" s="44"/>
      <c r="IVT39" s="44"/>
      <c r="IVU39" s="44"/>
      <c r="IVV39" s="44"/>
      <c r="IVW39" s="44"/>
      <c r="IVX39" s="44"/>
      <c r="IVY39" s="44"/>
      <c r="IVZ39" s="44"/>
      <c r="IWA39" s="44"/>
      <c r="IWB39" s="44"/>
      <c r="IWC39" s="44"/>
      <c r="IWD39" s="44"/>
      <c r="IWE39" s="44"/>
      <c r="IWF39" s="44"/>
      <c r="IWG39" s="44"/>
      <c r="IWH39" s="44"/>
      <c r="IWI39" s="44"/>
      <c r="IWJ39" s="44"/>
      <c r="IWK39" s="44"/>
      <c r="IWL39" s="44"/>
      <c r="IWM39" s="44"/>
      <c r="IWN39" s="44"/>
      <c r="IWO39" s="44"/>
      <c r="IWP39" s="44"/>
      <c r="IWQ39" s="44"/>
      <c r="IWR39" s="44"/>
      <c r="IWS39" s="44"/>
      <c r="IWT39" s="44"/>
      <c r="IWU39" s="44"/>
      <c r="IWV39" s="44"/>
      <c r="IWW39" s="44"/>
      <c r="IWX39" s="44"/>
      <c r="IWY39" s="44"/>
      <c r="IWZ39" s="44"/>
      <c r="IXA39" s="44"/>
      <c r="IXB39" s="44"/>
      <c r="IXC39" s="44"/>
      <c r="IXD39" s="44"/>
      <c r="IXE39" s="44"/>
      <c r="IXF39" s="44"/>
      <c r="IXG39" s="44"/>
      <c r="IXH39" s="44"/>
      <c r="IXI39" s="44"/>
      <c r="IXJ39" s="44"/>
      <c r="IXK39" s="44"/>
      <c r="IXL39" s="44"/>
      <c r="IXM39" s="44"/>
      <c r="IXN39" s="44"/>
      <c r="IXO39" s="44"/>
      <c r="IXP39" s="44"/>
      <c r="IXQ39" s="44"/>
      <c r="IXR39" s="44"/>
      <c r="IXS39" s="44"/>
      <c r="IXT39" s="44"/>
      <c r="IXU39" s="44"/>
      <c r="IXV39" s="44"/>
      <c r="IXW39" s="44"/>
      <c r="IXX39" s="44"/>
      <c r="IXY39" s="44"/>
      <c r="IXZ39" s="44"/>
      <c r="IYA39" s="44"/>
      <c r="IYB39" s="44"/>
      <c r="IYC39" s="44"/>
      <c r="IYD39" s="44"/>
      <c r="IYE39" s="44"/>
      <c r="IYF39" s="44"/>
      <c r="IYG39" s="44"/>
      <c r="IYH39" s="44"/>
      <c r="IYI39" s="44"/>
      <c r="IYJ39" s="44"/>
      <c r="IYK39" s="44"/>
      <c r="IYL39" s="44"/>
      <c r="IYM39" s="44"/>
      <c r="IYN39" s="44"/>
      <c r="IYO39" s="44"/>
      <c r="IYP39" s="44"/>
      <c r="IYQ39" s="44"/>
      <c r="IYR39" s="44"/>
      <c r="IYS39" s="44"/>
      <c r="IYT39" s="44"/>
      <c r="IYU39" s="44"/>
      <c r="IYV39" s="44"/>
      <c r="IYW39" s="44"/>
      <c r="IYX39" s="44"/>
      <c r="IYY39" s="44"/>
      <c r="IYZ39" s="44"/>
      <c r="IZA39" s="44"/>
      <c r="IZB39" s="44"/>
      <c r="IZC39" s="44"/>
      <c r="IZD39" s="44"/>
      <c r="IZE39" s="44"/>
      <c r="IZF39" s="44"/>
      <c r="IZG39" s="44"/>
      <c r="IZH39" s="44"/>
      <c r="IZI39" s="44"/>
      <c r="IZJ39" s="44"/>
      <c r="IZK39" s="44"/>
      <c r="IZL39" s="44"/>
      <c r="IZM39" s="44"/>
      <c r="IZN39" s="44"/>
      <c r="IZO39" s="44"/>
      <c r="IZP39" s="44"/>
      <c r="IZQ39" s="44"/>
      <c r="IZR39" s="44"/>
      <c r="IZS39" s="44"/>
      <c r="IZT39" s="44"/>
      <c r="IZU39" s="44"/>
      <c r="IZV39" s="44"/>
      <c r="IZW39" s="44"/>
      <c r="IZX39" s="44"/>
      <c r="IZY39" s="44"/>
      <c r="IZZ39" s="44"/>
      <c r="JAA39" s="44"/>
      <c r="JAB39" s="44"/>
      <c r="JAC39" s="44"/>
      <c r="JAD39" s="44"/>
      <c r="JAE39" s="44"/>
      <c r="JAF39" s="44"/>
      <c r="JAG39" s="44"/>
      <c r="JAH39" s="44"/>
      <c r="JAI39" s="44"/>
      <c r="JAJ39" s="44"/>
      <c r="JAK39" s="44"/>
      <c r="JAL39" s="44"/>
      <c r="JAM39" s="44"/>
      <c r="JAN39" s="44"/>
      <c r="JAO39" s="44"/>
      <c r="JAP39" s="44"/>
      <c r="JAQ39" s="44"/>
      <c r="JAR39" s="44"/>
      <c r="JAS39" s="44"/>
      <c r="JAT39" s="44"/>
      <c r="JAU39" s="44"/>
      <c r="JAV39" s="44"/>
      <c r="JAW39" s="44"/>
      <c r="JAX39" s="44"/>
      <c r="JAY39" s="44"/>
      <c r="JAZ39" s="44"/>
      <c r="JBA39" s="44"/>
      <c r="JBB39" s="44"/>
      <c r="JBC39" s="44"/>
      <c r="JBD39" s="44"/>
      <c r="JBE39" s="44"/>
      <c r="JBF39" s="44"/>
      <c r="JBG39" s="44"/>
      <c r="JBH39" s="44"/>
      <c r="JBI39" s="44"/>
      <c r="JBJ39" s="44"/>
      <c r="JBK39" s="44"/>
      <c r="JBL39" s="44"/>
      <c r="JBM39" s="44"/>
      <c r="JBN39" s="44"/>
      <c r="JBO39" s="44"/>
      <c r="JBP39" s="44"/>
      <c r="JBQ39" s="44"/>
      <c r="JBR39" s="44"/>
      <c r="JBS39" s="44"/>
      <c r="JBT39" s="44"/>
      <c r="JBU39" s="44"/>
      <c r="JBV39" s="44"/>
      <c r="JBW39" s="44"/>
      <c r="JBX39" s="44"/>
      <c r="JBY39" s="44"/>
      <c r="JBZ39" s="44"/>
      <c r="JCA39" s="44"/>
      <c r="JCB39" s="44"/>
      <c r="JCC39" s="44"/>
      <c r="JCD39" s="44"/>
      <c r="JCE39" s="44"/>
      <c r="JCF39" s="44"/>
      <c r="JCG39" s="44"/>
      <c r="JCH39" s="44"/>
      <c r="JCI39" s="44"/>
      <c r="JCJ39" s="44"/>
      <c r="JCK39" s="44"/>
      <c r="JCL39" s="44"/>
      <c r="JCM39" s="44"/>
      <c r="JCN39" s="44"/>
      <c r="JCO39" s="44"/>
      <c r="JCP39" s="44"/>
      <c r="JCQ39" s="44"/>
      <c r="JCR39" s="44"/>
      <c r="JCS39" s="44"/>
      <c r="JCT39" s="44"/>
      <c r="JCU39" s="44"/>
      <c r="JCV39" s="44"/>
      <c r="JCW39" s="44"/>
      <c r="JCX39" s="44"/>
      <c r="JCY39" s="44"/>
      <c r="JCZ39" s="44"/>
      <c r="JDA39" s="44"/>
      <c r="JDB39" s="44"/>
      <c r="JDC39" s="44"/>
      <c r="JDD39" s="44"/>
      <c r="JDE39" s="44"/>
      <c r="JDF39" s="44"/>
      <c r="JDG39" s="44"/>
      <c r="JDH39" s="44"/>
      <c r="JDI39" s="44"/>
      <c r="JDJ39" s="44"/>
      <c r="JDK39" s="44"/>
      <c r="JDL39" s="44"/>
      <c r="JDM39" s="44"/>
      <c r="JDN39" s="44"/>
      <c r="JDO39" s="44"/>
      <c r="JDP39" s="44"/>
      <c r="JDQ39" s="44"/>
      <c r="JDR39" s="44"/>
      <c r="JDS39" s="44"/>
      <c r="JDT39" s="44"/>
      <c r="JDU39" s="44"/>
      <c r="JDV39" s="44"/>
      <c r="JDW39" s="44"/>
      <c r="JDX39" s="44"/>
      <c r="JDY39" s="44"/>
      <c r="JDZ39" s="44"/>
      <c r="JEA39" s="44"/>
      <c r="JEB39" s="44"/>
      <c r="JEC39" s="44"/>
      <c r="JED39" s="44"/>
      <c r="JEE39" s="44"/>
      <c r="JEF39" s="44"/>
      <c r="JEG39" s="44"/>
      <c r="JEH39" s="44"/>
      <c r="JEI39" s="44"/>
      <c r="JEJ39" s="44"/>
      <c r="JEK39" s="44"/>
      <c r="JEL39" s="44"/>
      <c r="JEM39" s="44"/>
      <c r="JEN39" s="44"/>
      <c r="JEO39" s="44"/>
      <c r="JEP39" s="44"/>
      <c r="JEQ39" s="44"/>
      <c r="JER39" s="44"/>
      <c r="JES39" s="44"/>
      <c r="JET39" s="44"/>
      <c r="JEU39" s="44"/>
      <c r="JEV39" s="44"/>
      <c r="JEW39" s="44"/>
      <c r="JEX39" s="44"/>
      <c r="JEY39" s="44"/>
      <c r="JEZ39" s="44"/>
      <c r="JFA39" s="44"/>
      <c r="JFB39" s="44"/>
      <c r="JFC39" s="44"/>
      <c r="JFD39" s="44"/>
      <c r="JFE39" s="44"/>
      <c r="JFF39" s="44"/>
      <c r="JFG39" s="44"/>
      <c r="JFH39" s="44"/>
      <c r="JFI39" s="44"/>
      <c r="JFJ39" s="44"/>
      <c r="JFK39" s="44"/>
      <c r="JFL39" s="44"/>
      <c r="JFM39" s="44"/>
      <c r="JFN39" s="44"/>
      <c r="JFO39" s="44"/>
      <c r="JFP39" s="44"/>
      <c r="JFQ39" s="44"/>
      <c r="JFR39" s="44"/>
      <c r="JFS39" s="44"/>
      <c r="JFT39" s="44"/>
      <c r="JFU39" s="44"/>
      <c r="JFV39" s="44"/>
      <c r="JFW39" s="44"/>
      <c r="JFX39" s="44"/>
      <c r="JFY39" s="44"/>
      <c r="JFZ39" s="44"/>
      <c r="JGA39" s="44"/>
      <c r="JGB39" s="44"/>
      <c r="JGC39" s="44"/>
      <c r="JGD39" s="44"/>
      <c r="JGE39" s="44"/>
      <c r="JGF39" s="44"/>
      <c r="JGG39" s="44"/>
      <c r="JGH39" s="44"/>
      <c r="JGI39" s="44"/>
      <c r="JGJ39" s="44"/>
      <c r="JGK39" s="44"/>
      <c r="JGL39" s="44"/>
      <c r="JGM39" s="44"/>
      <c r="JGN39" s="44"/>
      <c r="JGO39" s="44"/>
      <c r="JGP39" s="44"/>
      <c r="JGQ39" s="44"/>
      <c r="JGR39" s="44"/>
      <c r="JGS39" s="44"/>
      <c r="JGT39" s="44"/>
      <c r="JGU39" s="44"/>
      <c r="JGV39" s="44"/>
      <c r="JGW39" s="44"/>
      <c r="JGX39" s="44"/>
      <c r="JGY39" s="44"/>
      <c r="JGZ39" s="44"/>
      <c r="JHA39" s="44"/>
      <c r="JHB39" s="44"/>
      <c r="JHC39" s="44"/>
      <c r="JHD39" s="44"/>
      <c r="JHE39" s="44"/>
      <c r="JHF39" s="44"/>
      <c r="JHG39" s="44"/>
      <c r="JHH39" s="44"/>
      <c r="JHI39" s="44"/>
      <c r="JHJ39" s="44"/>
      <c r="JHK39" s="44"/>
      <c r="JHL39" s="44"/>
      <c r="JHM39" s="44"/>
      <c r="JHN39" s="44"/>
      <c r="JHO39" s="44"/>
      <c r="JHP39" s="44"/>
      <c r="JHQ39" s="44"/>
      <c r="JHR39" s="44"/>
      <c r="JHS39" s="44"/>
      <c r="JHT39" s="44"/>
      <c r="JHU39" s="44"/>
      <c r="JHV39" s="44"/>
      <c r="JHW39" s="44"/>
      <c r="JHX39" s="44"/>
      <c r="JHY39" s="44"/>
      <c r="JHZ39" s="44"/>
      <c r="JIA39" s="44"/>
      <c r="JIB39" s="44"/>
      <c r="JIC39" s="44"/>
      <c r="JID39" s="44"/>
      <c r="JIE39" s="44"/>
      <c r="JIF39" s="44"/>
      <c r="JIG39" s="44"/>
      <c r="JIH39" s="44"/>
      <c r="JII39" s="44"/>
      <c r="JIJ39" s="44"/>
      <c r="JIK39" s="44"/>
      <c r="JIL39" s="44"/>
      <c r="JIM39" s="44"/>
      <c r="JIN39" s="44"/>
      <c r="JIO39" s="44"/>
      <c r="JIP39" s="44"/>
      <c r="JIQ39" s="44"/>
      <c r="JIR39" s="44"/>
      <c r="JIS39" s="44"/>
      <c r="JIT39" s="44"/>
      <c r="JIU39" s="44"/>
      <c r="JIV39" s="44"/>
      <c r="JIW39" s="44"/>
      <c r="JIX39" s="44"/>
      <c r="JIY39" s="44"/>
      <c r="JIZ39" s="44"/>
      <c r="JJA39" s="44"/>
      <c r="JJB39" s="44"/>
      <c r="JJC39" s="44"/>
      <c r="JJD39" s="44"/>
      <c r="JJE39" s="44"/>
      <c r="JJF39" s="44"/>
      <c r="JJG39" s="44"/>
      <c r="JJH39" s="44"/>
      <c r="JJI39" s="44"/>
      <c r="JJJ39" s="44"/>
      <c r="JJK39" s="44"/>
      <c r="JJL39" s="44"/>
      <c r="JJM39" s="44"/>
      <c r="JJN39" s="44"/>
      <c r="JJO39" s="44"/>
      <c r="JJP39" s="44"/>
      <c r="JJQ39" s="44"/>
      <c r="JJR39" s="44"/>
      <c r="JJS39" s="44"/>
      <c r="JJT39" s="44"/>
      <c r="JJU39" s="44"/>
      <c r="JJV39" s="44"/>
      <c r="JJW39" s="44"/>
      <c r="JJX39" s="44"/>
      <c r="JJY39" s="44"/>
      <c r="JJZ39" s="44"/>
      <c r="JKA39" s="44"/>
      <c r="JKB39" s="44"/>
      <c r="JKC39" s="44"/>
      <c r="JKD39" s="44"/>
      <c r="JKE39" s="44"/>
      <c r="JKF39" s="44"/>
      <c r="JKG39" s="44"/>
      <c r="JKH39" s="44"/>
      <c r="JKI39" s="44"/>
      <c r="JKJ39" s="44"/>
      <c r="JKK39" s="44"/>
      <c r="JKL39" s="44"/>
      <c r="JKM39" s="44"/>
      <c r="JKN39" s="44"/>
      <c r="JKO39" s="44"/>
      <c r="JKP39" s="44"/>
      <c r="JKQ39" s="44"/>
      <c r="JKR39" s="44"/>
      <c r="JKS39" s="44"/>
      <c r="JKT39" s="44"/>
      <c r="JKU39" s="44"/>
      <c r="JKV39" s="44"/>
      <c r="JKW39" s="44"/>
      <c r="JKX39" s="44"/>
      <c r="JKY39" s="44"/>
      <c r="JKZ39" s="44"/>
      <c r="JLA39" s="44"/>
      <c r="JLB39" s="44"/>
      <c r="JLC39" s="44"/>
      <c r="JLD39" s="44"/>
      <c r="JLE39" s="44"/>
      <c r="JLF39" s="44"/>
      <c r="JLG39" s="44"/>
      <c r="JLH39" s="44"/>
      <c r="JLI39" s="44"/>
      <c r="JLJ39" s="44"/>
      <c r="JLK39" s="44"/>
      <c r="JLL39" s="44"/>
      <c r="JLM39" s="44"/>
      <c r="JLN39" s="44"/>
      <c r="JLO39" s="44"/>
      <c r="JLP39" s="44"/>
      <c r="JLQ39" s="44"/>
      <c r="JLR39" s="44"/>
      <c r="JLS39" s="44"/>
      <c r="JLT39" s="44"/>
      <c r="JLU39" s="44"/>
      <c r="JLV39" s="44"/>
      <c r="JLW39" s="44"/>
      <c r="JLX39" s="44"/>
      <c r="JLY39" s="44"/>
      <c r="JLZ39" s="44"/>
      <c r="JMA39" s="44"/>
      <c r="JMB39" s="44"/>
      <c r="JMC39" s="44"/>
      <c r="JMD39" s="44"/>
      <c r="JME39" s="44"/>
      <c r="JMF39" s="44"/>
      <c r="JMG39" s="44"/>
      <c r="JMH39" s="44"/>
      <c r="JMI39" s="44"/>
      <c r="JMJ39" s="44"/>
      <c r="JMK39" s="44"/>
      <c r="JML39" s="44"/>
      <c r="JMM39" s="44"/>
      <c r="JMN39" s="44"/>
      <c r="JMO39" s="44"/>
      <c r="JMP39" s="44"/>
      <c r="JMQ39" s="44"/>
      <c r="JMR39" s="44"/>
      <c r="JMS39" s="44"/>
      <c r="JMT39" s="44"/>
      <c r="JMU39" s="44"/>
      <c r="JMV39" s="44"/>
      <c r="JMW39" s="44"/>
      <c r="JMX39" s="44"/>
      <c r="JMY39" s="44"/>
      <c r="JMZ39" s="44"/>
      <c r="JNA39" s="44"/>
      <c r="JNB39" s="44"/>
      <c r="JNC39" s="44"/>
      <c r="JND39" s="44"/>
      <c r="JNE39" s="44"/>
      <c r="JNF39" s="44"/>
      <c r="JNG39" s="44"/>
      <c r="JNH39" s="44"/>
      <c r="JNI39" s="44"/>
      <c r="JNJ39" s="44"/>
      <c r="JNK39" s="44"/>
      <c r="JNL39" s="44"/>
      <c r="JNM39" s="44"/>
      <c r="JNN39" s="44"/>
      <c r="JNO39" s="44"/>
      <c r="JNP39" s="44"/>
      <c r="JNQ39" s="44"/>
      <c r="JNR39" s="44"/>
      <c r="JNS39" s="44"/>
      <c r="JNT39" s="44"/>
      <c r="JNU39" s="44"/>
      <c r="JNV39" s="44"/>
      <c r="JNW39" s="44"/>
      <c r="JNX39" s="44"/>
      <c r="JNY39" s="44"/>
      <c r="JNZ39" s="44"/>
      <c r="JOA39" s="44"/>
      <c r="JOB39" s="44"/>
      <c r="JOC39" s="44"/>
      <c r="JOD39" s="44"/>
      <c r="JOE39" s="44"/>
      <c r="JOF39" s="44"/>
      <c r="JOG39" s="44"/>
      <c r="JOH39" s="44"/>
      <c r="JOI39" s="44"/>
      <c r="JOJ39" s="44"/>
      <c r="JOK39" s="44"/>
      <c r="JOL39" s="44"/>
      <c r="JOM39" s="44"/>
      <c r="JON39" s="44"/>
      <c r="JOO39" s="44"/>
      <c r="JOP39" s="44"/>
      <c r="JOQ39" s="44"/>
      <c r="JOR39" s="44"/>
      <c r="JOS39" s="44"/>
      <c r="JOT39" s="44"/>
      <c r="JOU39" s="44"/>
      <c r="JOV39" s="44"/>
      <c r="JOW39" s="44"/>
      <c r="JOX39" s="44"/>
      <c r="JOY39" s="44"/>
      <c r="JOZ39" s="44"/>
      <c r="JPA39" s="44"/>
      <c r="JPB39" s="44"/>
      <c r="JPC39" s="44"/>
      <c r="JPD39" s="44"/>
      <c r="JPE39" s="44"/>
      <c r="JPF39" s="44"/>
      <c r="JPG39" s="44"/>
      <c r="JPH39" s="44"/>
      <c r="JPI39" s="44"/>
      <c r="JPJ39" s="44"/>
      <c r="JPK39" s="44"/>
      <c r="JPL39" s="44"/>
      <c r="JPM39" s="44"/>
      <c r="JPN39" s="44"/>
      <c r="JPO39" s="44"/>
      <c r="JPP39" s="44"/>
      <c r="JPQ39" s="44"/>
      <c r="JPR39" s="44"/>
      <c r="JPS39" s="44"/>
      <c r="JPT39" s="44"/>
      <c r="JPU39" s="44"/>
      <c r="JPV39" s="44"/>
      <c r="JPW39" s="44"/>
      <c r="JPX39" s="44"/>
      <c r="JPY39" s="44"/>
      <c r="JPZ39" s="44"/>
      <c r="JQA39" s="44"/>
      <c r="JQB39" s="44"/>
      <c r="JQC39" s="44"/>
      <c r="JQD39" s="44"/>
      <c r="JQE39" s="44"/>
      <c r="JQF39" s="44"/>
      <c r="JQG39" s="44"/>
      <c r="JQH39" s="44"/>
      <c r="JQI39" s="44"/>
      <c r="JQJ39" s="44"/>
      <c r="JQK39" s="44"/>
      <c r="JQL39" s="44"/>
      <c r="JQM39" s="44"/>
      <c r="JQN39" s="44"/>
      <c r="JQO39" s="44"/>
      <c r="JQP39" s="44"/>
      <c r="JQQ39" s="44"/>
      <c r="JQR39" s="44"/>
      <c r="JQS39" s="44"/>
      <c r="JQT39" s="44"/>
      <c r="JQU39" s="44"/>
      <c r="JQV39" s="44"/>
      <c r="JQW39" s="44"/>
      <c r="JQX39" s="44"/>
      <c r="JQY39" s="44"/>
      <c r="JQZ39" s="44"/>
      <c r="JRA39" s="44"/>
      <c r="JRB39" s="44"/>
      <c r="JRC39" s="44"/>
      <c r="JRD39" s="44"/>
      <c r="JRE39" s="44"/>
      <c r="JRF39" s="44"/>
      <c r="JRG39" s="44"/>
      <c r="JRH39" s="44"/>
      <c r="JRI39" s="44"/>
      <c r="JRJ39" s="44"/>
      <c r="JRK39" s="44"/>
      <c r="JRL39" s="44"/>
      <c r="JRM39" s="44"/>
      <c r="JRN39" s="44"/>
      <c r="JRO39" s="44"/>
      <c r="JRP39" s="44"/>
      <c r="JRQ39" s="44"/>
      <c r="JRR39" s="44"/>
      <c r="JRS39" s="44"/>
      <c r="JRT39" s="44"/>
      <c r="JRU39" s="44"/>
      <c r="JRV39" s="44"/>
      <c r="JRW39" s="44"/>
      <c r="JRX39" s="44"/>
      <c r="JRY39" s="44"/>
      <c r="JRZ39" s="44"/>
      <c r="JSA39" s="44"/>
      <c r="JSB39" s="44"/>
      <c r="JSC39" s="44"/>
      <c r="JSD39" s="44"/>
      <c r="JSE39" s="44"/>
      <c r="JSF39" s="44"/>
      <c r="JSG39" s="44"/>
      <c r="JSH39" s="44"/>
      <c r="JSI39" s="44"/>
      <c r="JSJ39" s="44"/>
      <c r="JSK39" s="44"/>
      <c r="JSL39" s="44"/>
      <c r="JSM39" s="44"/>
      <c r="JSN39" s="44"/>
      <c r="JSO39" s="44"/>
      <c r="JSP39" s="44"/>
      <c r="JSQ39" s="44"/>
      <c r="JSR39" s="44"/>
      <c r="JSS39" s="44"/>
      <c r="JST39" s="44"/>
      <c r="JSU39" s="44"/>
      <c r="JSV39" s="44"/>
      <c r="JSW39" s="44"/>
      <c r="JSX39" s="44"/>
      <c r="JSY39" s="44"/>
      <c r="JSZ39" s="44"/>
      <c r="JTA39" s="44"/>
      <c r="JTB39" s="44"/>
      <c r="JTC39" s="44"/>
      <c r="JTD39" s="44"/>
      <c r="JTE39" s="44"/>
      <c r="JTF39" s="44"/>
      <c r="JTG39" s="44"/>
      <c r="JTH39" s="44"/>
      <c r="JTI39" s="44"/>
      <c r="JTJ39" s="44"/>
      <c r="JTK39" s="44"/>
      <c r="JTL39" s="44"/>
      <c r="JTM39" s="44"/>
      <c r="JTN39" s="44"/>
      <c r="JTO39" s="44"/>
      <c r="JTP39" s="44"/>
      <c r="JTQ39" s="44"/>
      <c r="JTR39" s="44"/>
      <c r="JTS39" s="44"/>
      <c r="JTT39" s="44"/>
      <c r="JTU39" s="44"/>
      <c r="JTV39" s="44"/>
      <c r="JTW39" s="44"/>
      <c r="JTX39" s="44"/>
      <c r="JTY39" s="44"/>
      <c r="JTZ39" s="44"/>
      <c r="JUA39" s="44"/>
      <c r="JUB39" s="44"/>
      <c r="JUC39" s="44"/>
      <c r="JUD39" s="44"/>
      <c r="JUE39" s="44"/>
      <c r="JUF39" s="44"/>
      <c r="JUG39" s="44"/>
      <c r="JUH39" s="44"/>
      <c r="JUI39" s="44"/>
      <c r="JUJ39" s="44"/>
      <c r="JUK39" s="44"/>
      <c r="JUL39" s="44"/>
      <c r="JUM39" s="44"/>
      <c r="JUN39" s="44"/>
      <c r="JUO39" s="44"/>
      <c r="JUP39" s="44"/>
      <c r="JUQ39" s="44"/>
      <c r="JUR39" s="44"/>
      <c r="JUS39" s="44"/>
      <c r="JUT39" s="44"/>
      <c r="JUU39" s="44"/>
      <c r="JUV39" s="44"/>
      <c r="JUW39" s="44"/>
      <c r="JUX39" s="44"/>
      <c r="JUY39" s="44"/>
      <c r="JUZ39" s="44"/>
      <c r="JVA39" s="44"/>
      <c r="JVB39" s="44"/>
      <c r="JVC39" s="44"/>
      <c r="JVD39" s="44"/>
      <c r="JVE39" s="44"/>
      <c r="JVF39" s="44"/>
      <c r="JVG39" s="44"/>
      <c r="JVH39" s="44"/>
      <c r="JVI39" s="44"/>
      <c r="JVJ39" s="44"/>
      <c r="JVK39" s="44"/>
      <c r="JVL39" s="44"/>
      <c r="JVM39" s="44"/>
      <c r="JVN39" s="44"/>
      <c r="JVO39" s="44"/>
      <c r="JVP39" s="44"/>
      <c r="JVQ39" s="44"/>
      <c r="JVR39" s="44"/>
      <c r="JVS39" s="44"/>
      <c r="JVT39" s="44"/>
      <c r="JVU39" s="44"/>
      <c r="JVV39" s="44"/>
      <c r="JVW39" s="44"/>
      <c r="JVX39" s="44"/>
      <c r="JVY39" s="44"/>
      <c r="JVZ39" s="44"/>
      <c r="JWA39" s="44"/>
      <c r="JWB39" s="44"/>
      <c r="JWC39" s="44"/>
      <c r="JWD39" s="44"/>
      <c r="JWE39" s="44"/>
      <c r="JWF39" s="44"/>
      <c r="JWG39" s="44"/>
      <c r="JWH39" s="44"/>
      <c r="JWI39" s="44"/>
      <c r="JWJ39" s="44"/>
      <c r="JWK39" s="44"/>
      <c r="JWL39" s="44"/>
      <c r="JWM39" s="44"/>
      <c r="JWN39" s="44"/>
      <c r="JWO39" s="44"/>
      <c r="JWP39" s="44"/>
      <c r="JWQ39" s="44"/>
      <c r="JWR39" s="44"/>
      <c r="JWS39" s="44"/>
      <c r="JWT39" s="44"/>
      <c r="JWU39" s="44"/>
      <c r="JWV39" s="44"/>
      <c r="JWW39" s="44"/>
      <c r="JWX39" s="44"/>
      <c r="JWY39" s="44"/>
      <c r="JWZ39" s="44"/>
      <c r="JXA39" s="44"/>
      <c r="JXB39" s="44"/>
      <c r="JXC39" s="44"/>
      <c r="JXD39" s="44"/>
      <c r="JXE39" s="44"/>
      <c r="JXF39" s="44"/>
      <c r="JXG39" s="44"/>
      <c r="JXH39" s="44"/>
      <c r="JXI39" s="44"/>
      <c r="JXJ39" s="44"/>
      <c r="JXK39" s="44"/>
      <c r="JXL39" s="44"/>
      <c r="JXM39" s="44"/>
      <c r="JXN39" s="44"/>
      <c r="JXO39" s="44"/>
      <c r="JXP39" s="44"/>
      <c r="JXQ39" s="44"/>
      <c r="JXR39" s="44"/>
      <c r="JXS39" s="44"/>
      <c r="JXT39" s="44"/>
      <c r="JXU39" s="44"/>
      <c r="JXV39" s="44"/>
      <c r="JXW39" s="44"/>
      <c r="JXX39" s="44"/>
      <c r="JXY39" s="44"/>
      <c r="JXZ39" s="44"/>
      <c r="JYA39" s="44"/>
      <c r="JYB39" s="44"/>
      <c r="JYC39" s="44"/>
      <c r="JYD39" s="44"/>
      <c r="JYE39" s="44"/>
      <c r="JYF39" s="44"/>
      <c r="JYG39" s="44"/>
      <c r="JYH39" s="44"/>
      <c r="JYI39" s="44"/>
      <c r="JYJ39" s="44"/>
      <c r="JYK39" s="44"/>
      <c r="JYL39" s="44"/>
      <c r="JYM39" s="44"/>
      <c r="JYN39" s="44"/>
      <c r="JYO39" s="44"/>
      <c r="JYP39" s="44"/>
      <c r="JYQ39" s="44"/>
      <c r="JYR39" s="44"/>
      <c r="JYS39" s="44"/>
      <c r="JYT39" s="44"/>
      <c r="JYU39" s="44"/>
      <c r="JYV39" s="44"/>
      <c r="JYW39" s="44"/>
      <c r="JYX39" s="44"/>
      <c r="JYY39" s="44"/>
      <c r="JYZ39" s="44"/>
      <c r="JZA39" s="44"/>
      <c r="JZB39" s="44"/>
      <c r="JZC39" s="44"/>
      <c r="JZD39" s="44"/>
      <c r="JZE39" s="44"/>
      <c r="JZF39" s="44"/>
      <c r="JZG39" s="44"/>
      <c r="JZH39" s="44"/>
      <c r="JZI39" s="44"/>
      <c r="JZJ39" s="44"/>
      <c r="JZK39" s="44"/>
      <c r="JZL39" s="44"/>
      <c r="JZM39" s="44"/>
      <c r="JZN39" s="44"/>
      <c r="JZO39" s="44"/>
      <c r="JZP39" s="44"/>
      <c r="JZQ39" s="44"/>
      <c r="JZR39" s="44"/>
      <c r="JZS39" s="44"/>
      <c r="JZT39" s="44"/>
      <c r="JZU39" s="44"/>
      <c r="JZV39" s="44"/>
      <c r="JZW39" s="44"/>
      <c r="JZX39" s="44"/>
      <c r="JZY39" s="44"/>
      <c r="JZZ39" s="44"/>
      <c r="KAA39" s="44"/>
      <c r="KAB39" s="44"/>
      <c r="KAC39" s="44"/>
      <c r="KAD39" s="44"/>
      <c r="KAE39" s="44"/>
      <c r="KAF39" s="44"/>
      <c r="KAG39" s="44"/>
      <c r="KAH39" s="44"/>
      <c r="KAI39" s="44"/>
      <c r="KAJ39" s="44"/>
      <c r="KAK39" s="44"/>
      <c r="KAL39" s="44"/>
      <c r="KAM39" s="44"/>
      <c r="KAN39" s="44"/>
      <c r="KAO39" s="44"/>
      <c r="KAP39" s="44"/>
      <c r="KAQ39" s="44"/>
      <c r="KAR39" s="44"/>
      <c r="KAS39" s="44"/>
      <c r="KAT39" s="44"/>
      <c r="KAU39" s="44"/>
      <c r="KAV39" s="44"/>
      <c r="KAW39" s="44"/>
      <c r="KAX39" s="44"/>
      <c r="KAY39" s="44"/>
      <c r="KAZ39" s="44"/>
      <c r="KBA39" s="44"/>
      <c r="KBB39" s="44"/>
      <c r="KBC39" s="44"/>
      <c r="KBD39" s="44"/>
      <c r="KBE39" s="44"/>
      <c r="KBF39" s="44"/>
      <c r="KBG39" s="44"/>
      <c r="KBH39" s="44"/>
      <c r="KBI39" s="44"/>
      <c r="KBJ39" s="44"/>
      <c r="KBK39" s="44"/>
      <c r="KBL39" s="44"/>
      <c r="KBM39" s="44"/>
      <c r="KBN39" s="44"/>
      <c r="KBO39" s="44"/>
      <c r="KBP39" s="44"/>
      <c r="KBQ39" s="44"/>
      <c r="KBR39" s="44"/>
      <c r="KBS39" s="44"/>
      <c r="KBT39" s="44"/>
      <c r="KBU39" s="44"/>
      <c r="KBV39" s="44"/>
      <c r="KBW39" s="44"/>
      <c r="KBX39" s="44"/>
      <c r="KBY39" s="44"/>
      <c r="KBZ39" s="44"/>
      <c r="KCA39" s="44"/>
      <c r="KCB39" s="44"/>
      <c r="KCC39" s="44"/>
      <c r="KCD39" s="44"/>
      <c r="KCE39" s="44"/>
      <c r="KCF39" s="44"/>
      <c r="KCG39" s="44"/>
      <c r="KCH39" s="44"/>
      <c r="KCI39" s="44"/>
      <c r="KCJ39" s="44"/>
      <c r="KCK39" s="44"/>
      <c r="KCL39" s="44"/>
      <c r="KCM39" s="44"/>
      <c r="KCN39" s="44"/>
      <c r="KCO39" s="44"/>
      <c r="KCP39" s="44"/>
      <c r="KCQ39" s="44"/>
      <c r="KCR39" s="44"/>
      <c r="KCS39" s="44"/>
      <c r="KCT39" s="44"/>
      <c r="KCU39" s="44"/>
      <c r="KCV39" s="44"/>
      <c r="KCW39" s="44"/>
      <c r="KCX39" s="44"/>
      <c r="KCY39" s="44"/>
      <c r="KCZ39" s="44"/>
      <c r="KDA39" s="44"/>
      <c r="KDB39" s="44"/>
      <c r="KDC39" s="44"/>
      <c r="KDD39" s="44"/>
      <c r="KDE39" s="44"/>
      <c r="KDF39" s="44"/>
      <c r="KDG39" s="44"/>
      <c r="KDH39" s="44"/>
      <c r="KDI39" s="44"/>
      <c r="KDJ39" s="44"/>
      <c r="KDK39" s="44"/>
      <c r="KDL39" s="44"/>
      <c r="KDM39" s="44"/>
      <c r="KDN39" s="44"/>
      <c r="KDO39" s="44"/>
      <c r="KDP39" s="44"/>
      <c r="KDQ39" s="44"/>
      <c r="KDR39" s="44"/>
      <c r="KDS39" s="44"/>
      <c r="KDT39" s="44"/>
      <c r="KDU39" s="44"/>
      <c r="KDV39" s="44"/>
      <c r="KDW39" s="44"/>
      <c r="KDX39" s="44"/>
      <c r="KDY39" s="44"/>
      <c r="KDZ39" s="44"/>
      <c r="KEA39" s="44"/>
      <c r="KEB39" s="44"/>
      <c r="KEC39" s="44"/>
      <c r="KED39" s="44"/>
      <c r="KEE39" s="44"/>
      <c r="KEF39" s="44"/>
      <c r="KEG39" s="44"/>
      <c r="KEH39" s="44"/>
      <c r="KEI39" s="44"/>
      <c r="KEJ39" s="44"/>
      <c r="KEK39" s="44"/>
      <c r="KEL39" s="44"/>
      <c r="KEM39" s="44"/>
      <c r="KEN39" s="44"/>
      <c r="KEO39" s="44"/>
      <c r="KEP39" s="44"/>
      <c r="KEQ39" s="44"/>
      <c r="KER39" s="44"/>
      <c r="KES39" s="44"/>
      <c r="KET39" s="44"/>
      <c r="KEU39" s="44"/>
      <c r="KEV39" s="44"/>
      <c r="KEW39" s="44"/>
      <c r="KEX39" s="44"/>
      <c r="KEY39" s="44"/>
      <c r="KEZ39" s="44"/>
      <c r="KFA39" s="44"/>
      <c r="KFB39" s="44"/>
      <c r="KFC39" s="44"/>
      <c r="KFD39" s="44"/>
      <c r="KFE39" s="44"/>
      <c r="KFF39" s="44"/>
      <c r="KFG39" s="44"/>
      <c r="KFH39" s="44"/>
      <c r="KFI39" s="44"/>
      <c r="KFJ39" s="44"/>
      <c r="KFK39" s="44"/>
      <c r="KFL39" s="44"/>
      <c r="KFM39" s="44"/>
      <c r="KFN39" s="44"/>
      <c r="KFO39" s="44"/>
      <c r="KFP39" s="44"/>
      <c r="KFQ39" s="44"/>
      <c r="KFR39" s="44"/>
      <c r="KFS39" s="44"/>
      <c r="KFT39" s="44"/>
      <c r="KFU39" s="44"/>
      <c r="KFV39" s="44"/>
      <c r="KFW39" s="44"/>
      <c r="KFX39" s="44"/>
      <c r="KFY39" s="44"/>
      <c r="KFZ39" s="44"/>
      <c r="KGA39" s="44"/>
      <c r="KGB39" s="44"/>
      <c r="KGC39" s="44"/>
      <c r="KGD39" s="44"/>
      <c r="KGE39" s="44"/>
      <c r="KGF39" s="44"/>
      <c r="KGG39" s="44"/>
      <c r="KGH39" s="44"/>
      <c r="KGI39" s="44"/>
      <c r="KGJ39" s="44"/>
      <c r="KGK39" s="44"/>
      <c r="KGL39" s="44"/>
      <c r="KGM39" s="44"/>
      <c r="KGN39" s="44"/>
      <c r="KGO39" s="44"/>
      <c r="KGP39" s="44"/>
      <c r="KGQ39" s="44"/>
      <c r="KGR39" s="44"/>
      <c r="KGS39" s="44"/>
      <c r="KGT39" s="44"/>
      <c r="KGU39" s="44"/>
      <c r="KGV39" s="44"/>
      <c r="KGW39" s="44"/>
      <c r="KGX39" s="44"/>
      <c r="KGY39" s="44"/>
      <c r="KGZ39" s="44"/>
      <c r="KHA39" s="44"/>
      <c r="KHB39" s="44"/>
      <c r="KHC39" s="44"/>
      <c r="KHD39" s="44"/>
      <c r="KHE39" s="44"/>
      <c r="KHF39" s="44"/>
      <c r="KHG39" s="44"/>
      <c r="KHH39" s="44"/>
      <c r="KHI39" s="44"/>
      <c r="KHJ39" s="44"/>
      <c r="KHK39" s="44"/>
      <c r="KHL39" s="44"/>
      <c r="KHM39" s="44"/>
      <c r="KHN39" s="44"/>
      <c r="KHO39" s="44"/>
      <c r="KHP39" s="44"/>
      <c r="KHQ39" s="44"/>
      <c r="KHR39" s="44"/>
      <c r="KHS39" s="44"/>
      <c r="KHT39" s="44"/>
      <c r="KHU39" s="44"/>
      <c r="KHV39" s="44"/>
      <c r="KHW39" s="44"/>
      <c r="KHX39" s="44"/>
      <c r="KHY39" s="44"/>
      <c r="KHZ39" s="44"/>
      <c r="KIA39" s="44"/>
      <c r="KIB39" s="44"/>
      <c r="KIC39" s="44"/>
      <c r="KID39" s="44"/>
      <c r="KIE39" s="44"/>
      <c r="KIF39" s="44"/>
      <c r="KIG39" s="44"/>
      <c r="KIH39" s="44"/>
      <c r="KII39" s="44"/>
      <c r="KIJ39" s="44"/>
      <c r="KIK39" s="44"/>
      <c r="KIL39" s="44"/>
      <c r="KIM39" s="44"/>
      <c r="KIN39" s="44"/>
      <c r="KIO39" s="44"/>
      <c r="KIP39" s="44"/>
      <c r="KIQ39" s="44"/>
      <c r="KIR39" s="44"/>
      <c r="KIS39" s="44"/>
      <c r="KIT39" s="44"/>
      <c r="KIU39" s="44"/>
      <c r="KIV39" s="44"/>
      <c r="KIW39" s="44"/>
      <c r="KIX39" s="44"/>
      <c r="KIY39" s="44"/>
      <c r="KIZ39" s="44"/>
      <c r="KJA39" s="44"/>
      <c r="KJB39" s="44"/>
      <c r="KJC39" s="44"/>
      <c r="KJD39" s="44"/>
      <c r="KJE39" s="44"/>
      <c r="KJF39" s="44"/>
      <c r="KJG39" s="44"/>
      <c r="KJH39" s="44"/>
      <c r="KJI39" s="44"/>
      <c r="KJJ39" s="44"/>
      <c r="KJK39" s="44"/>
      <c r="KJL39" s="44"/>
      <c r="KJM39" s="44"/>
      <c r="KJN39" s="44"/>
      <c r="KJO39" s="44"/>
      <c r="KJP39" s="44"/>
      <c r="KJQ39" s="44"/>
      <c r="KJR39" s="44"/>
      <c r="KJS39" s="44"/>
      <c r="KJT39" s="44"/>
      <c r="KJU39" s="44"/>
      <c r="KJV39" s="44"/>
      <c r="KJW39" s="44"/>
      <c r="KJX39" s="44"/>
      <c r="KJY39" s="44"/>
      <c r="KJZ39" s="44"/>
      <c r="KKA39" s="44"/>
      <c r="KKB39" s="44"/>
      <c r="KKC39" s="44"/>
      <c r="KKD39" s="44"/>
      <c r="KKE39" s="44"/>
      <c r="KKF39" s="44"/>
      <c r="KKG39" s="44"/>
      <c r="KKH39" s="44"/>
      <c r="KKI39" s="44"/>
      <c r="KKJ39" s="44"/>
      <c r="KKK39" s="44"/>
      <c r="KKL39" s="44"/>
      <c r="KKM39" s="44"/>
      <c r="KKN39" s="44"/>
      <c r="KKO39" s="44"/>
      <c r="KKP39" s="44"/>
      <c r="KKQ39" s="44"/>
      <c r="KKR39" s="44"/>
      <c r="KKS39" s="44"/>
      <c r="KKT39" s="44"/>
      <c r="KKU39" s="44"/>
      <c r="KKV39" s="44"/>
      <c r="KKW39" s="44"/>
      <c r="KKX39" s="44"/>
      <c r="KKY39" s="44"/>
      <c r="KKZ39" s="44"/>
      <c r="KLA39" s="44"/>
      <c r="KLB39" s="44"/>
      <c r="KLC39" s="44"/>
      <c r="KLD39" s="44"/>
      <c r="KLE39" s="44"/>
      <c r="KLF39" s="44"/>
      <c r="KLG39" s="44"/>
      <c r="KLH39" s="44"/>
      <c r="KLI39" s="44"/>
      <c r="KLJ39" s="44"/>
      <c r="KLK39" s="44"/>
      <c r="KLL39" s="44"/>
      <c r="KLM39" s="44"/>
      <c r="KLN39" s="44"/>
      <c r="KLO39" s="44"/>
      <c r="KLP39" s="44"/>
      <c r="KLQ39" s="44"/>
      <c r="KLR39" s="44"/>
      <c r="KLS39" s="44"/>
      <c r="KLT39" s="44"/>
      <c r="KLU39" s="44"/>
      <c r="KLV39" s="44"/>
      <c r="KLW39" s="44"/>
      <c r="KLX39" s="44"/>
      <c r="KLY39" s="44"/>
      <c r="KLZ39" s="44"/>
      <c r="KMA39" s="44"/>
      <c r="KMB39" s="44"/>
      <c r="KMC39" s="44"/>
      <c r="KMD39" s="44"/>
      <c r="KME39" s="44"/>
      <c r="KMF39" s="44"/>
      <c r="KMG39" s="44"/>
      <c r="KMH39" s="44"/>
      <c r="KMI39" s="44"/>
      <c r="KMJ39" s="44"/>
      <c r="KMK39" s="44"/>
      <c r="KML39" s="44"/>
      <c r="KMM39" s="44"/>
      <c r="KMN39" s="44"/>
      <c r="KMO39" s="44"/>
      <c r="KMP39" s="44"/>
      <c r="KMQ39" s="44"/>
      <c r="KMR39" s="44"/>
      <c r="KMS39" s="44"/>
      <c r="KMT39" s="44"/>
      <c r="KMU39" s="44"/>
      <c r="KMV39" s="44"/>
      <c r="KMW39" s="44"/>
      <c r="KMX39" s="44"/>
      <c r="KMY39" s="44"/>
      <c r="KMZ39" s="44"/>
      <c r="KNA39" s="44"/>
      <c r="KNB39" s="44"/>
      <c r="KNC39" s="44"/>
      <c r="KND39" s="44"/>
      <c r="KNE39" s="44"/>
      <c r="KNF39" s="44"/>
      <c r="KNG39" s="44"/>
      <c r="KNH39" s="44"/>
      <c r="KNI39" s="44"/>
      <c r="KNJ39" s="44"/>
      <c r="KNK39" s="44"/>
      <c r="KNL39" s="44"/>
      <c r="KNM39" s="44"/>
      <c r="KNN39" s="44"/>
      <c r="KNO39" s="44"/>
      <c r="KNP39" s="44"/>
      <c r="KNQ39" s="44"/>
      <c r="KNR39" s="44"/>
      <c r="KNS39" s="44"/>
      <c r="KNT39" s="44"/>
      <c r="KNU39" s="44"/>
      <c r="KNV39" s="44"/>
      <c r="KNW39" s="44"/>
      <c r="KNX39" s="44"/>
      <c r="KNY39" s="44"/>
      <c r="KNZ39" s="44"/>
      <c r="KOA39" s="44"/>
      <c r="KOB39" s="44"/>
      <c r="KOC39" s="44"/>
      <c r="KOD39" s="44"/>
      <c r="KOE39" s="44"/>
      <c r="KOF39" s="44"/>
      <c r="KOG39" s="44"/>
      <c r="KOH39" s="44"/>
      <c r="KOI39" s="44"/>
      <c r="KOJ39" s="44"/>
      <c r="KOK39" s="44"/>
      <c r="KOL39" s="44"/>
      <c r="KOM39" s="44"/>
      <c r="KON39" s="44"/>
      <c r="KOO39" s="44"/>
      <c r="KOP39" s="44"/>
      <c r="KOQ39" s="44"/>
      <c r="KOR39" s="44"/>
      <c r="KOS39" s="44"/>
      <c r="KOT39" s="44"/>
      <c r="KOU39" s="44"/>
      <c r="KOV39" s="44"/>
      <c r="KOW39" s="44"/>
      <c r="KOX39" s="44"/>
      <c r="KOY39" s="44"/>
      <c r="KOZ39" s="44"/>
      <c r="KPA39" s="44"/>
      <c r="KPB39" s="44"/>
      <c r="KPC39" s="44"/>
      <c r="KPD39" s="44"/>
      <c r="KPE39" s="44"/>
      <c r="KPF39" s="44"/>
      <c r="KPG39" s="44"/>
      <c r="KPH39" s="44"/>
      <c r="KPI39" s="44"/>
      <c r="KPJ39" s="44"/>
      <c r="KPK39" s="44"/>
      <c r="KPL39" s="44"/>
      <c r="KPM39" s="44"/>
      <c r="KPN39" s="44"/>
      <c r="KPO39" s="44"/>
      <c r="KPP39" s="44"/>
      <c r="KPQ39" s="44"/>
      <c r="KPR39" s="44"/>
      <c r="KPS39" s="44"/>
      <c r="KPT39" s="44"/>
      <c r="KPU39" s="44"/>
      <c r="KPV39" s="44"/>
      <c r="KPW39" s="44"/>
      <c r="KPX39" s="44"/>
      <c r="KPY39" s="44"/>
      <c r="KPZ39" s="44"/>
      <c r="KQA39" s="44"/>
      <c r="KQB39" s="44"/>
      <c r="KQC39" s="44"/>
      <c r="KQD39" s="44"/>
      <c r="KQE39" s="44"/>
      <c r="KQF39" s="44"/>
      <c r="KQG39" s="44"/>
      <c r="KQH39" s="44"/>
      <c r="KQI39" s="44"/>
      <c r="KQJ39" s="44"/>
      <c r="KQK39" s="44"/>
      <c r="KQL39" s="44"/>
      <c r="KQM39" s="44"/>
      <c r="KQN39" s="44"/>
      <c r="KQO39" s="44"/>
      <c r="KQP39" s="44"/>
      <c r="KQQ39" s="44"/>
      <c r="KQR39" s="44"/>
      <c r="KQS39" s="44"/>
      <c r="KQT39" s="44"/>
      <c r="KQU39" s="44"/>
      <c r="KQV39" s="44"/>
      <c r="KQW39" s="44"/>
      <c r="KQX39" s="44"/>
      <c r="KQY39" s="44"/>
      <c r="KQZ39" s="44"/>
      <c r="KRA39" s="44"/>
      <c r="KRB39" s="44"/>
      <c r="KRC39" s="44"/>
      <c r="KRD39" s="44"/>
      <c r="KRE39" s="44"/>
      <c r="KRF39" s="44"/>
      <c r="KRG39" s="44"/>
      <c r="KRH39" s="44"/>
      <c r="KRI39" s="44"/>
      <c r="KRJ39" s="44"/>
      <c r="KRK39" s="44"/>
      <c r="KRL39" s="44"/>
      <c r="KRM39" s="44"/>
      <c r="KRN39" s="44"/>
      <c r="KRO39" s="44"/>
      <c r="KRP39" s="44"/>
      <c r="KRQ39" s="44"/>
      <c r="KRR39" s="44"/>
      <c r="KRS39" s="44"/>
      <c r="KRT39" s="44"/>
      <c r="KRU39" s="44"/>
      <c r="KRV39" s="44"/>
      <c r="KRW39" s="44"/>
      <c r="KRX39" s="44"/>
      <c r="KRY39" s="44"/>
      <c r="KRZ39" s="44"/>
      <c r="KSA39" s="44"/>
      <c r="KSB39" s="44"/>
      <c r="KSC39" s="44"/>
      <c r="KSD39" s="44"/>
      <c r="KSE39" s="44"/>
      <c r="KSF39" s="44"/>
      <c r="KSG39" s="44"/>
      <c r="KSH39" s="44"/>
      <c r="KSI39" s="44"/>
      <c r="KSJ39" s="44"/>
      <c r="KSK39" s="44"/>
      <c r="KSL39" s="44"/>
      <c r="KSM39" s="44"/>
      <c r="KSN39" s="44"/>
      <c r="KSO39" s="44"/>
      <c r="KSP39" s="44"/>
      <c r="KSQ39" s="44"/>
      <c r="KSR39" s="44"/>
      <c r="KSS39" s="44"/>
      <c r="KST39" s="44"/>
      <c r="KSU39" s="44"/>
      <c r="KSV39" s="44"/>
      <c r="KSW39" s="44"/>
      <c r="KSX39" s="44"/>
      <c r="KSY39" s="44"/>
      <c r="KSZ39" s="44"/>
      <c r="KTA39" s="44"/>
      <c r="KTB39" s="44"/>
      <c r="KTC39" s="44"/>
      <c r="KTD39" s="44"/>
      <c r="KTE39" s="44"/>
      <c r="KTF39" s="44"/>
      <c r="KTG39" s="44"/>
      <c r="KTH39" s="44"/>
      <c r="KTI39" s="44"/>
      <c r="KTJ39" s="44"/>
      <c r="KTK39" s="44"/>
      <c r="KTL39" s="44"/>
      <c r="KTM39" s="44"/>
      <c r="KTN39" s="44"/>
      <c r="KTO39" s="44"/>
      <c r="KTP39" s="44"/>
      <c r="KTQ39" s="44"/>
      <c r="KTR39" s="44"/>
      <c r="KTS39" s="44"/>
      <c r="KTT39" s="44"/>
      <c r="KTU39" s="44"/>
      <c r="KTV39" s="44"/>
      <c r="KTW39" s="44"/>
      <c r="KTX39" s="44"/>
      <c r="KTY39" s="44"/>
      <c r="KTZ39" s="44"/>
      <c r="KUA39" s="44"/>
      <c r="KUB39" s="44"/>
      <c r="KUC39" s="44"/>
      <c r="KUD39" s="44"/>
      <c r="KUE39" s="44"/>
      <c r="KUF39" s="44"/>
      <c r="KUG39" s="44"/>
      <c r="KUH39" s="44"/>
      <c r="KUI39" s="44"/>
      <c r="KUJ39" s="44"/>
      <c r="KUK39" s="44"/>
      <c r="KUL39" s="44"/>
      <c r="KUM39" s="44"/>
      <c r="KUN39" s="44"/>
      <c r="KUO39" s="44"/>
      <c r="KUP39" s="44"/>
      <c r="KUQ39" s="44"/>
      <c r="KUR39" s="44"/>
      <c r="KUS39" s="44"/>
      <c r="KUT39" s="44"/>
      <c r="KUU39" s="44"/>
      <c r="KUV39" s="44"/>
      <c r="KUW39" s="44"/>
      <c r="KUX39" s="44"/>
      <c r="KUY39" s="44"/>
      <c r="KUZ39" s="44"/>
      <c r="KVA39" s="44"/>
      <c r="KVB39" s="44"/>
      <c r="KVC39" s="44"/>
      <c r="KVD39" s="44"/>
      <c r="KVE39" s="44"/>
      <c r="KVF39" s="44"/>
      <c r="KVG39" s="44"/>
      <c r="KVH39" s="44"/>
      <c r="KVI39" s="44"/>
      <c r="KVJ39" s="44"/>
      <c r="KVK39" s="44"/>
      <c r="KVL39" s="44"/>
      <c r="KVM39" s="44"/>
      <c r="KVN39" s="44"/>
      <c r="KVO39" s="44"/>
      <c r="KVP39" s="44"/>
      <c r="KVQ39" s="44"/>
      <c r="KVR39" s="44"/>
      <c r="KVS39" s="44"/>
      <c r="KVT39" s="44"/>
      <c r="KVU39" s="44"/>
      <c r="KVV39" s="44"/>
      <c r="KVW39" s="44"/>
      <c r="KVX39" s="44"/>
      <c r="KVY39" s="44"/>
      <c r="KVZ39" s="44"/>
      <c r="KWA39" s="44"/>
      <c r="KWB39" s="44"/>
      <c r="KWC39" s="44"/>
      <c r="KWD39" s="44"/>
      <c r="KWE39" s="44"/>
      <c r="KWF39" s="44"/>
      <c r="KWG39" s="44"/>
      <c r="KWH39" s="44"/>
      <c r="KWI39" s="44"/>
      <c r="KWJ39" s="44"/>
      <c r="KWK39" s="44"/>
      <c r="KWL39" s="44"/>
      <c r="KWM39" s="44"/>
      <c r="KWN39" s="44"/>
      <c r="KWO39" s="44"/>
      <c r="KWP39" s="44"/>
      <c r="KWQ39" s="44"/>
      <c r="KWR39" s="44"/>
      <c r="KWS39" s="44"/>
      <c r="KWT39" s="44"/>
      <c r="KWU39" s="44"/>
      <c r="KWV39" s="44"/>
      <c r="KWW39" s="44"/>
      <c r="KWX39" s="44"/>
      <c r="KWY39" s="44"/>
      <c r="KWZ39" s="44"/>
      <c r="KXA39" s="44"/>
      <c r="KXB39" s="44"/>
      <c r="KXC39" s="44"/>
      <c r="KXD39" s="44"/>
      <c r="KXE39" s="44"/>
      <c r="KXF39" s="44"/>
      <c r="KXG39" s="44"/>
      <c r="KXH39" s="44"/>
      <c r="KXI39" s="44"/>
      <c r="KXJ39" s="44"/>
      <c r="KXK39" s="44"/>
      <c r="KXL39" s="44"/>
      <c r="KXM39" s="44"/>
      <c r="KXN39" s="44"/>
      <c r="KXO39" s="44"/>
      <c r="KXP39" s="44"/>
      <c r="KXQ39" s="44"/>
      <c r="KXR39" s="44"/>
      <c r="KXS39" s="44"/>
      <c r="KXT39" s="44"/>
      <c r="KXU39" s="44"/>
      <c r="KXV39" s="44"/>
      <c r="KXW39" s="44"/>
      <c r="KXX39" s="44"/>
      <c r="KXY39" s="44"/>
      <c r="KXZ39" s="44"/>
      <c r="KYA39" s="44"/>
      <c r="KYB39" s="44"/>
      <c r="KYC39" s="44"/>
      <c r="KYD39" s="44"/>
      <c r="KYE39" s="44"/>
      <c r="KYF39" s="44"/>
      <c r="KYG39" s="44"/>
      <c r="KYH39" s="44"/>
      <c r="KYI39" s="44"/>
      <c r="KYJ39" s="44"/>
      <c r="KYK39" s="44"/>
      <c r="KYL39" s="44"/>
      <c r="KYM39" s="44"/>
      <c r="KYN39" s="44"/>
      <c r="KYO39" s="44"/>
      <c r="KYP39" s="44"/>
      <c r="KYQ39" s="44"/>
      <c r="KYR39" s="44"/>
      <c r="KYS39" s="44"/>
      <c r="KYT39" s="44"/>
      <c r="KYU39" s="44"/>
      <c r="KYV39" s="44"/>
      <c r="KYW39" s="44"/>
      <c r="KYX39" s="44"/>
      <c r="KYY39" s="44"/>
      <c r="KYZ39" s="44"/>
      <c r="KZA39" s="44"/>
      <c r="KZB39" s="44"/>
      <c r="KZC39" s="44"/>
      <c r="KZD39" s="44"/>
      <c r="KZE39" s="44"/>
      <c r="KZF39" s="44"/>
      <c r="KZG39" s="44"/>
      <c r="KZH39" s="44"/>
      <c r="KZI39" s="44"/>
      <c r="KZJ39" s="44"/>
      <c r="KZK39" s="44"/>
      <c r="KZL39" s="44"/>
      <c r="KZM39" s="44"/>
      <c r="KZN39" s="44"/>
      <c r="KZO39" s="44"/>
      <c r="KZP39" s="44"/>
      <c r="KZQ39" s="44"/>
      <c r="KZR39" s="44"/>
      <c r="KZS39" s="44"/>
      <c r="KZT39" s="44"/>
      <c r="KZU39" s="44"/>
      <c r="KZV39" s="44"/>
      <c r="KZW39" s="44"/>
      <c r="KZX39" s="44"/>
      <c r="KZY39" s="44"/>
      <c r="KZZ39" s="44"/>
      <c r="LAA39" s="44"/>
      <c r="LAB39" s="44"/>
      <c r="LAC39" s="44"/>
      <c r="LAD39" s="44"/>
      <c r="LAE39" s="44"/>
      <c r="LAF39" s="44"/>
      <c r="LAG39" s="44"/>
      <c r="LAH39" s="44"/>
      <c r="LAI39" s="44"/>
      <c r="LAJ39" s="44"/>
      <c r="LAK39" s="44"/>
      <c r="LAL39" s="44"/>
      <c r="LAM39" s="44"/>
      <c r="LAN39" s="44"/>
      <c r="LAO39" s="44"/>
      <c r="LAP39" s="44"/>
      <c r="LAQ39" s="44"/>
      <c r="LAR39" s="44"/>
      <c r="LAS39" s="44"/>
      <c r="LAT39" s="44"/>
      <c r="LAU39" s="44"/>
      <c r="LAV39" s="44"/>
      <c r="LAW39" s="44"/>
      <c r="LAX39" s="44"/>
      <c r="LAY39" s="44"/>
      <c r="LAZ39" s="44"/>
      <c r="LBA39" s="44"/>
      <c r="LBB39" s="44"/>
      <c r="LBC39" s="44"/>
      <c r="LBD39" s="44"/>
      <c r="LBE39" s="44"/>
      <c r="LBF39" s="44"/>
      <c r="LBG39" s="44"/>
      <c r="LBH39" s="44"/>
      <c r="LBI39" s="44"/>
      <c r="LBJ39" s="44"/>
      <c r="LBK39" s="44"/>
      <c r="LBL39" s="44"/>
      <c r="LBM39" s="44"/>
      <c r="LBN39" s="44"/>
      <c r="LBO39" s="44"/>
      <c r="LBP39" s="44"/>
      <c r="LBQ39" s="44"/>
      <c r="LBR39" s="44"/>
      <c r="LBS39" s="44"/>
      <c r="LBT39" s="44"/>
      <c r="LBU39" s="44"/>
      <c r="LBV39" s="44"/>
      <c r="LBW39" s="44"/>
      <c r="LBX39" s="44"/>
      <c r="LBY39" s="44"/>
      <c r="LBZ39" s="44"/>
      <c r="LCA39" s="44"/>
      <c r="LCB39" s="44"/>
      <c r="LCC39" s="44"/>
      <c r="LCD39" s="44"/>
      <c r="LCE39" s="44"/>
      <c r="LCF39" s="44"/>
      <c r="LCG39" s="44"/>
      <c r="LCH39" s="44"/>
      <c r="LCI39" s="44"/>
      <c r="LCJ39" s="44"/>
      <c r="LCK39" s="44"/>
      <c r="LCL39" s="44"/>
      <c r="LCM39" s="44"/>
      <c r="LCN39" s="44"/>
      <c r="LCO39" s="44"/>
      <c r="LCP39" s="44"/>
      <c r="LCQ39" s="44"/>
      <c r="LCR39" s="44"/>
      <c r="LCS39" s="44"/>
      <c r="LCT39" s="44"/>
      <c r="LCU39" s="44"/>
      <c r="LCV39" s="44"/>
      <c r="LCW39" s="44"/>
      <c r="LCX39" s="44"/>
      <c r="LCY39" s="44"/>
      <c r="LCZ39" s="44"/>
      <c r="LDA39" s="44"/>
      <c r="LDB39" s="44"/>
      <c r="LDC39" s="44"/>
      <c r="LDD39" s="44"/>
      <c r="LDE39" s="44"/>
      <c r="LDF39" s="44"/>
      <c r="LDG39" s="44"/>
      <c r="LDH39" s="44"/>
      <c r="LDI39" s="44"/>
      <c r="LDJ39" s="44"/>
      <c r="LDK39" s="44"/>
      <c r="LDL39" s="44"/>
      <c r="LDM39" s="44"/>
      <c r="LDN39" s="44"/>
      <c r="LDO39" s="44"/>
      <c r="LDP39" s="44"/>
      <c r="LDQ39" s="44"/>
      <c r="LDR39" s="44"/>
      <c r="LDS39" s="44"/>
      <c r="LDT39" s="44"/>
      <c r="LDU39" s="44"/>
      <c r="LDV39" s="44"/>
      <c r="LDW39" s="44"/>
      <c r="LDX39" s="44"/>
      <c r="LDY39" s="44"/>
      <c r="LDZ39" s="44"/>
      <c r="LEA39" s="44"/>
      <c r="LEB39" s="44"/>
      <c r="LEC39" s="44"/>
      <c r="LED39" s="44"/>
      <c r="LEE39" s="44"/>
      <c r="LEF39" s="44"/>
      <c r="LEG39" s="44"/>
      <c r="LEH39" s="44"/>
      <c r="LEI39" s="44"/>
      <c r="LEJ39" s="44"/>
      <c r="LEK39" s="44"/>
      <c r="LEL39" s="44"/>
      <c r="LEM39" s="44"/>
      <c r="LEN39" s="44"/>
      <c r="LEO39" s="44"/>
      <c r="LEP39" s="44"/>
      <c r="LEQ39" s="44"/>
      <c r="LER39" s="44"/>
      <c r="LES39" s="44"/>
      <c r="LET39" s="44"/>
      <c r="LEU39" s="44"/>
      <c r="LEV39" s="44"/>
      <c r="LEW39" s="44"/>
      <c r="LEX39" s="44"/>
      <c r="LEY39" s="44"/>
      <c r="LEZ39" s="44"/>
      <c r="LFA39" s="44"/>
      <c r="LFB39" s="44"/>
      <c r="LFC39" s="44"/>
      <c r="LFD39" s="44"/>
      <c r="LFE39" s="44"/>
      <c r="LFF39" s="44"/>
      <c r="LFG39" s="44"/>
      <c r="LFH39" s="44"/>
      <c r="LFI39" s="44"/>
      <c r="LFJ39" s="44"/>
      <c r="LFK39" s="44"/>
      <c r="LFL39" s="44"/>
      <c r="LFM39" s="44"/>
      <c r="LFN39" s="44"/>
      <c r="LFO39" s="44"/>
      <c r="LFP39" s="44"/>
      <c r="LFQ39" s="44"/>
      <c r="LFR39" s="44"/>
      <c r="LFS39" s="44"/>
      <c r="LFT39" s="44"/>
      <c r="LFU39" s="44"/>
      <c r="LFV39" s="44"/>
      <c r="LFW39" s="44"/>
      <c r="LFX39" s="44"/>
      <c r="LFY39" s="44"/>
      <c r="LFZ39" s="44"/>
      <c r="LGA39" s="44"/>
      <c r="LGB39" s="44"/>
      <c r="LGC39" s="44"/>
      <c r="LGD39" s="44"/>
      <c r="LGE39" s="44"/>
      <c r="LGF39" s="44"/>
      <c r="LGG39" s="44"/>
      <c r="LGH39" s="44"/>
      <c r="LGI39" s="44"/>
      <c r="LGJ39" s="44"/>
      <c r="LGK39" s="44"/>
      <c r="LGL39" s="44"/>
      <c r="LGM39" s="44"/>
      <c r="LGN39" s="44"/>
      <c r="LGO39" s="44"/>
      <c r="LGP39" s="44"/>
      <c r="LGQ39" s="44"/>
      <c r="LGR39" s="44"/>
      <c r="LGS39" s="44"/>
      <c r="LGT39" s="44"/>
      <c r="LGU39" s="44"/>
      <c r="LGV39" s="44"/>
      <c r="LGW39" s="44"/>
      <c r="LGX39" s="44"/>
      <c r="LGY39" s="44"/>
      <c r="LGZ39" s="44"/>
      <c r="LHA39" s="44"/>
      <c r="LHB39" s="44"/>
      <c r="LHC39" s="44"/>
      <c r="LHD39" s="44"/>
      <c r="LHE39" s="44"/>
      <c r="LHF39" s="44"/>
      <c r="LHG39" s="44"/>
      <c r="LHH39" s="44"/>
      <c r="LHI39" s="44"/>
      <c r="LHJ39" s="44"/>
      <c r="LHK39" s="44"/>
      <c r="LHL39" s="44"/>
      <c r="LHM39" s="44"/>
      <c r="LHN39" s="44"/>
      <c r="LHO39" s="44"/>
      <c r="LHP39" s="44"/>
      <c r="LHQ39" s="44"/>
      <c r="LHR39" s="44"/>
      <c r="LHS39" s="44"/>
      <c r="LHT39" s="44"/>
      <c r="LHU39" s="44"/>
      <c r="LHV39" s="44"/>
      <c r="LHW39" s="44"/>
      <c r="LHX39" s="44"/>
      <c r="LHY39" s="44"/>
      <c r="LHZ39" s="44"/>
      <c r="LIA39" s="44"/>
      <c r="LIB39" s="44"/>
      <c r="LIC39" s="44"/>
      <c r="LID39" s="44"/>
      <c r="LIE39" s="44"/>
      <c r="LIF39" s="44"/>
      <c r="LIG39" s="44"/>
      <c r="LIH39" s="44"/>
      <c r="LII39" s="44"/>
      <c r="LIJ39" s="44"/>
      <c r="LIK39" s="44"/>
      <c r="LIL39" s="44"/>
      <c r="LIM39" s="44"/>
      <c r="LIN39" s="44"/>
      <c r="LIO39" s="44"/>
      <c r="LIP39" s="44"/>
      <c r="LIQ39" s="44"/>
      <c r="LIR39" s="44"/>
      <c r="LIS39" s="44"/>
      <c r="LIT39" s="44"/>
      <c r="LIU39" s="44"/>
      <c r="LIV39" s="44"/>
      <c r="LIW39" s="44"/>
      <c r="LIX39" s="44"/>
      <c r="LIY39" s="44"/>
      <c r="LIZ39" s="44"/>
      <c r="LJA39" s="44"/>
      <c r="LJB39" s="44"/>
      <c r="LJC39" s="44"/>
      <c r="LJD39" s="44"/>
      <c r="LJE39" s="44"/>
      <c r="LJF39" s="44"/>
      <c r="LJG39" s="44"/>
      <c r="LJH39" s="44"/>
      <c r="LJI39" s="44"/>
      <c r="LJJ39" s="44"/>
      <c r="LJK39" s="44"/>
      <c r="LJL39" s="44"/>
      <c r="LJM39" s="44"/>
      <c r="LJN39" s="44"/>
      <c r="LJO39" s="44"/>
      <c r="LJP39" s="44"/>
      <c r="LJQ39" s="44"/>
      <c r="LJR39" s="44"/>
      <c r="LJS39" s="44"/>
      <c r="LJT39" s="44"/>
      <c r="LJU39" s="44"/>
      <c r="LJV39" s="44"/>
      <c r="LJW39" s="44"/>
      <c r="LJX39" s="44"/>
      <c r="LJY39" s="44"/>
      <c r="LJZ39" s="44"/>
      <c r="LKA39" s="44"/>
      <c r="LKB39" s="44"/>
      <c r="LKC39" s="44"/>
      <c r="LKD39" s="44"/>
      <c r="LKE39" s="44"/>
      <c r="LKF39" s="44"/>
      <c r="LKG39" s="44"/>
      <c r="LKH39" s="44"/>
      <c r="LKI39" s="44"/>
      <c r="LKJ39" s="44"/>
      <c r="LKK39" s="44"/>
      <c r="LKL39" s="44"/>
      <c r="LKM39" s="44"/>
      <c r="LKN39" s="44"/>
      <c r="LKO39" s="44"/>
      <c r="LKP39" s="44"/>
      <c r="LKQ39" s="44"/>
      <c r="LKR39" s="44"/>
      <c r="LKS39" s="44"/>
      <c r="LKT39" s="44"/>
      <c r="LKU39" s="44"/>
      <c r="LKV39" s="44"/>
      <c r="LKW39" s="44"/>
      <c r="LKX39" s="44"/>
      <c r="LKY39" s="44"/>
      <c r="LKZ39" s="44"/>
      <c r="LLA39" s="44"/>
      <c r="LLB39" s="44"/>
      <c r="LLC39" s="44"/>
      <c r="LLD39" s="44"/>
      <c r="LLE39" s="44"/>
      <c r="LLF39" s="44"/>
      <c r="LLG39" s="44"/>
      <c r="LLH39" s="44"/>
      <c r="LLI39" s="44"/>
      <c r="LLJ39" s="44"/>
      <c r="LLK39" s="44"/>
      <c r="LLL39" s="44"/>
      <c r="LLM39" s="44"/>
      <c r="LLN39" s="44"/>
      <c r="LLO39" s="44"/>
      <c r="LLP39" s="44"/>
      <c r="LLQ39" s="44"/>
      <c r="LLR39" s="44"/>
      <c r="LLS39" s="44"/>
      <c r="LLT39" s="44"/>
      <c r="LLU39" s="44"/>
      <c r="LLV39" s="44"/>
      <c r="LLW39" s="44"/>
      <c r="LLX39" s="44"/>
      <c r="LLY39" s="44"/>
      <c r="LLZ39" s="44"/>
      <c r="LMA39" s="44"/>
      <c r="LMB39" s="44"/>
      <c r="LMC39" s="44"/>
      <c r="LMD39" s="44"/>
      <c r="LME39" s="44"/>
      <c r="LMF39" s="44"/>
      <c r="LMG39" s="44"/>
      <c r="LMH39" s="44"/>
      <c r="LMI39" s="44"/>
      <c r="LMJ39" s="44"/>
      <c r="LMK39" s="44"/>
      <c r="LML39" s="44"/>
      <c r="LMM39" s="44"/>
      <c r="LMN39" s="44"/>
      <c r="LMO39" s="44"/>
      <c r="LMP39" s="44"/>
      <c r="LMQ39" s="44"/>
      <c r="LMR39" s="44"/>
      <c r="LMS39" s="44"/>
      <c r="LMT39" s="44"/>
      <c r="LMU39" s="44"/>
      <c r="LMV39" s="44"/>
      <c r="LMW39" s="44"/>
      <c r="LMX39" s="44"/>
      <c r="LMY39" s="44"/>
      <c r="LMZ39" s="44"/>
      <c r="LNA39" s="44"/>
      <c r="LNB39" s="44"/>
      <c r="LNC39" s="44"/>
      <c r="LND39" s="44"/>
      <c r="LNE39" s="44"/>
      <c r="LNF39" s="44"/>
      <c r="LNG39" s="44"/>
      <c r="LNH39" s="44"/>
      <c r="LNI39" s="44"/>
      <c r="LNJ39" s="44"/>
      <c r="LNK39" s="44"/>
      <c r="LNL39" s="44"/>
      <c r="LNM39" s="44"/>
      <c r="LNN39" s="44"/>
      <c r="LNO39" s="44"/>
      <c r="LNP39" s="44"/>
      <c r="LNQ39" s="44"/>
      <c r="LNR39" s="44"/>
      <c r="LNS39" s="44"/>
      <c r="LNT39" s="44"/>
      <c r="LNU39" s="44"/>
      <c r="LNV39" s="44"/>
      <c r="LNW39" s="44"/>
      <c r="LNX39" s="44"/>
      <c r="LNY39" s="44"/>
      <c r="LNZ39" s="44"/>
      <c r="LOA39" s="44"/>
      <c r="LOB39" s="44"/>
      <c r="LOC39" s="44"/>
      <c r="LOD39" s="44"/>
      <c r="LOE39" s="44"/>
      <c r="LOF39" s="44"/>
      <c r="LOG39" s="44"/>
      <c r="LOH39" s="44"/>
      <c r="LOI39" s="44"/>
      <c r="LOJ39" s="44"/>
      <c r="LOK39" s="44"/>
      <c r="LOL39" s="44"/>
      <c r="LOM39" s="44"/>
      <c r="LON39" s="44"/>
      <c r="LOO39" s="44"/>
      <c r="LOP39" s="44"/>
      <c r="LOQ39" s="44"/>
      <c r="LOR39" s="44"/>
      <c r="LOS39" s="44"/>
      <c r="LOT39" s="44"/>
      <c r="LOU39" s="44"/>
      <c r="LOV39" s="44"/>
      <c r="LOW39" s="44"/>
      <c r="LOX39" s="44"/>
      <c r="LOY39" s="44"/>
      <c r="LOZ39" s="44"/>
      <c r="LPA39" s="44"/>
      <c r="LPB39" s="44"/>
      <c r="LPC39" s="44"/>
      <c r="LPD39" s="44"/>
      <c r="LPE39" s="44"/>
      <c r="LPF39" s="44"/>
      <c r="LPG39" s="44"/>
      <c r="LPH39" s="44"/>
      <c r="LPI39" s="44"/>
      <c r="LPJ39" s="44"/>
      <c r="LPK39" s="44"/>
      <c r="LPL39" s="44"/>
      <c r="LPM39" s="44"/>
      <c r="LPN39" s="44"/>
      <c r="LPO39" s="44"/>
      <c r="LPP39" s="44"/>
      <c r="LPQ39" s="44"/>
      <c r="LPR39" s="44"/>
      <c r="LPS39" s="44"/>
      <c r="LPT39" s="44"/>
      <c r="LPU39" s="44"/>
      <c r="LPV39" s="44"/>
      <c r="LPW39" s="44"/>
      <c r="LPX39" s="44"/>
      <c r="LPY39" s="44"/>
      <c r="LPZ39" s="44"/>
      <c r="LQA39" s="44"/>
      <c r="LQB39" s="44"/>
      <c r="LQC39" s="44"/>
      <c r="LQD39" s="44"/>
      <c r="LQE39" s="44"/>
      <c r="LQF39" s="44"/>
      <c r="LQG39" s="44"/>
      <c r="LQH39" s="44"/>
      <c r="LQI39" s="44"/>
      <c r="LQJ39" s="44"/>
      <c r="LQK39" s="44"/>
      <c r="LQL39" s="44"/>
      <c r="LQM39" s="44"/>
      <c r="LQN39" s="44"/>
      <c r="LQO39" s="44"/>
      <c r="LQP39" s="44"/>
      <c r="LQQ39" s="44"/>
      <c r="LQR39" s="44"/>
      <c r="LQS39" s="44"/>
      <c r="LQT39" s="44"/>
      <c r="LQU39" s="44"/>
      <c r="LQV39" s="44"/>
      <c r="LQW39" s="44"/>
      <c r="LQX39" s="44"/>
      <c r="LQY39" s="44"/>
      <c r="LQZ39" s="44"/>
      <c r="LRA39" s="44"/>
      <c r="LRB39" s="44"/>
      <c r="LRC39" s="44"/>
      <c r="LRD39" s="44"/>
      <c r="LRE39" s="44"/>
      <c r="LRF39" s="44"/>
      <c r="LRG39" s="44"/>
      <c r="LRH39" s="44"/>
      <c r="LRI39" s="44"/>
      <c r="LRJ39" s="44"/>
      <c r="LRK39" s="44"/>
      <c r="LRL39" s="44"/>
      <c r="LRM39" s="44"/>
      <c r="LRN39" s="44"/>
      <c r="LRO39" s="44"/>
      <c r="LRP39" s="44"/>
      <c r="LRQ39" s="44"/>
      <c r="LRR39" s="44"/>
      <c r="LRS39" s="44"/>
      <c r="LRT39" s="44"/>
      <c r="LRU39" s="44"/>
      <c r="LRV39" s="44"/>
      <c r="LRW39" s="44"/>
      <c r="LRX39" s="44"/>
      <c r="LRY39" s="44"/>
      <c r="LRZ39" s="44"/>
      <c r="LSA39" s="44"/>
      <c r="LSB39" s="44"/>
      <c r="LSC39" s="44"/>
      <c r="LSD39" s="44"/>
      <c r="LSE39" s="44"/>
      <c r="LSF39" s="44"/>
      <c r="LSG39" s="44"/>
      <c r="LSH39" s="44"/>
      <c r="LSI39" s="44"/>
      <c r="LSJ39" s="44"/>
      <c r="LSK39" s="44"/>
      <c r="LSL39" s="44"/>
      <c r="LSM39" s="44"/>
      <c r="LSN39" s="44"/>
      <c r="LSO39" s="44"/>
      <c r="LSP39" s="44"/>
      <c r="LSQ39" s="44"/>
      <c r="LSR39" s="44"/>
      <c r="LSS39" s="44"/>
      <c r="LST39" s="44"/>
      <c r="LSU39" s="44"/>
      <c r="LSV39" s="44"/>
      <c r="LSW39" s="44"/>
      <c r="LSX39" s="44"/>
      <c r="LSY39" s="44"/>
      <c r="LSZ39" s="44"/>
      <c r="LTA39" s="44"/>
      <c r="LTB39" s="44"/>
      <c r="LTC39" s="44"/>
      <c r="LTD39" s="44"/>
      <c r="LTE39" s="44"/>
      <c r="LTF39" s="44"/>
      <c r="LTG39" s="44"/>
      <c r="LTH39" s="44"/>
      <c r="LTI39" s="44"/>
      <c r="LTJ39" s="44"/>
      <c r="LTK39" s="44"/>
      <c r="LTL39" s="44"/>
      <c r="LTM39" s="44"/>
      <c r="LTN39" s="44"/>
      <c r="LTO39" s="44"/>
      <c r="LTP39" s="44"/>
      <c r="LTQ39" s="44"/>
      <c r="LTR39" s="44"/>
      <c r="LTS39" s="44"/>
      <c r="LTT39" s="44"/>
      <c r="LTU39" s="44"/>
      <c r="LTV39" s="44"/>
      <c r="LTW39" s="44"/>
      <c r="LTX39" s="44"/>
      <c r="LTY39" s="44"/>
      <c r="LTZ39" s="44"/>
      <c r="LUA39" s="44"/>
      <c r="LUB39" s="44"/>
      <c r="LUC39" s="44"/>
      <c r="LUD39" s="44"/>
      <c r="LUE39" s="44"/>
      <c r="LUF39" s="44"/>
      <c r="LUG39" s="44"/>
      <c r="LUH39" s="44"/>
      <c r="LUI39" s="44"/>
      <c r="LUJ39" s="44"/>
      <c r="LUK39" s="44"/>
      <c r="LUL39" s="44"/>
      <c r="LUM39" s="44"/>
      <c r="LUN39" s="44"/>
      <c r="LUO39" s="44"/>
      <c r="LUP39" s="44"/>
      <c r="LUQ39" s="44"/>
      <c r="LUR39" s="44"/>
      <c r="LUS39" s="44"/>
      <c r="LUT39" s="44"/>
      <c r="LUU39" s="44"/>
      <c r="LUV39" s="44"/>
      <c r="LUW39" s="44"/>
      <c r="LUX39" s="44"/>
      <c r="LUY39" s="44"/>
      <c r="LUZ39" s="44"/>
      <c r="LVA39" s="44"/>
      <c r="LVB39" s="44"/>
      <c r="LVC39" s="44"/>
      <c r="LVD39" s="44"/>
      <c r="LVE39" s="44"/>
      <c r="LVF39" s="44"/>
      <c r="LVG39" s="44"/>
      <c r="LVH39" s="44"/>
      <c r="LVI39" s="44"/>
      <c r="LVJ39" s="44"/>
      <c r="LVK39" s="44"/>
      <c r="LVL39" s="44"/>
      <c r="LVM39" s="44"/>
      <c r="LVN39" s="44"/>
      <c r="LVO39" s="44"/>
      <c r="LVP39" s="44"/>
      <c r="LVQ39" s="44"/>
      <c r="LVR39" s="44"/>
      <c r="LVS39" s="44"/>
      <c r="LVT39" s="44"/>
      <c r="LVU39" s="44"/>
      <c r="LVV39" s="44"/>
      <c r="LVW39" s="44"/>
      <c r="LVX39" s="44"/>
      <c r="LVY39" s="44"/>
      <c r="LVZ39" s="44"/>
      <c r="LWA39" s="44"/>
      <c r="LWB39" s="44"/>
      <c r="LWC39" s="44"/>
      <c r="LWD39" s="44"/>
      <c r="LWE39" s="44"/>
      <c r="LWF39" s="44"/>
      <c r="LWG39" s="44"/>
      <c r="LWH39" s="44"/>
      <c r="LWI39" s="44"/>
      <c r="LWJ39" s="44"/>
      <c r="LWK39" s="44"/>
      <c r="LWL39" s="44"/>
      <c r="LWM39" s="44"/>
      <c r="LWN39" s="44"/>
      <c r="LWO39" s="44"/>
      <c r="LWP39" s="44"/>
      <c r="LWQ39" s="44"/>
      <c r="LWR39" s="44"/>
      <c r="LWS39" s="44"/>
      <c r="LWT39" s="44"/>
      <c r="LWU39" s="44"/>
      <c r="LWV39" s="44"/>
      <c r="LWW39" s="44"/>
      <c r="LWX39" s="44"/>
      <c r="LWY39" s="44"/>
      <c r="LWZ39" s="44"/>
      <c r="LXA39" s="44"/>
      <c r="LXB39" s="44"/>
      <c r="LXC39" s="44"/>
      <c r="LXD39" s="44"/>
      <c r="LXE39" s="44"/>
      <c r="LXF39" s="44"/>
      <c r="LXG39" s="44"/>
      <c r="LXH39" s="44"/>
      <c r="LXI39" s="44"/>
      <c r="LXJ39" s="44"/>
      <c r="LXK39" s="44"/>
      <c r="LXL39" s="44"/>
      <c r="LXM39" s="44"/>
      <c r="LXN39" s="44"/>
      <c r="LXO39" s="44"/>
      <c r="LXP39" s="44"/>
      <c r="LXQ39" s="44"/>
      <c r="LXR39" s="44"/>
      <c r="LXS39" s="44"/>
      <c r="LXT39" s="44"/>
      <c r="LXU39" s="44"/>
      <c r="LXV39" s="44"/>
      <c r="LXW39" s="44"/>
      <c r="LXX39" s="44"/>
      <c r="LXY39" s="44"/>
      <c r="LXZ39" s="44"/>
      <c r="LYA39" s="44"/>
      <c r="LYB39" s="44"/>
      <c r="LYC39" s="44"/>
      <c r="LYD39" s="44"/>
      <c r="LYE39" s="44"/>
      <c r="LYF39" s="44"/>
      <c r="LYG39" s="44"/>
      <c r="LYH39" s="44"/>
      <c r="LYI39" s="44"/>
      <c r="LYJ39" s="44"/>
      <c r="LYK39" s="44"/>
      <c r="LYL39" s="44"/>
      <c r="LYM39" s="44"/>
      <c r="LYN39" s="44"/>
      <c r="LYO39" s="44"/>
      <c r="LYP39" s="44"/>
      <c r="LYQ39" s="44"/>
      <c r="LYR39" s="44"/>
      <c r="LYS39" s="44"/>
      <c r="LYT39" s="44"/>
      <c r="LYU39" s="44"/>
      <c r="LYV39" s="44"/>
      <c r="LYW39" s="44"/>
      <c r="LYX39" s="44"/>
      <c r="LYY39" s="44"/>
      <c r="LYZ39" s="44"/>
      <c r="LZA39" s="44"/>
      <c r="LZB39" s="44"/>
      <c r="LZC39" s="44"/>
      <c r="LZD39" s="44"/>
      <c r="LZE39" s="44"/>
      <c r="LZF39" s="44"/>
      <c r="LZG39" s="44"/>
      <c r="LZH39" s="44"/>
      <c r="LZI39" s="44"/>
      <c r="LZJ39" s="44"/>
      <c r="LZK39" s="44"/>
      <c r="LZL39" s="44"/>
      <c r="LZM39" s="44"/>
      <c r="LZN39" s="44"/>
      <c r="LZO39" s="44"/>
      <c r="LZP39" s="44"/>
      <c r="LZQ39" s="44"/>
      <c r="LZR39" s="44"/>
      <c r="LZS39" s="44"/>
      <c r="LZT39" s="44"/>
      <c r="LZU39" s="44"/>
      <c r="LZV39" s="44"/>
      <c r="LZW39" s="44"/>
      <c r="LZX39" s="44"/>
      <c r="LZY39" s="44"/>
      <c r="LZZ39" s="44"/>
      <c r="MAA39" s="44"/>
      <c r="MAB39" s="44"/>
      <c r="MAC39" s="44"/>
      <c r="MAD39" s="44"/>
      <c r="MAE39" s="44"/>
      <c r="MAF39" s="44"/>
      <c r="MAG39" s="44"/>
      <c r="MAH39" s="44"/>
      <c r="MAI39" s="44"/>
      <c r="MAJ39" s="44"/>
      <c r="MAK39" s="44"/>
      <c r="MAL39" s="44"/>
      <c r="MAM39" s="44"/>
      <c r="MAN39" s="44"/>
      <c r="MAO39" s="44"/>
      <c r="MAP39" s="44"/>
      <c r="MAQ39" s="44"/>
      <c r="MAR39" s="44"/>
      <c r="MAS39" s="44"/>
      <c r="MAT39" s="44"/>
      <c r="MAU39" s="44"/>
      <c r="MAV39" s="44"/>
      <c r="MAW39" s="44"/>
      <c r="MAX39" s="44"/>
      <c r="MAY39" s="44"/>
      <c r="MAZ39" s="44"/>
      <c r="MBA39" s="44"/>
      <c r="MBB39" s="44"/>
      <c r="MBC39" s="44"/>
      <c r="MBD39" s="44"/>
      <c r="MBE39" s="44"/>
      <c r="MBF39" s="44"/>
      <c r="MBG39" s="44"/>
      <c r="MBH39" s="44"/>
      <c r="MBI39" s="44"/>
      <c r="MBJ39" s="44"/>
      <c r="MBK39" s="44"/>
      <c r="MBL39" s="44"/>
      <c r="MBM39" s="44"/>
      <c r="MBN39" s="44"/>
      <c r="MBO39" s="44"/>
      <c r="MBP39" s="44"/>
      <c r="MBQ39" s="44"/>
      <c r="MBR39" s="44"/>
      <c r="MBS39" s="44"/>
      <c r="MBT39" s="44"/>
      <c r="MBU39" s="44"/>
      <c r="MBV39" s="44"/>
      <c r="MBW39" s="44"/>
      <c r="MBX39" s="44"/>
      <c r="MBY39" s="44"/>
      <c r="MBZ39" s="44"/>
      <c r="MCA39" s="44"/>
      <c r="MCB39" s="44"/>
      <c r="MCC39" s="44"/>
      <c r="MCD39" s="44"/>
      <c r="MCE39" s="44"/>
      <c r="MCF39" s="44"/>
      <c r="MCG39" s="44"/>
      <c r="MCH39" s="44"/>
      <c r="MCI39" s="44"/>
      <c r="MCJ39" s="44"/>
      <c r="MCK39" s="44"/>
      <c r="MCL39" s="44"/>
      <c r="MCM39" s="44"/>
      <c r="MCN39" s="44"/>
      <c r="MCO39" s="44"/>
      <c r="MCP39" s="44"/>
      <c r="MCQ39" s="44"/>
      <c r="MCR39" s="44"/>
      <c r="MCS39" s="44"/>
      <c r="MCT39" s="44"/>
      <c r="MCU39" s="44"/>
      <c r="MCV39" s="44"/>
      <c r="MCW39" s="44"/>
      <c r="MCX39" s="44"/>
      <c r="MCY39" s="44"/>
      <c r="MCZ39" s="44"/>
      <c r="MDA39" s="44"/>
      <c r="MDB39" s="44"/>
      <c r="MDC39" s="44"/>
      <c r="MDD39" s="44"/>
      <c r="MDE39" s="44"/>
      <c r="MDF39" s="44"/>
      <c r="MDG39" s="44"/>
      <c r="MDH39" s="44"/>
      <c r="MDI39" s="44"/>
      <c r="MDJ39" s="44"/>
      <c r="MDK39" s="44"/>
      <c r="MDL39" s="44"/>
      <c r="MDM39" s="44"/>
      <c r="MDN39" s="44"/>
      <c r="MDO39" s="44"/>
      <c r="MDP39" s="44"/>
      <c r="MDQ39" s="44"/>
      <c r="MDR39" s="44"/>
      <c r="MDS39" s="44"/>
      <c r="MDT39" s="44"/>
      <c r="MDU39" s="44"/>
      <c r="MDV39" s="44"/>
      <c r="MDW39" s="44"/>
      <c r="MDX39" s="44"/>
      <c r="MDY39" s="44"/>
      <c r="MDZ39" s="44"/>
      <c r="MEA39" s="44"/>
      <c r="MEB39" s="44"/>
      <c r="MEC39" s="44"/>
      <c r="MED39" s="44"/>
      <c r="MEE39" s="44"/>
      <c r="MEF39" s="44"/>
      <c r="MEG39" s="44"/>
      <c r="MEH39" s="44"/>
      <c r="MEI39" s="44"/>
      <c r="MEJ39" s="44"/>
      <c r="MEK39" s="44"/>
      <c r="MEL39" s="44"/>
      <c r="MEM39" s="44"/>
      <c r="MEN39" s="44"/>
      <c r="MEO39" s="44"/>
      <c r="MEP39" s="44"/>
      <c r="MEQ39" s="44"/>
      <c r="MER39" s="44"/>
      <c r="MES39" s="44"/>
      <c r="MET39" s="44"/>
      <c r="MEU39" s="44"/>
      <c r="MEV39" s="44"/>
      <c r="MEW39" s="44"/>
      <c r="MEX39" s="44"/>
      <c r="MEY39" s="44"/>
      <c r="MEZ39" s="44"/>
      <c r="MFA39" s="44"/>
      <c r="MFB39" s="44"/>
      <c r="MFC39" s="44"/>
      <c r="MFD39" s="44"/>
      <c r="MFE39" s="44"/>
      <c r="MFF39" s="44"/>
      <c r="MFG39" s="44"/>
      <c r="MFH39" s="44"/>
      <c r="MFI39" s="44"/>
      <c r="MFJ39" s="44"/>
      <c r="MFK39" s="44"/>
      <c r="MFL39" s="44"/>
      <c r="MFM39" s="44"/>
      <c r="MFN39" s="44"/>
      <c r="MFO39" s="44"/>
      <c r="MFP39" s="44"/>
      <c r="MFQ39" s="44"/>
      <c r="MFR39" s="44"/>
      <c r="MFS39" s="44"/>
      <c r="MFT39" s="44"/>
      <c r="MFU39" s="44"/>
      <c r="MFV39" s="44"/>
      <c r="MFW39" s="44"/>
      <c r="MFX39" s="44"/>
      <c r="MFY39" s="44"/>
      <c r="MFZ39" s="44"/>
      <c r="MGA39" s="44"/>
      <c r="MGB39" s="44"/>
      <c r="MGC39" s="44"/>
      <c r="MGD39" s="44"/>
      <c r="MGE39" s="44"/>
      <c r="MGF39" s="44"/>
      <c r="MGG39" s="44"/>
      <c r="MGH39" s="44"/>
      <c r="MGI39" s="44"/>
      <c r="MGJ39" s="44"/>
      <c r="MGK39" s="44"/>
      <c r="MGL39" s="44"/>
      <c r="MGM39" s="44"/>
      <c r="MGN39" s="44"/>
      <c r="MGO39" s="44"/>
      <c r="MGP39" s="44"/>
      <c r="MGQ39" s="44"/>
      <c r="MGR39" s="44"/>
      <c r="MGS39" s="44"/>
      <c r="MGT39" s="44"/>
      <c r="MGU39" s="44"/>
      <c r="MGV39" s="44"/>
      <c r="MGW39" s="44"/>
      <c r="MGX39" s="44"/>
      <c r="MGY39" s="44"/>
      <c r="MGZ39" s="44"/>
      <c r="MHA39" s="44"/>
      <c r="MHB39" s="44"/>
      <c r="MHC39" s="44"/>
      <c r="MHD39" s="44"/>
      <c r="MHE39" s="44"/>
      <c r="MHF39" s="44"/>
      <c r="MHG39" s="44"/>
      <c r="MHH39" s="44"/>
      <c r="MHI39" s="44"/>
      <c r="MHJ39" s="44"/>
      <c r="MHK39" s="44"/>
      <c r="MHL39" s="44"/>
      <c r="MHM39" s="44"/>
      <c r="MHN39" s="44"/>
      <c r="MHO39" s="44"/>
      <c r="MHP39" s="44"/>
      <c r="MHQ39" s="44"/>
      <c r="MHR39" s="44"/>
      <c r="MHS39" s="44"/>
      <c r="MHT39" s="44"/>
      <c r="MHU39" s="44"/>
      <c r="MHV39" s="44"/>
      <c r="MHW39" s="44"/>
      <c r="MHX39" s="44"/>
      <c r="MHY39" s="44"/>
      <c r="MHZ39" s="44"/>
      <c r="MIA39" s="44"/>
      <c r="MIB39" s="44"/>
      <c r="MIC39" s="44"/>
      <c r="MID39" s="44"/>
      <c r="MIE39" s="44"/>
      <c r="MIF39" s="44"/>
      <c r="MIG39" s="44"/>
      <c r="MIH39" s="44"/>
      <c r="MII39" s="44"/>
      <c r="MIJ39" s="44"/>
      <c r="MIK39" s="44"/>
      <c r="MIL39" s="44"/>
      <c r="MIM39" s="44"/>
      <c r="MIN39" s="44"/>
      <c r="MIO39" s="44"/>
      <c r="MIP39" s="44"/>
      <c r="MIQ39" s="44"/>
      <c r="MIR39" s="44"/>
      <c r="MIS39" s="44"/>
      <c r="MIT39" s="44"/>
      <c r="MIU39" s="44"/>
      <c r="MIV39" s="44"/>
      <c r="MIW39" s="44"/>
      <c r="MIX39" s="44"/>
      <c r="MIY39" s="44"/>
      <c r="MIZ39" s="44"/>
      <c r="MJA39" s="44"/>
      <c r="MJB39" s="44"/>
      <c r="MJC39" s="44"/>
      <c r="MJD39" s="44"/>
      <c r="MJE39" s="44"/>
      <c r="MJF39" s="44"/>
      <c r="MJG39" s="44"/>
      <c r="MJH39" s="44"/>
      <c r="MJI39" s="44"/>
      <c r="MJJ39" s="44"/>
      <c r="MJK39" s="44"/>
      <c r="MJL39" s="44"/>
      <c r="MJM39" s="44"/>
      <c r="MJN39" s="44"/>
      <c r="MJO39" s="44"/>
      <c r="MJP39" s="44"/>
      <c r="MJQ39" s="44"/>
      <c r="MJR39" s="44"/>
      <c r="MJS39" s="44"/>
      <c r="MJT39" s="44"/>
      <c r="MJU39" s="44"/>
      <c r="MJV39" s="44"/>
      <c r="MJW39" s="44"/>
      <c r="MJX39" s="44"/>
      <c r="MJY39" s="44"/>
      <c r="MJZ39" s="44"/>
      <c r="MKA39" s="44"/>
      <c r="MKB39" s="44"/>
      <c r="MKC39" s="44"/>
      <c r="MKD39" s="44"/>
      <c r="MKE39" s="44"/>
      <c r="MKF39" s="44"/>
      <c r="MKG39" s="44"/>
      <c r="MKH39" s="44"/>
      <c r="MKI39" s="44"/>
      <c r="MKJ39" s="44"/>
      <c r="MKK39" s="44"/>
      <c r="MKL39" s="44"/>
      <c r="MKM39" s="44"/>
      <c r="MKN39" s="44"/>
      <c r="MKO39" s="44"/>
      <c r="MKP39" s="44"/>
      <c r="MKQ39" s="44"/>
      <c r="MKR39" s="44"/>
      <c r="MKS39" s="44"/>
      <c r="MKT39" s="44"/>
      <c r="MKU39" s="44"/>
      <c r="MKV39" s="44"/>
      <c r="MKW39" s="44"/>
      <c r="MKX39" s="44"/>
      <c r="MKY39" s="44"/>
      <c r="MKZ39" s="44"/>
      <c r="MLA39" s="44"/>
      <c r="MLB39" s="44"/>
      <c r="MLC39" s="44"/>
      <c r="MLD39" s="44"/>
      <c r="MLE39" s="44"/>
      <c r="MLF39" s="44"/>
      <c r="MLG39" s="44"/>
      <c r="MLH39" s="44"/>
      <c r="MLI39" s="44"/>
      <c r="MLJ39" s="44"/>
      <c r="MLK39" s="44"/>
      <c r="MLL39" s="44"/>
      <c r="MLM39" s="44"/>
      <c r="MLN39" s="44"/>
      <c r="MLO39" s="44"/>
      <c r="MLP39" s="44"/>
      <c r="MLQ39" s="44"/>
      <c r="MLR39" s="44"/>
      <c r="MLS39" s="44"/>
      <c r="MLT39" s="44"/>
      <c r="MLU39" s="44"/>
      <c r="MLV39" s="44"/>
      <c r="MLW39" s="44"/>
      <c r="MLX39" s="44"/>
      <c r="MLY39" s="44"/>
      <c r="MLZ39" s="44"/>
      <c r="MMA39" s="44"/>
      <c r="MMB39" s="44"/>
      <c r="MMC39" s="44"/>
      <c r="MMD39" s="44"/>
      <c r="MME39" s="44"/>
      <c r="MMF39" s="44"/>
      <c r="MMG39" s="44"/>
      <c r="MMH39" s="44"/>
      <c r="MMI39" s="44"/>
      <c r="MMJ39" s="44"/>
      <c r="MMK39" s="44"/>
      <c r="MML39" s="44"/>
      <c r="MMM39" s="44"/>
      <c r="MMN39" s="44"/>
      <c r="MMO39" s="44"/>
      <c r="MMP39" s="44"/>
      <c r="MMQ39" s="44"/>
      <c r="MMR39" s="44"/>
      <c r="MMS39" s="44"/>
      <c r="MMT39" s="44"/>
      <c r="MMU39" s="44"/>
      <c r="MMV39" s="44"/>
      <c r="MMW39" s="44"/>
      <c r="MMX39" s="44"/>
      <c r="MMY39" s="44"/>
      <c r="MMZ39" s="44"/>
      <c r="MNA39" s="44"/>
      <c r="MNB39" s="44"/>
      <c r="MNC39" s="44"/>
      <c r="MND39" s="44"/>
      <c r="MNE39" s="44"/>
      <c r="MNF39" s="44"/>
      <c r="MNG39" s="44"/>
      <c r="MNH39" s="44"/>
      <c r="MNI39" s="44"/>
      <c r="MNJ39" s="44"/>
      <c r="MNK39" s="44"/>
      <c r="MNL39" s="44"/>
      <c r="MNM39" s="44"/>
      <c r="MNN39" s="44"/>
      <c r="MNO39" s="44"/>
      <c r="MNP39" s="44"/>
      <c r="MNQ39" s="44"/>
      <c r="MNR39" s="44"/>
      <c r="MNS39" s="44"/>
      <c r="MNT39" s="44"/>
      <c r="MNU39" s="44"/>
      <c r="MNV39" s="44"/>
      <c r="MNW39" s="44"/>
      <c r="MNX39" s="44"/>
      <c r="MNY39" s="44"/>
      <c r="MNZ39" s="44"/>
      <c r="MOA39" s="44"/>
      <c r="MOB39" s="44"/>
      <c r="MOC39" s="44"/>
      <c r="MOD39" s="44"/>
      <c r="MOE39" s="44"/>
      <c r="MOF39" s="44"/>
      <c r="MOG39" s="44"/>
      <c r="MOH39" s="44"/>
      <c r="MOI39" s="44"/>
      <c r="MOJ39" s="44"/>
      <c r="MOK39" s="44"/>
      <c r="MOL39" s="44"/>
      <c r="MOM39" s="44"/>
      <c r="MON39" s="44"/>
      <c r="MOO39" s="44"/>
      <c r="MOP39" s="44"/>
      <c r="MOQ39" s="44"/>
      <c r="MOR39" s="44"/>
      <c r="MOS39" s="44"/>
      <c r="MOT39" s="44"/>
      <c r="MOU39" s="44"/>
      <c r="MOV39" s="44"/>
      <c r="MOW39" s="44"/>
      <c r="MOX39" s="44"/>
      <c r="MOY39" s="44"/>
      <c r="MOZ39" s="44"/>
      <c r="MPA39" s="44"/>
      <c r="MPB39" s="44"/>
      <c r="MPC39" s="44"/>
      <c r="MPD39" s="44"/>
      <c r="MPE39" s="44"/>
      <c r="MPF39" s="44"/>
      <c r="MPG39" s="44"/>
      <c r="MPH39" s="44"/>
      <c r="MPI39" s="44"/>
      <c r="MPJ39" s="44"/>
      <c r="MPK39" s="44"/>
      <c r="MPL39" s="44"/>
      <c r="MPM39" s="44"/>
      <c r="MPN39" s="44"/>
      <c r="MPO39" s="44"/>
      <c r="MPP39" s="44"/>
      <c r="MPQ39" s="44"/>
      <c r="MPR39" s="44"/>
      <c r="MPS39" s="44"/>
      <c r="MPT39" s="44"/>
      <c r="MPU39" s="44"/>
      <c r="MPV39" s="44"/>
      <c r="MPW39" s="44"/>
      <c r="MPX39" s="44"/>
      <c r="MPY39" s="44"/>
      <c r="MPZ39" s="44"/>
      <c r="MQA39" s="44"/>
      <c r="MQB39" s="44"/>
      <c r="MQC39" s="44"/>
      <c r="MQD39" s="44"/>
      <c r="MQE39" s="44"/>
      <c r="MQF39" s="44"/>
      <c r="MQG39" s="44"/>
      <c r="MQH39" s="44"/>
      <c r="MQI39" s="44"/>
      <c r="MQJ39" s="44"/>
      <c r="MQK39" s="44"/>
      <c r="MQL39" s="44"/>
      <c r="MQM39" s="44"/>
      <c r="MQN39" s="44"/>
      <c r="MQO39" s="44"/>
      <c r="MQP39" s="44"/>
      <c r="MQQ39" s="44"/>
      <c r="MQR39" s="44"/>
      <c r="MQS39" s="44"/>
      <c r="MQT39" s="44"/>
      <c r="MQU39" s="44"/>
      <c r="MQV39" s="44"/>
      <c r="MQW39" s="44"/>
      <c r="MQX39" s="44"/>
      <c r="MQY39" s="44"/>
      <c r="MQZ39" s="44"/>
      <c r="MRA39" s="44"/>
      <c r="MRB39" s="44"/>
      <c r="MRC39" s="44"/>
      <c r="MRD39" s="44"/>
      <c r="MRE39" s="44"/>
      <c r="MRF39" s="44"/>
      <c r="MRG39" s="44"/>
      <c r="MRH39" s="44"/>
      <c r="MRI39" s="44"/>
      <c r="MRJ39" s="44"/>
      <c r="MRK39" s="44"/>
      <c r="MRL39" s="44"/>
      <c r="MRM39" s="44"/>
      <c r="MRN39" s="44"/>
      <c r="MRO39" s="44"/>
      <c r="MRP39" s="44"/>
      <c r="MRQ39" s="44"/>
      <c r="MRR39" s="44"/>
      <c r="MRS39" s="44"/>
      <c r="MRT39" s="44"/>
      <c r="MRU39" s="44"/>
      <c r="MRV39" s="44"/>
      <c r="MRW39" s="44"/>
      <c r="MRX39" s="44"/>
      <c r="MRY39" s="44"/>
      <c r="MRZ39" s="44"/>
      <c r="MSA39" s="44"/>
      <c r="MSB39" s="44"/>
      <c r="MSC39" s="44"/>
      <c r="MSD39" s="44"/>
      <c r="MSE39" s="44"/>
      <c r="MSF39" s="44"/>
      <c r="MSG39" s="44"/>
      <c r="MSH39" s="44"/>
      <c r="MSI39" s="44"/>
      <c r="MSJ39" s="44"/>
      <c r="MSK39" s="44"/>
      <c r="MSL39" s="44"/>
      <c r="MSM39" s="44"/>
      <c r="MSN39" s="44"/>
      <c r="MSO39" s="44"/>
      <c r="MSP39" s="44"/>
      <c r="MSQ39" s="44"/>
      <c r="MSR39" s="44"/>
      <c r="MSS39" s="44"/>
      <c r="MST39" s="44"/>
      <c r="MSU39" s="44"/>
      <c r="MSV39" s="44"/>
      <c r="MSW39" s="44"/>
      <c r="MSX39" s="44"/>
      <c r="MSY39" s="44"/>
      <c r="MSZ39" s="44"/>
      <c r="MTA39" s="44"/>
      <c r="MTB39" s="44"/>
      <c r="MTC39" s="44"/>
      <c r="MTD39" s="44"/>
      <c r="MTE39" s="44"/>
      <c r="MTF39" s="44"/>
      <c r="MTG39" s="44"/>
      <c r="MTH39" s="44"/>
      <c r="MTI39" s="44"/>
      <c r="MTJ39" s="44"/>
      <c r="MTK39" s="44"/>
      <c r="MTL39" s="44"/>
      <c r="MTM39" s="44"/>
      <c r="MTN39" s="44"/>
      <c r="MTO39" s="44"/>
      <c r="MTP39" s="44"/>
      <c r="MTQ39" s="44"/>
      <c r="MTR39" s="44"/>
      <c r="MTS39" s="44"/>
      <c r="MTT39" s="44"/>
      <c r="MTU39" s="44"/>
      <c r="MTV39" s="44"/>
      <c r="MTW39" s="44"/>
      <c r="MTX39" s="44"/>
      <c r="MTY39" s="44"/>
      <c r="MTZ39" s="44"/>
      <c r="MUA39" s="44"/>
      <c r="MUB39" s="44"/>
      <c r="MUC39" s="44"/>
      <c r="MUD39" s="44"/>
      <c r="MUE39" s="44"/>
      <c r="MUF39" s="44"/>
      <c r="MUG39" s="44"/>
      <c r="MUH39" s="44"/>
      <c r="MUI39" s="44"/>
      <c r="MUJ39" s="44"/>
      <c r="MUK39" s="44"/>
      <c r="MUL39" s="44"/>
      <c r="MUM39" s="44"/>
      <c r="MUN39" s="44"/>
      <c r="MUO39" s="44"/>
      <c r="MUP39" s="44"/>
      <c r="MUQ39" s="44"/>
      <c r="MUR39" s="44"/>
      <c r="MUS39" s="44"/>
      <c r="MUT39" s="44"/>
      <c r="MUU39" s="44"/>
      <c r="MUV39" s="44"/>
      <c r="MUW39" s="44"/>
      <c r="MUX39" s="44"/>
      <c r="MUY39" s="44"/>
      <c r="MUZ39" s="44"/>
      <c r="MVA39" s="44"/>
      <c r="MVB39" s="44"/>
      <c r="MVC39" s="44"/>
      <c r="MVD39" s="44"/>
      <c r="MVE39" s="44"/>
      <c r="MVF39" s="44"/>
      <c r="MVG39" s="44"/>
      <c r="MVH39" s="44"/>
      <c r="MVI39" s="44"/>
      <c r="MVJ39" s="44"/>
      <c r="MVK39" s="44"/>
      <c r="MVL39" s="44"/>
      <c r="MVM39" s="44"/>
      <c r="MVN39" s="44"/>
      <c r="MVO39" s="44"/>
      <c r="MVP39" s="44"/>
      <c r="MVQ39" s="44"/>
      <c r="MVR39" s="44"/>
      <c r="MVS39" s="44"/>
      <c r="MVT39" s="44"/>
      <c r="MVU39" s="44"/>
      <c r="MVV39" s="44"/>
      <c r="MVW39" s="44"/>
      <c r="MVX39" s="44"/>
      <c r="MVY39" s="44"/>
      <c r="MVZ39" s="44"/>
      <c r="MWA39" s="44"/>
      <c r="MWB39" s="44"/>
      <c r="MWC39" s="44"/>
      <c r="MWD39" s="44"/>
      <c r="MWE39" s="44"/>
      <c r="MWF39" s="44"/>
      <c r="MWG39" s="44"/>
      <c r="MWH39" s="44"/>
      <c r="MWI39" s="44"/>
      <c r="MWJ39" s="44"/>
      <c r="MWK39" s="44"/>
      <c r="MWL39" s="44"/>
      <c r="MWM39" s="44"/>
      <c r="MWN39" s="44"/>
      <c r="MWO39" s="44"/>
      <c r="MWP39" s="44"/>
      <c r="MWQ39" s="44"/>
      <c r="MWR39" s="44"/>
      <c r="MWS39" s="44"/>
      <c r="MWT39" s="44"/>
      <c r="MWU39" s="44"/>
      <c r="MWV39" s="44"/>
      <c r="MWW39" s="44"/>
      <c r="MWX39" s="44"/>
      <c r="MWY39" s="44"/>
      <c r="MWZ39" s="44"/>
      <c r="MXA39" s="44"/>
      <c r="MXB39" s="44"/>
      <c r="MXC39" s="44"/>
      <c r="MXD39" s="44"/>
      <c r="MXE39" s="44"/>
      <c r="MXF39" s="44"/>
      <c r="MXG39" s="44"/>
      <c r="MXH39" s="44"/>
      <c r="MXI39" s="44"/>
      <c r="MXJ39" s="44"/>
      <c r="MXK39" s="44"/>
      <c r="MXL39" s="44"/>
      <c r="MXM39" s="44"/>
      <c r="MXN39" s="44"/>
      <c r="MXO39" s="44"/>
      <c r="MXP39" s="44"/>
      <c r="MXQ39" s="44"/>
      <c r="MXR39" s="44"/>
      <c r="MXS39" s="44"/>
      <c r="MXT39" s="44"/>
      <c r="MXU39" s="44"/>
      <c r="MXV39" s="44"/>
      <c r="MXW39" s="44"/>
      <c r="MXX39" s="44"/>
      <c r="MXY39" s="44"/>
      <c r="MXZ39" s="44"/>
      <c r="MYA39" s="44"/>
      <c r="MYB39" s="44"/>
      <c r="MYC39" s="44"/>
      <c r="MYD39" s="44"/>
      <c r="MYE39" s="44"/>
      <c r="MYF39" s="44"/>
      <c r="MYG39" s="44"/>
      <c r="MYH39" s="44"/>
      <c r="MYI39" s="44"/>
      <c r="MYJ39" s="44"/>
      <c r="MYK39" s="44"/>
      <c r="MYL39" s="44"/>
      <c r="MYM39" s="44"/>
      <c r="MYN39" s="44"/>
      <c r="MYO39" s="44"/>
      <c r="MYP39" s="44"/>
      <c r="MYQ39" s="44"/>
      <c r="MYR39" s="44"/>
      <c r="MYS39" s="44"/>
      <c r="MYT39" s="44"/>
      <c r="MYU39" s="44"/>
      <c r="MYV39" s="44"/>
      <c r="MYW39" s="44"/>
      <c r="MYX39" s="44"/>
      <c r="MYY39" s="44"/>
      <c r="MYZ39" s="44"/>
      <c r="MZA39" s="44"/>
      <c r="MZB39" s="44"/>
      <c r="MZC39" s="44"/>
      <c r="MZD39" s="44"/>
      <c r="MZE39" s="44"/>
      <c r="MZF39" s="44"/>
      <c r="MZG39" s="44"/>
      <c r="MZH39" s="44"/>
      <c r="MZI39" s="44"/>
      <c r="MZJ39" s="44"/>
      <c r="MZK39" s="44"/>
      <c r="MZL39" s="44"/>
      <c r="MZM39" s="44"/>
      <c r="MZN39" s="44"/>
      <c r="MZO39" s="44"/>
      <c r="MZP39" s="44"/>
      <c r="MZQ39" s="44"/>
      <c r="MZR39" s="44"/>
      <c r="MZS39" s="44"/>
      <c r="MZT39" s="44"/>
      <c r="MZU39" s="44"/>
      <c r="MZV39" s="44"/>
      <c r="MZW39" s="44"/>
      <c r="MZX39" s="44"/>
      <c r="MZY39" s="44"/>
      <c r="MZZ39" s="44"/>
      <c r="NAA39" s="44"/>
      <c r="NAB39" s="44"/>
      <c r="NAC39" s="44"/>
      <c r="NAD39" s="44"/>
      <c r="NAE39" s="44"/>
      <c r="NAF39" s="44"/>
      <c r="NAG39" s="44"/>
      <c r="NAH39" s="44"/>
      <c r="NAI39" s="44"/>
      <c r="NAJ39" s="44"/>
      <c r="NAK39" s="44"/>
      <c r="NAL39" s="44"/>
      <c r="NAM39" s="44"/>
      <c r="NAN39" s="44"/>
      <c r="NAO39" s="44"/>
      <c r="NAP39" s="44"/>
      <c r="NAQ39" s="44"/>
      <c r="NAR39" s="44"/>
      <c r="NAS39" s="44"/>
      <c r="NAT39" s="44"/>
      <c r="NAU39" s="44"/>
      <c r="NAV39" s="44"/>
      <c r="NAW39" s="44"/>
      <c r="NAX39" s="44"/>
      <c r="NAY39" s="44"/>
      <c r="NAZ39" s="44"/>
      <c r="NBA39" s="44"/>
      <c r="NBB39" s="44"/>
      <c r="NBC39" s="44"/>
      <c r="NBD39" s="44"/>
      <c r="NBE39" s="44"/>
      <c r="NBF39" s="44"/>
      <c r="NBG39" s="44"/>
      <c r="NBH39" s="44"/>
      <c r="NBI39" s="44"/>
      <c r="NBJ39" s="44"/>
      <c r="NBK39" s="44"/>
      <c r="NBL39" s="44"/>
      <c r="NBM39" s="44"/>
      <c r="NBN39" s="44"/>
      <c r="NBO39" s="44"/>
      <c r="NBP39" s="44"/>
      <c r="NBQ39" s="44"/>
      <c r="NBR39" s="44"/>
      <c r="NBS39" s="44"/>
      <c r="NBT39" s="44"/>
      <c r="NBU39" s="44"/>
      <c r="NBV39" s="44"/>
      <c r="NBW39" s="44"/>
      <c r="NBX39" s="44"/>
      <c r="NBY39" s="44"/>
      <c r="NBZ39" s="44"/>
      <c r="NCA39" s="44"/>
      <c r="NCB39" s="44"/>
      <c r="NCC39" s="44"/>
      <c r="NCD39" s="44"/>
      <c r="NCE39" s="44"/>
      <c r="NCF39" s="44"/>
      <c r="NCG39" s="44"/>
      <c r="NCH39" s="44"/>
      <c r="NCI39" s="44"/>
      <c r="NCJ39" s="44"/>
      <c r="NCK39" s="44"/>
      <c r="NCL39" s="44"/>
      <c r="NCM39" s="44"/>
      <c r="NCN39" s="44"/>
      <c r="NCO39" s="44"/>
      <c r="NCP39" s="44"/>
      <c r="NCQ39" s="44"/>
      <c r="NCR39" s="44"/>
      <c r="NCS39" s="44"/>
      <c r="NCT39" s="44"/>
      <c r="NCU39" s="44"/>
      <c r="NCV39" s="44"/>
      <c r="NCW39" s="44"/>
      <c r="NCX39" s="44"/>
      <c r="NCY39" s="44"/>
      <c r="NCZ39" s="44"/>
      <c r="NDA39" s="44"/>
      <c r="NDB39" s="44"/>
      <c r="NDC39" s="44"/>
      <c r="NDD39" s="44"/>
      <c r="NDE39" s="44"/>
      <c r="NDF39" s="44"/>
      <c r="NDG39" s="44"/>
      <c r="NDH39" s="44"/>
      <c r="NDI39" s="44"/>
      <c r="NDJ39" s="44"/>
      <c r="NDK39" s="44"/>
      <c r="NDL39" s="44"/>
      <c r="NDM39" s="44"/>
      <c r="NDN39" s="44"/>
      <c r="NDO39" s="44"/>
      <c r="NDP39" s="44"/>
      <c r="NDQ39" s="44"/>
      <c r="NDR39" s="44"/>
      <c r="NDS39" s="44"/>
      <c r="NDT39" s="44"/>
      <c r="NDU39" s="44"/>
      <c r="NDV39" s="44"/>
      <c r="NDW39" s="44"/>
      <c r="NDX39" s="44"/>
      <c r="NDY39" s="44"/>
      <c r="NDZ39" s="44"/>
      <c r="NEA39" s="44"/>
      <c r="NEB39" s="44"/>
      <c r="NEC39" s="44"/>
      <c r="NED39" s="44"/>
      <c r="NEE39" s="44"/>
      <c r="NEF39" s="44"/>
      <c r="NEG39" s="44"/>
      <c r="NEH39" s="44"/>
      <c r="NEI39" s="44"/>
      <c r="NEJ39" s="44"/>
      <c r="NEK39" s="44"/>
      <c r="NEL39" s="44"/>
      <c r="NEM39" s="44"/>
      <c r="NEN39" s="44"/>
      <c r="NEO39" s="44"/>
      <c r="NEP39" s="44"/>
      <c r="NEQ39" s="44"/>
      <c r="NER39" s="44"/>
      <c r="NES39" s="44"/>
      <c r="NET39" s="44"/>
      <c r="NEU39" s="44"/>
      <c r="NEV39" s="44"/>
      <c r="NEW39" s="44"/>
      <c r="NEX39" s="44"/>
      <c r="NEY39" s="44"/>
      <c r="NEZ39" s="44"/>
      <c r="NFA39" s="44"/>
      <c r="NFB39" s="44"/>
      <c r="NFC39" s="44"/>
      <c r="NFD39" s="44"/>
      <c r="NFE39" s="44"/>
      <c r="NFF39" s="44"/>
      <c r="NFG39" s="44"/>
      <c r="NFH39" s="44"/>
      <c r="NFI39" s="44"/>
      <c r="NFJ39" s="44"/>
      <c r="NFK39" s="44"/>
      <c r="NFL39" s="44"/>
      <c r="NFM39" s="44"/>
      <c r="NFN39" s="44"/>
      <c r="NFO39" s="44"/>
      <c r="NFP39" s="44"/>
      <c r="NFQ39" s="44"/>
      <c r="NFR39" s="44"/>
      <c r="NFS39" s="44"/>
      <c r="NFT39" s="44"/>
      <c r="NFU39" s="44"/>
      <c r="NFV39" s="44"/>
      <c r="NFW39" s="44"/>
      <c r="NFX39" s="44"/>
      <c r="NFY39" s="44"/>
      <c r="NFZ39" s="44"/>
      <c r="NGA39" s="44"/>
      <c r="NGB39" s="44"/>
      <c r="NGC39" s="44"/>
      <c r="NGD39" s="44"/>
      <c r="NGE39" s="44"/>
      <c r="NGF39" s="44"/>
      <c r="NGG39" s="44"/>
      <c r="NGH39" s="44"/>
      <c r="NGI39" s="44"/>
      <c r="NGJ39" s="44"/>
      <c r="NGK39" s="44"/>
      <c r="NGL39" s="44"/>
      <c r="NGM39" s="44"/>
      <c r="NGN39" s="44"/>
      <c r="NGO39" s="44"/>
      <c r="NGP39" s="44"/>
      <c r="NGQ39" s="44"/>
      <c r="NGR39" s="44"/>
      <c r="NGS39" s="44"/>
      <c r="NGT39" s="44"/>
      <c r="NGU39" s="44"/>
      <c r="NGV39" s="44"/>
      <c r="NGW39" s="44"/>
      <c r="NGX39" s="44"/>
      <c r="NGY39" s="44"/>
      <c r="NGZ39" s="44"/>
      <c r="NHA39" s="44"/>
      <c r="NHB39" s="44"/>
      <c r="NHC39" s="44"/>
      <c r="NHD39" s="44"/>
      <c r="NHE39" s="44"/>
      <c r="NHF39" s="44"/>
      <c r="NHG39" s="44"/>
      <c r="NHH39" s="44"/>
      <c r="NHI39" s="44"/>
      <c r="NHJ39" s="44"/>
      <c r="NHK39" s="44"/>
      <c r="NHL39" s="44"/>
      <c r="NHM39" s="44"/>
      <c r="NHN39" s="44"/>
      <c r="NHO39" s="44"/>
      <c r="NHP39" s="44"/>
      <c r="NHQ39" s="44"/>
      <c r="NHR39" s="44"/>
      <c r="NHS39" s="44"/>
      <c r="NHT39" s="44"/>
      <c r="NHU39" s="44"/>
      <c r="NHV39" s="44"/>
      <c r="NHW39" s="44"/>
      <c r="NHX39" s="44"/>
      <c r="NHY39" s="44"/>
      <c r="NHZ39" s="44"/>
      <c r="NIA39" s="44"/>
      <c r="NIB39" s="44"/>
      <c r="NIC39" s="44"/>
      <c r="NID39" s="44"/>
      <c r="NIE39" s="44"/>
      <c r="NIF39" s="44"/>
      <c r="NIG39" s="44"/>
      <c r="NIH39" s="44"/>
      <c r="NII39" s="44"/>
      <c r="NIJ39" s="44"/>
      <c r="NIK39" s="44"/>
      <c r="NIL39" s="44"/>
      <c r="NIM39" s="44"/>
      <c r="NIN39" s="44"/>
      <c r="NIO39" s="44"/>
      <c r="NIP39" s="44"/>
      <c r="NIQ39" s="44"/>
      <c r="NIR39" s="44"/>
      <c r="NIS39" s="44"/>
      <c r="NIT39" s="44"/>
      <c r="NIU39" s="44"/>
      <c r="NIV39" s="44"/>
      <c r="NIW39" s="44"/>
      <c r="NIX39" s="44"/>
      <c r="NIY39" s="44"/>
      <c r="NIZ39" s="44"/>
      <c r="NJA39" s="44"/>
      <c r="NJB39" s="44"/>
      <c r="NJC39" s="44"/>
      <c r="NJD39" s="44"/>
      <c r="NJE39" s="44"/>
      <c r="NJF39" s="44"/>
      <c r="NJG39" s="44"/>
      <c r="NJH39" s="44"/>
      <c r="NJI39" s="44"/>
      <c r="NJJ39" s="44"/>
      <c r="NJK39" s="44"/>
      <c r="NJL39" s="44"/>
      <c r="NJM39" s="44"/>
      <c r="NJN39" s="44"/>
      <c r="NJO39" s="44"/>
      <c r="NJP39" s="44"/>
      <c r="NJQ39" s="44"/>
      <c r="NJR39" s="44"/>
      <c r="NJS39" s="44"/>
      <c r="NJT39" s="44"/>
      <c r="NJU39" s="44"/>
      <c r="NJV39" s="44"/>
      <c r="NJW39" s="44"/>
      <c r="NJX39" s="44"/>
      <c r="NJY39" s="44"/>
      <c r="NJZ39" s="44"/>
      <c r="NKA39" s="44"/>
      <c r="NKB39" s="44"/>
      <c r="NKC39" s="44"/>
      <c r="NKD39" s="44"/>
      <c r="NKE39" s="44"/>
      <c r="NKF39" s="44"/>
      <c r="NKG39" s="44"/>
      <c r="NKH39" s="44"/>
      <c r="NKI39" s="44"/>
      <c r="NKJ39" s="44"/>
      <c r="NKK39" s="44"/>
      <c r="NKL39" s="44"/>
      <c r="NKM39" s="44"/>
      <c r="NKN39" s="44"/>
      <c r="NKO39" s="44"/>
      <c r="NKP39" s="44"/>
      <c r="NKQ39" s="44"/>
      <c r="NKR39" s="44"/>
      <c r="NKS39" s="44"/>
      <c r="NKT39" s="44"/>
      <c r="NKU39" s="44"/>
      <c r="NKV39" s="44"/>
      <c r="NKW39" s="44"/>
      <c r="NKX39" s="44"/>
      <c r="NKY39" s="44"/>
      <c r="NKZ39" s="44"/>
      <c r="NLA39" s="44"/>
      <c r="NLB39" s="44"/>
      <c r="NLC39" s="44"/>
      <c r="NLD39" s="44"/>
      <c r="NLE39" s="44"/>
      <c r="NLF39" s="44"/>
      <c r="NLG39" s="44"/>
      <c r="NLH39" s="44"/>
      <c r="NLI39" s="44"/>
      <c r="NLJ39" s="44"/>
      <c r="NLK39" s="44"/>
      <c r="NLL39" s="44"/>
      <c r="NLM39" s="44"/>
      <c r="NLN39" s="44"/>
      <c r="NLO39" s="44"/>
      <c r="NLP39" s="44"/>
      <c r="NLQ39" s="44"/>
      <c r="NLR39" s="44"/>
      <c r="NLS39" s="44"/>
      <c r="NLT39" s="44"/>
      <c r="NLU39" s="44"/>
      <c r="NLV39" s="44"/>
      <c r="NLW39" s="44"/>
      <c r="NLX39" s="44"/>
      <c r="NLY39" s="44"/>
      <c r="NLZ39" s="44"/>
      <c r="NMA39" s="44"/>
      <c r="NMB39" s="44"/>
      <c r="NMC39" s="44"/>
      <c r="NMD39" s="44"/>
      <c r="NME39" s="44"/>
      <c r="NMF39" s="44"/>
      <c r="NMG39" s="44"/>
      <c r="NMH39" s="44"/>
      <c r="NMI39" s="44"/>
      <c r="NMJ39" s="44"/>
      <c r="NMK39" s="44"/>
      <c r="NML39" s="44"/>
      <c r="NMM39" s="44"/>
      <c r="NMN39" s="44"/>
      <c r="NMO39" s="44"/>
      <c r="NMP39" s="44"/>
      <c r="NMQ39" s="44"/>
      <c r="NMR39" s="44"/>
      <c r="NMS39" s="44"/>
      <c r="NMT39" s="44"/>
      <c r="NMU39" s="44"/>
      <c r="NMV39" s="44"/>
      <c r="NMW39" s="44"/>
      <c r="NMX39" s="44"/>
      <c r="NMY39" s="44"/>
      <c r="NMZ39" s="44"/>
      <c r="NNA39" s="44"/>
      <c r="NNB39" s="44"/>
      <c r="NNC39" s="44"/>
      <c r="NND39" s="44"/>
      <c r="NNE39" s="44"/>
      <c r="NNF39" s="44"/>
      <c r="NNG39" s="44"/>
      <c r="NNH39" s="44"/>
      <c r="NNI39" s="44"/>
      <c r="NNJ39" s="44"/>
      <c r="NNK39" s="44"/>
      <c r="NNL39" s="44"/>
      <c r="NNM39" s="44"/>
      <c r="NNN39" s="44"/>
      <c r="NNO39" s="44"/>
      <c r="NNP39" s="44"/>
      <c r="NNQ39" s="44"/>
      <c r="NNR39" s="44"/>
      <c r="NNS39" s="44"/>
      <c r="NNT39" s="44"/>
      <c r="NNU39" s="44"/>
      <c r="NNV39" s="44"/>
      <c r="NNW39" s="44"/>
      <c r="NNX39" s="44"/>
      <c r="NNY39" s="44"/>
      <c r="NNZ39" s="44"/>
      <c r="NOA39" s="44"/>
      <c r="NOB39" s="44"/>
      <c r="NOC39" s="44"/>
      <c r="NOD39" s="44"/>
      <c r="NOE39" s="44"/>
      <c r="NOF39" s="44"/>
      <c r="NOG39" s="44"/>
      <c r="NOH39" s="44"/>
      <c r="NOI39" s="44"/>
      <c r="NOJ39" s="44"/>
      <c r="NOK39" s="44"/>
      <c r="NOL39" s="44"/>
      <c r="NOM39" s="44"/>
      <c r="NON39" s="44"/>
      <c r="NOO39" s="44"/>
      <c r="NOP39" s="44"/>
      <c r="NOQ39" s="44"/>
      <c r="NOR39" s="44"/>
      <c r="NOS39" s="44"/>
      <c r="NOT39" s="44"/>
      <c r="NOU39" s="44"/>
      <c r="NOV39" s="44"/>
      <c r="NOW39" s="44"/>
      <c r="NOX39" s="44"/>
      <c r="NOY39" s="44"/>
      <c r="NOZ39" s="44"/>
      <c r="NPA39" s="44"/>
      <c r="NPB39" s="44"/>
      <c r="NPC39" s="44"/>
      <c r="NPD39" s="44"/>
      <c r="NPE39" s="44"/>
      <c r="NPF39" s="44"/>
      <c r="NPG39" s="44"/>
      <c r="NPH39" s="44"/>
      <c r="NPI39" s="44"/>
      <c r="NPJ39" s="44"/>
      <c r="NPK39" s="44"/>
      <c r="NPL39" s="44"/>
      <c r="NPM39" s="44"/>
      <c r="NPN39" s="44"/>
      <c r="NPO39" s="44"/>
      <c r="NPP39" s="44"/>
      <c r="NPQ39" s="44"/>
      <c r="NPR39" s="44"/>
      <c r="NPS39" s="44"/>
      <c r="NPT39" s="44"/>
      <c r="NPU39" s="44"/>
      <c r="NPV39" s="44"/>
      <c r="NPW39" s="44"/>
      <c r="NPX39" s="44"/>
      <c r="NPY39" s="44"/>
      <c r="NPZ39" s="44"/>
      <c r="NQA39" s="44"/>
      <c r="NQB39" s="44"/>
      <c r="NQC39" s="44"/>
      <c r="NQD39" s="44"/>
      <c r="NQE39" s="44"/>
      <c r="NQF39" s="44"/>
      <c r="NQG39" s="44"/>
      <c r="NQH39" s="44"/>
      <c r="NQI39" s="44"/>
      <c r="NQJ39" s="44"/>
      <c r="NQK39" s="44"/>
      <c r="NQL39" s="44"/>
      <c r="NQM39" s="44"/>
      <c r="NQN39" s="44"/>
      <c r="NQO39" s="44"/>
      <c r="NQP39" s="44"/>
      <c r="NQQ39" s="44"/>
      <c r="NQR39" s="44"/>
      <c r="NQS39" s="44"/>
      <c r="NQT39" s="44"/>
      <c r="NQU39" s="44"/>
      <c r="NQV39" s="44"/>
      <c r="NQW39" s="44"/>
      <c r="NQX39" s="44"/>
      <c r="NQY39" s="44"/>
      <c r="NQZ39" s="44"/>
      <c r="NRA39" s="44"/>
      <c r="NRB39" s="44"/>
      <c r="NRC39" s="44"/>
      <c r="NRD39" s="44"/>
      <c r="NRE39" s="44"/>
      <c r="NRF39" s="44"/>
      <c r="NRG39" s="44"/>
      <c r="NRH39" s="44"/>
      <c r="NRI39" s="44"/>
      <c r="NRJ39" s="44"/>
      <c r="NRK39" s="44"/>
      <c r="NRL39" s="44"/>
      <c r="NRM39" s="44"/>
      <c r="NRN39" s="44"/>
      <c r="NRO39" s="44"/>
      <c r="NRP39" s="44"/>
      <c r="NRQ39" s="44"/>
      <c r="NRR39" s="44"/>
      <c r="NRS39" s="44"/>
      <c r="NRT39" s="44"/>
      <c r="NRU39" s="44"/>
      <c r="NRV39" s="44"/>
      <c r="NRW39" s="44"/>
      <c r="NRX39" s="44"/>
      <c r="NRY39" s="44"/>
      <c r="NRZ39" s="44"/>
      <c r="NSA39" s="44"/>
      <c r="NSB39" s="44"/>
      <c r="NSC39" s="44"/>
      <c r="NSD39" s="44"/>
      <c r="NSE39" s="44"/>
      <c r="NSF39" s="44"/>
      <c r="NSG39" s="44"/>
      <c r="NSH39" s="44"/>
      <c r="NSI39" s="44"/>
      <c r="NSJ39" s="44"/>
      <c r="NSK39" s="44"/>
      <c r="NSL39" s="44"/>
      <c r="NSM39" s="44"/>
      <c r="NSN39" s="44"/>
      <c r="NSO39" s="44"/>
      <c r="NSP39" s="44"/>
      <c r="NSQ39" s="44"/>
      <c r="NSR39" s="44"/>
      <c r="NSS39" s="44"/>
      <c r="NST39" s="44"/>
      <c r="NSU39" s="44"/>
      <c r="NSV39" s="44"/>
      <c r="NSW39" s="44"/>
      <c r="NSX39" s="44"/>
      <c r="NSY39" s="44"/>
      <c r="NSZ39" s="44"/>
      <c r="NTA39" s="44"/>
      <c r="NTB39" s="44"/>
      <c r="NTC39" s="44"/>
      <c r="NTD39" s="44"/>
      <c r="NTE39" s="44"/>
      <c r="NTF39" s="44"/>
      <c r="NTG39" s="44"/>
      <c r="NTH39" s="44"/>
      <c r="NTI39" s="44"/>
      <c r="NTJ39" s="44"/>
      <c r="NTK39" s="44"/>
      <c r="NTL39" s="44"/>
      <c r="NTM39" s="44"/>
      <c r="NTN39" s="44"/>
      <c r="NTO39" s="44"/>
      <c r="NTP39" s="44"/>
      <c r="NTQ39" s="44"/>
      <c r="NTR39" s="44"/>
      <c r="NTS39" s="44"/>
      <c r="NTT39" s="44"/>
      <c r="NTU39" s="44"/>
      <c r="NTV39" s="44"/>
      <c r="NTW39" s="44"/>
      <c r="NTX39" s="44"/>
      <c r="NTY39" s="44"/>
      <c r="NTZ39" s="44"/>
      <c r="NUA39" s="44"/>
      <c r="NUB39" s="44"/>
      <c r="NUC39" s="44"/>
      <c r="NUD39" s="44"/>
      <c r="NUE39" s="44"/>
      <c r="NUF39" s="44"/>
      <c r="NUG39" s="44"/>
      <c r="NUH39" s="44"/>
      <c r="NUI39" s="44"/>
      <c r="NUJ39" s="44"/>
      <c r="NUK39" s="44"/>
      <c r="NUL39" s="44"/>
      <c r="NUM39" s="44"/>
      <c r="NUN39" s="44"/>
      <c r="NUO39" s="44"/>
      <c r="NUP39" s="44"/>
      <c r="NUQ39" s="44"/>
      <c r="NUR39" s="44"/>
      <c r="NUS39" s="44"/>
      <c r="NUT39" s="44"/>
      <c r="NUU39" s="44"/>
      <c r="NUV39" s="44"/>
      <c r="NUW39" s="44"/>
      <c r="NUX39" s="44"/>
      <c r="NUY39" s="44"/>
      <c r="NUZ39" s="44"/>
      <c r="NVA39" s="44"/>
      <c r="NVB39" s="44"/>
      <c r="NVC39" s="44"/>
      <c r="NVD39" s="44"/>
      <c r="NVE39" s="44"/>
      <c r="NVF39" s="44"/>
      <c r="NVG39" s="44"/>
      <c r="NVH39" s="44"/>
      <c r="NVI39" s="44"/>
      <c r="NVJ39" s="44"/>
      <c r="NVK39" s="44"/>
      <c r="NVL39" s="44"/>
      <c r="NVM39" s="44"/>
      <c r="NVN39" s="44"/>
      <c r="NVO39" s="44"/>
      <c r="NVP39" s="44"/>
      <c r="NVQ39" s="44"/>
      <c r="NVR39" s="44"/>
      <c r="NVS39" s="44"/>
      <c r="NVT39" s="44"/>
      <c r="NVU39" s="44"/>
      <c r="NVV39" s="44"/>
      <c r="NVW39" s="44"/>
      <c r="NVX39" s="44"/>
      <c r="NVY39" s="44"/>
      <c r="NVZ39" s="44"/>
      <c r="NWA39" s="44"/>
      <c r="NWB39" s="44"/>
      <c r="NWC39" s="44"/>
      <c r="NWD39" s="44"/>
      <c r="NWE39" s="44"/>
      <c r="NWF39" s="44"/>
      <c r="NWG39" s="44"/>
      <c r="NWH39" s="44"/>
      <c r="NWI39" s="44"/>
      <c r="NWJ39" s="44"/>
      <c r="NWK39" s="44"/>
      <c r="NWL39" s="44"/>
      <c r="NWM39" s="44"/>
      <c r="NWN39" s="44"/>
      <c r="NWO39" s="44"/>
      <c r="NWP39" s="44"/>
      <c r="NWQ39" s="44"/>
      <c r="NWR39" s="44"/>
      <c r="NWS39" s="44"/>
      <c r="NWT39" s="44"/>
      <c r="NWU39" s="44"/>
      <c r="NWV39" s="44"/>
      <c r="NWW39" s="44"/>
      <c r="NWX39" s="44"/>
      <c r="NWY39" s="44"/>
      <c r="NWZ39" s="44"/>
      <c r="NXA39" s="44"/>
      <c r="NXB39" s="44"/>
      <c r="NXC39" s="44"/>
      <c r="NXD39" s="44"/>
      <c r="NXE39" s="44"/>
      <c r="NXF39" s="44"/>
      <c r="NXG39" s="44"/>
      <c r="NXH39" s="44"/>
      <c r="NXI39" s="44"/>
      <c r="NXJ39" s="44"/>
      <c r="NXK39" s="44"/>
      <c r="NXL39" s="44"/>
      <c r="NXM39" s="44"/>
      <c r="NXN39" s="44"/>
      <c r="NXO39" s="44"/>
      <c r="NXP39" s="44"/>
      <c r="NXQ39" s="44"/>
      <c r="NXR39" s="44"/>
      <c r="NXS39" s="44"/>
      <c r="NXT39" s="44"/>
      <c r="NXU39" s="44"/>
      <c r="NXV39" s="44"/>
      <c r="NXW39" s="44"/>
      <c r="NXX39" s="44"/>
      <c r="NXY39" s="44"/>
      <c r="NXZ39" s="44"/>
      <c r="NYA39" s="44"/>
      <c r="NYB39" s="44"/>
      <c r="NYC39" s="44"/>
      <c r="NYD39" s="44"/>
      <c r="NYE39" s="44"/>
      <c r="NYF39" s="44"/>
      <c r="NYG39" s="44"/>
      <c r="NYH39" s="44"/>
      <c r="NYI39" s="44"/>
      <c r="NYJ39" s="44"/>
      <c r="NYK39" s="44"/>
      <c r="NYL39" s="44"/>
      <c r="NYM39" s="44"/>
      <c r="NYN39" s="44"/>
      <c r="NYO39" s="44"/>
      <c r="NYP39" s="44"/>
      <c r="NYQ39" s="44"/>
      <c r="NYR39" s="44"/>
      <c r="NYS39" s="44"/>
      <c r="NYT39" s="44"/>
      <c r="NYU39" s="44"/>
      <c r="NYV39" s="44"/>
      <c r="NYW39" s="44"/>
      <c r="NYX39" s="44"/>
      <c r="NYY39" s="44"/>
      <c r="NYZ39" s="44"/>
      <c r="NZA39" s="44"/>
      <c r="NZB39" s="44"/>
      <c r="NZC39" s="44"/>
      <c r="NZD39" s="44"/>
      <c r="NZE39" s="44"/>
      <c r="NZF39" s="44"/>
      <c r="NZG39" s="44"/>
      <c r="NZH39" s="44"/>
      <c r="NZI39" s="44"/>
      <c r="NZJ39" s="44"/>
      <c r="NZK39" s="44"/>
      <c r="NZL39" s="44"/>
      <c r="NZM39" s="44"/>
      <c r="NZN39" s="44"/>
      <c r="NZO39" s="44"/>
      <c r="NZP39" s="44"/>
      <c r="NZQ39" s="44"/>
      <c r="NZR39" s="44"/>
      <c r="NZS39" s="44"/>
      <c r="NZT39" s="44"/>
      <c r="NZU39" s="44"/>
      <c r="NZV39" s="44"/>
      <c r="NZW39" s="44"/>
      <c r="NZX39" s="44"/>
      <c r="NZY39" s="44"/>
      <c r="NZZ39" s="44"/>
      <c r="OAA39" s="44"/>
      <c r="OAB39" s="44"/>
      <c r="OAC39" s="44"/>
      <c r="OAD39" s="44"/>
      <c r="OAE39" s="44"/>
      <c r="OAF39" s="44"/>
      <c r="OAG39" s="44"/>
      <c r="OAH39" s="44"/>
      <c r="OAI39" s="44"/>
      <c r="OAJ39" s="44"/>
      <c r="OAK39" s="44"/>
      <c r="OAL39" s="44"/>
      <c r="OAM39" s="44"/>
      <c r="OAN39" s="44"/>
      <c r="OAO39" s="44"/>
      <c r="OAP39" s="44"/>
      <c r="OAQ39" s="44"/>
      <c r="OAR39" s="44"/>
      <c r="OAS39" s="44"/>
      <c r="OAT39" s="44"/>
      <c r="OAU39" s="44"/>
      <c r="OAV39" s="44"/>
      <c r="OAW39" s="44"/>
      <c r="OAX39" s="44"/>
      <c r="OAY39" s="44"/>
      <c r="OAZ39" s="44"/>
      <c r="OBA39" s="44"/>
      <c r="OBB39" s="44"/>
      <c r="OBC39" s="44"/>
      <c r="OBD39" s="44"/>
      <c r="OBE39" s="44"/>
      <c r="OBF39" s="44"/>
      <c r="OBG39" s="44"/>
      <c r="OBH39" s="44"/>
      <c r="OBI39" s="44"/>
      <c r="OBJ39" s="44"/>
      <c r="OBK39" s="44"/>
      <c r="OBL39" s="44"/>
      <c r="OBM39" s="44"/>
      <c r="OBN39" s="44"/>
      <c r="OBO39" s="44"/>
      <c r="OBP39" s="44"/>
      <c r="OBQ39" s="44"/>
      <c r="OBR39" s="44"/>
      <c r="OBS39" s="44"/>
      <c r="OBT39" s="44"/>
      <c r="OBU39" s="44"/>
      <c r="OBV39" s="44"/>
      <c r="OBW39" s="44"/>
      <c r="OBX39" s="44"/>
      <c r="OBY39" s="44"/>
      <c r="OBZ39" s="44"/>
      <c r="OCA39" s="44"/>
      <c r="OCB39" s="44"/>
      <c r="OCC39" s="44"/>
      <c r="OCD39" s="44"/>
      <c r="OCE39" s="44"/>
      <c r="OCF39" s="44"/>
      <c r="OCG39" s="44"/>
      <c r="OCH39" s="44"/>
      <c r="OCI39" s="44"/>
      <c r="OCJ39" s="44"/>
      <c r="OCK39" s="44"/>
      <c r="OCL39" s="44"/>
      <c r="OCM39" s="44"/>
      <c r="OCN39" s="44"/>
      <c r="OCO39" s="44"/>
      <c r="OCP39" s="44"/>
      <c r="OCQ39" s="44"/>
      <c r="OCR39" s="44"/>
      <c r="OCS39" s="44"/>
      <c r="OCT39" s="44"/>
      <c r="OCU39" s="44"/>
      <c r="OCV39" s="44"/>
      <c r="OCW39" s="44"/>
      <c r="OCX39" s="44"/>
      <c r="OCY39" s="44"/>
      <c r="OCZ39" s="44"/>
      <c r="ODA39" s="44"/>
      <c r="ODB39" s="44"/>
      <c r="ODC39" s="44"/>
      <c r="ODD39" s="44"/>
      <c r="ODE39" s="44"/>
      <c r="ODF39" s="44"/>
      <c r="ODG39" s="44"/>
      <c r="ODH39" s="44"/>
      <c r="ODI39" s="44"/>
      <c r="ODJ39" s="44"/>
      <c r="ODK39" s="44"/>
      <c r="ODL39" s="44"/>
      <c r="ODM39" s="44"/>
      <c r="ODN39" s="44"/>
      <c r="ODO39" s="44"/>
      <c r="ODP39" s="44"/>
      <c r="ODQ39" s="44"/>
      <c r="ODR39" s="44"/>
      <c r="ODS39" s="44"/>
      <c r="ODT39" s="44"/>
      <c r="ODU39" s="44"/>
      <c r="ODV39" s="44"/>
      <c r="ODW39" s="44"/>
      <c r="ODX39" s="44"/>
      <c r="ODY39" s="44"/>
      <c r="ODZ39" s="44"/>
      <c r="OEA39" s="44"/>
      <c r="OEB39" s="44"/>
      <c r="OEC39" s="44"/>
      <c r="OED39" s="44"/>
      <c r="OEE39" s="44"/>
      <c r="OEF39" s="44"/>
      <c r="OEG39" s="44"/>
      <c r="OEH39" s="44"/>
      <c r="OEI39" s="44"/>
      <c r="OEJ39" s="44"/>
      <c r="OEK39" s="44"/>
      <c r="OEL39" s="44"/>
      <c r="OEM39" s="44"/>
      <c r="OEN39" s="44"/>
      <c r="OEO39" s="44"/>
      <c r="OEP39" s="44"/>
      <c r="OEQ39" s="44"/>
      <c r="OER39" s="44"/>
      <c r="OES39" s="44"/>
      <c r="OET39" s="44"/>
      <c r="OEU39" s="44"/>
      <c r="OEV39" s="44"/>
      <c r="OEW39" s="44"/>
      <c r="OEX39" s="44"/>
      <c r="OEY39" s="44"/>
      <c r="OEZ39" s="44"/>
      <c r="OFA39" s="44"/>
      <c r="OFB39" s="44"/>
      <c r="OFC39" s="44"/>
      <c r="OFD39" s="44"/>
      <c r="OFE39" s="44"/>
      <c r="OFF39" s="44"/>
      <c r="OFG39" s="44"/>
      <c r="OFH39" s="44"/>
      <c r="OFI39" s="44"/>
      <c r="OFJ39" s="44"/>
      <c r="OFK39" s="44"/>
      <c r="OFL39" s="44"/>
      <c r="OFM39" s="44"/>
      <c r="OFN39" s="44"/>
      <c r="OFO39" s="44"/>
      <c r="OFP39" s="44"/>
      <c r="OFQ39" s="44"/>
      <c r="OFR39" s="44"/>
      <c r="OFS39" s="44"/>
      <c r="OFT39" s="44"/>
      <c r="OFU39" s="44"/>
      <c r="OFV39" s="44"/>
      <c r="OFW39" s="44"/>
      <c r="OFX39" s="44"/>
      <c r="OFY39" s="44"/>
      <c r="OFZ39" s="44"/>
      <c r="OGA39" s="44"/>
      <c r="OGB39" s="44"/>
      <c r="OGC39" s="44"/>
      <c r="OGD39" s="44"/>
      <c r="OGE39" s="44"/>
      <c r="OGF39" s="44"/>
      <c r="OGG39" s="44"/>
      <c r="OGH39" s="44"/>
      <c r="OGI39" s="44"/>
      <c r="OGJ39" s="44"/>
      <c r="OGK39" s="44"/>
      <c r="OGL39" s="44"/>
      <c r="OGM39" s="44"/>
      <c r="OGN39" s="44"/>
      <c r="OGO39" s="44"/>
      <c r="OGP39" s="44"/>
      <c r="OGQ39" s="44"/>
      <c r="OGR39" s="44"/>
      <c r="OGS39" s="44"/>
      <c r="OGT39" s="44"/>
      <c r="OGU39" s="44"/>
      <c r="OGV39" s="44"/>
      <c r="OGW39" s="44"/>
      <c r="OGX39" s="44"/>
      <c r="OGY39" s="44"/>
      <c r="OGZ39" s="44"/>
      <c r="OHA39" s="44"/>
      <c r="OHB39" s="44"/>
      <c r="OHC39" s="44"/>
      <c r="OHD39" s="44"/>
      <c r="OHE39" s="44"/>
      <c r="OHF39" s="44"/>
      <c r="OHG39" s="44"/>
      <c r="OHH39" s="44"/>
      <c r="OHI39" s="44"/>
      <c r="OHJ39" s="44"/>
      <c r="OHK39" s="44"/>
      <c r="OHL39" s="44"/>
      <c r="OHM39" s="44"/>
      <c r="OHN39" s="44"/>
      <c r="OHO39" s="44"/>
      <c r="OHP39" s="44"/>
      <c r="OHQ39" s="44"/>
      <c r="OHR39" s="44"/>
      <c r="OHS39" s="44"/>
      <c r="OHT39" s="44"/>
      <c r="OHU39" s="44"/>
      <c r="OHV39" s="44"/>
      <c r="OHW39" s="44"/>
      <c r="OHX39" s="44"/>
      <c r="OHY39" s="44"/>
      <c r="OHZ39" s="44"/>
      <c r="OIA39" s="44"/>
      <c r="OIB39" s="44"/>
      <c r="OIC39" s="44"/>
      <c r="OID39" s="44"/>
      <c r="OIE39" s="44"/>
      <c r="OIF39" s="44"/>
      <c r="OIG39" s="44"/>
      <c r="OIH39" s="44"/>
      <c r="OII39" s="44"/>
      <c r="OIJ39" s="44"/>
      <c r="OIK39" s="44"/>
      <c r="OIL39" s="44"/>
      <c r="OIM39" s="44"/>
      <c r="OIN39" s="44"/>
      <c r="OIO39" s="44"/>
      <c r="OIP39" s="44"/>
      <c r="OIQ39" s="44"/>
      <c r="OIR39" s="44"/>
      <c r="OIS39" s="44"/>
      <c r="OIT39" s="44"/>
      <c r="OIU39" s="44"/>
      <c r="OIV39" s="44"/>
      <c r="OIW39" s="44"/>
      <c r="OIX39" s="44"/>
      <c r="OIY39" s="44"/>
      <c r="OIZ39" s="44"/>
      <c r="OJA39" s="44"/>
      <c r="OJB39" s="44"/>
      <c r="OJC39" s="44"/>
      <c r="OJD39" s="44"/>
      <c r="OJE39" s="44"/>
      <c r="OJF39" s="44"/>
      <c r="OJG39" s="44"/>
      <c r="OJH39" s="44"/>
      <c r="OJI39" s="44"/>
      <c r="OJJ39" s="44"/>
      <c r="OJK39" s="44"/>
      <c r="OJL39" s="44"/>
      <c r="OJM39" s="44"/>
      <c r="OJN39" s="44"/>
      <c r="OJO39" s="44"/>
      <c r="OJP39" s="44"/>
      <c r="OJQ39" s="44"/>
      <c r="OJR39" s="44"/>
      <c r="OJS39" s="44"/>
      <c r="OJT39" s="44"/>
      <c r="OJU39" s="44"/>
      <c r="OJV39" s="44"/>
      <c r="OJW39" s="44"/>
      <c r="OJX39" s="44"/>
      <c r="OJY39" s="44"/>
      <c r="OJZ39" s="44"/>
      <c r="OKA39" s="44"/>
      <c r="OKB39" s="44"/>
      <c r="OKC39" s="44"/>
      <c r="OKD39" s="44"/>
      <c r="OKE39" s="44"/>
      <c r="OKF39" s="44"/>
      <c r="OKG39" s="44"/>
      <c r="OKH39" s="44"/>
      <c r="OKI39" s="44"/>
      <c r="OKJ39" s="44"/>
      <c r="OKK39" s="44"/>
      <c r="OKL39" s="44"/>
      <c r="OKM39" s="44"/>
      <c r="OKN39" s="44"/>
      <c r="OKO39" s="44"/>
      <c r="OKP39" s="44"/>
      <c r="OKQ39" s="44"/>
      <c r="OKR39" s="44"/>
      <c r="OKS39" s="44"/>
      <c r="OKT39" s="44"/>
      <c r="OKU39" s="44"/>
      <c r="OKV39" s="44"/>
      <c r="OKW39" s="44"/>
      <c r="OKX39" s="44"/>
      <c r="OKY39" s="44"/>
      <c r="OKZ39" s="44"/>
      <c r="OLA39" s="44"/>
      <c r="OLB39" s="44"/>
      <c r="OLC39" s="44"/>
      <c r="OLD39" s="44"/>
      <c r="OLE39" s="44"/>
      <c r="OLF39" s="44"/>
      <c r="OLG39" s="44"/>
      <c r="OLH39" s="44"/>
      <c r="OLI39" s="44"/>
      <c r="OLJ39" s="44"/>
      <c r="OLK39" s="44"/>
      <c r="OLL39" s="44"/>
      <c r="OLM39" s="44"/>
      <c r="OLN39" s="44"/>
      <c r="OLO39" s="44"/>
      <c r="OLP39" s="44"/>
      <c r="OLQ39" s="44"/>
      <c r="OLR39" s="44"/>
      <c r="OLS39" s="44"/>
      <c r="OLT39" s="44"/>
      <c r="OLU39" s="44"/>
      <c r="OLV39" s="44"/>
      <c r="OLW39" s="44"/>
      <c r="OLX39" s="44"/>
      <c r="OLY39" s="44"/>
      <c r="OLZ39" s="44"/>
      <c r="OMA39" s="44"/>
      <c r="OMB39" s="44"/>
      <c r="OMC39" s="44"/>
      <c r="OMD39" s="44"/>
      <c r="OME39" s="44"/>
      <c r="OMF39" s="44"/>
      <c r="OMG39" s="44"/>
      <c r="OMH39" s="44"/>
      <c r="OMI39" s="44"/>
      <c r="OMJ39" s="44"/>
      <c r="OMK39" s="44"/>
      <c r="OML39" s="44"/>
      <c r="OMM39" s="44"/>
      <c r="OMN39" s="44"/>
      <c r="OMO39" s="44"/>
      <c r="OMP39" s="44"/>
      <c r="OMQ39" s="44"/>
      <c r="OMR39" s="44"/>
      <c r="OMS39" s="44"/>
      <c r="OMT39" s="44"/>
      <c r="OMU39" s="44"/>
      <c r="OMV39" s="44"/>
      <c r="OMW39" s="44"/>
      <c r="OMX39" s="44"/>
      <c r="OMY39" s="44"/>
      <c r="OMZ39" s="44"/>
      <c r="ONA39" s="44"/>
      <c r="ONB39" s="44"/>
      <c r="ONC39" s="44"/>
      <c r="OND39" s="44"/>
      <c r="ONE39" s="44"/>
      <c r="ONF39" s="44"/>
      <c r="ONG39" s="44"/>
      <c r="ONH39" s="44"/>
      <c r="ONI39" s="44"/>
      <c r="ONJ39" s="44"/>
      <c r="ONK39" s="44"/>
      <c r="ONL39" s="44"/>
      <c r="ONM39" s="44"/>
      <c r="ONN39" s="44"/>
      <c r="ONO39" s="44"/>
      <c r="ONP39" s="44"/>
      <c r="ONQ39" s="44"/>
      <c r="ONR39" s="44"/>
      <c r="ONS39" s="44"/>
      <c r="ONT39" s="44"/>
      <c r="ONU39" s="44"/>
      <c r="ONV39" s="44"/>
      <c r="ONW39" s="44"/>
      <c r="ONX39" s="44"/>
      <c r="ONY39" s="44"/>
      <c r="ONZ39" s="44"/>
      <c r="OOA39" s="44"/>
      <c r="OOB39" s="44"/>
      <c r="OOC39" s="44"/>
      <c r="OOD39" s="44"/>
      <c r="OOE39" s="44"/>
      <c r="OOF39" s="44"/>
      <c r="OOG39" s="44"/>
      <c r="OOH39" s="44"/>
      <c r="OOI39" s="44"/>
      <c r="OOJ39" s="44"/>
      <c r="OOK39" s="44"/>
      <c r="OOL39" s="44"/>
      <c r="OOM39" s="44"/>
      <c r="OON39" s="44"/>
      <c r="OOO39" s="44"/>
      <c r="OOP39" s="44"/>
      <c r="OOQ39" s="44"/>
      <c r="OOR39" s="44"/>
      <c r="OOS39" s="44"/>
      <c r="OOT39" s="44"/>
      <c r="OOU39" s="44"/>
      <c r="OOV39" s="44"/>
      <c r="OOW39" s="44"/>
      <c r="OOX39" s="44"/>
      <c r="OOY39" s="44"/>
      <c r="OOZ39" s="44"/>
      <c r="OPA39" s="44"/>
      <c r="OPB39" s="44"/>
      <c r="OPC39" s="44"/>
      <c r="OPD39" s="44"/>
      <c r="OPE39" s="44"/>
      <c r="OPF39" s="44"/>
      <c r="OPG39" s="44"/>
      <c r="OPH39" s="44"/>
      <c r="OPI39" s="44"/>
      <c r="OPJ39" s="44"/>
      <c r="OPK39" s="44"/>
      <c r="OPL39" s="44"/>
      <c r="OPM39" s="44"/>
      <c r="OPN39" s="44"/>
      <c r="OPO39" s="44"/>
      <c r="OPP39" s="44"/>
      <c r="OPQ39" s="44"/>
      <c r="OPR39" s="44"/>
      <c r="OPS39" s="44"/>
      <c r="OPT39" s="44"/>
      <c r="OPU39" s="44"/>
      <c r="OPV39" s="44"/>
      <c r="OPW39" s="44"/>
      <c r="OPX39" s="44"/>
      <c r="OPY39" s="44"/>
      <c r="OPZ39" s="44"/>
      <c r="OQA39" s="44"/>
      <c r="OQB39" s="44"/>
      <c r="OQC39" s="44"/>
      <c r="OQD39" s="44"/>
      <c r="OQE39" s="44"/>
      <c r="OQF39" s="44"/>
      <c r="OQG39" s="44"/>
      <c r="OQH39" s="44"/>
      <c r="OQI39" s="44"/>
      <c r="OQJ39" s="44"/>
      <c r="OQK39" s="44"/>
      <c r="OQL39" s="44"/>
      <c r="OQM39" s="44"/>
      <c r="OQN39" s="44"/>
      <c r="OQO39" s="44"/>
      <c r="OQP39" s="44"/>
      <c r="OQQ39" s="44"/>
      <c r="OQR39" s="44"/>
      <c r="OQS39" s="44"/>
      <c r="OQT39" s="44"/>
      <c r="OQU39" s="44"/>
      <c r="OQV39" s="44"/>
      <c r="OQW39" s="44"/>
      <c r="OQX39" s="44"/>
      <c r="OQY39" s="44"/>
      <c r="OQZ39" s="44"/>
      <c r="ORA39" s="44"/>
      <c r="ORB39" s="44"/>
      <c r="ORC39" s="44"/>
      <c r="ORD39" s="44"/>
      <c r="ORE39" s="44"/>
      <c r="ORF39" s="44"/>
      <c r="ORG39" s="44"/>
      <c r="ORH39" s="44"/>
      <c r="ORI39" s="44"/>
      <c r="ORJ39" s="44"/>
      <c r="ORK39" s="44"/>
      <c r="ORL39" s="44"/>
      <c r="ORM39" s="44"/>
      <c r="ORN39" s="44"/>
      <c r="ORO39" s="44"/>
      <c r="ORP39" s="44"/>
      <c r="ORQ39" s="44"/>
      <c r="ORR39" s="44"/>
      <c r="ORS39" s="44"/>
      <c r="ORT39" s="44"/>
      <c r="ORU39" s="44"/>
      <c r="ORV39" s="44"/>
      <c r="ORW39" s="44"/>
      <c r="ORX39" s="44"/>
      <c r="ORY39" s="44"/>
      <c r="ORZ39" s="44"/>
      <c r="OSA39" s="44"/>
      <c r="OSB39" s="44"/>
      <c r="OSC39" s="44"/>
      <c r="OSD39" s="44"/>
      <c r="OSE39" s="44"/>
      <c r="OSF39" s="44"/>
      <c r="OSG39" s="44"/>
      <c r="OSH39" s="44"/>
      <c r="OSI39" s="44"/>
      <c r="OSJ39" s="44"/>
      <c r="OSK39" s="44"/>
      <c r="OSL39" s="44"/>
      <c r="OSM39" s="44"/>
      <c r="OSN39" s="44"/>
      <c r="OSO39" s="44"/>
      <c r="OSP39" s="44"/>
      <c r="OSQ39" s="44"/>
      <c r="OSR39" s="44"/>
      <c r="OSS39" s="44"/>
      <c r="OST39" s="44"/>
      <c r="OSU39" s="44"/>
      <c r="OSV39" s="44"/>
      <c r="OSW39" s="44"/>
      <c r="OSX39" s="44"/>
      <c r="OSY39" s="44"/>
      <c r="OSZ39" s="44"/>
      <c r="OTA39" s="44"/>
      <c r="OTB39" s="44"/>
      <c r="OTC39" s="44"/>
      <c r="OTD39" s="44"/>
      <c r="OTE39" s="44"/>
      <c r="OTF39" s="44"/>
      <c r="OTG39" s="44"/>
      <c r="OTH39" s="44"/>
      <c r="OTI39" s="44"/>
      <c r="OTJ39" s="44"/>
      <c r="OTK39" s="44"/>
      <c r="OTL39" s="44"/>
      <c r="OTM39" s="44"/>
      <c r="OTN39" s="44"/>
      <c r="OTO39" s="44"/>
      <c r="OTP39" s="44"/>
      <c r="OTQ39" s="44"/>
      <c r="OTR39" s="44"/>
      <c r="OTS39" s="44"/>
      <c r="OTT39" s="44"/>
      <c r="OTU39" s="44"/>
      <c r="OTV39" s="44"/>
      <c r="OTW39" s="44"/>
      <c r="OTX39" s="44"/>
      <c r="OTY39" s="44"/>
      <c r="OTZ39" s="44"/>
      <c r="OUA39" s="44"/>
      <c r="OUB39" s="44"/>
      <c r="OUC39" s="44"/>
      <c r="OUD39" s="44"/>
      <c r="OUE39" s="44"/>
      <c r="OUF39" s="44"/>
      <c r="OUG39" s="44"/>
      <c r="OUH39" s="44"/>
      <c r="OUI39" s="44"/>
      <c r="OUJ39" s="44"/>
      <c r="OUK39" s="44"/>
      <c r="OUL39" s="44"/>
      <c r="OUM39" s="44"/>
      <c r="OUN39" s="44"/>
      <c r="OUO39" s="44"/>
      <c r="OUP39" s="44"/>
      <c r="OUQ39" s="44"/>
      <c r="OUR39" s="44"/>
      <c r="OUS39" s="44"/>
      <c r="OUT39" s="44"/>
      <c r="OUU39" s="44"/>
      <c r="OUV39" s="44"/>
      <c r="OUW39" s="44"/>
      <c r="OUX39" s="44"/>
      <c r="OUY39" s="44"/>
      <c r="OUZ39" s="44"/>
      <c r="OVA39" s="44"/>
      <c r="OVB39" s="44"/>
      <c r="OVC39" s="44"/>
      <c r="OVD39" s="44"/>
      <c r="OVE39" s="44"/>
      <c r="OVF39" s="44"/>
      <c r="OVG39" s="44"/>
      <c r="OVH39" s="44"/>
      <c r="OVI39" s="44"/>
      <c r="OVJ39" s="44"/>
      <c r="OVK39" s="44"/>
      <c r="OVL39" s="44"/>
      <c r="OVM39" s="44"/>
      <c r="OVN39" s="44"/>
      <c r="OVO39" s="44"/>
      <c r="OVP39" s="44"/>
      <c r="OVQ39" s="44"/>
      <c r="OVR39" s="44"/>
      <c r="OVS39" s="44"/>
      <c r="OVT39" s="44"/>
      <c r="OVU39" s="44"/>
      <c r="OVV39" s="44"/>
      <c r="OVW39" s="44"/>
      <c r="OVX39" s="44"/>
      <c r="OVY39" s="44"/>
      <c r="OVZ39" s="44"/>
      <c r="OWA39" s="44"/>
      <c r="OWB39" s="44"/>
      <c r="OWC39" s="44"/>
      <c r="OWD39" s="44"/>
      <c r="OWE39" s="44"/>
      <c r="OWF39" s="44"/>
      <c r="OWG39" s="44"/>
      <c r="OWH39" s="44"/>
      <c r="OWI39" s="44"/>
      <c r="OWJ39" s="44"/>
      <c r="OWK39" s="44"/>
      <c r="OWL39" s="44"/>
      <c r="OWM39" s="44"/>
      <c r="OWN39" s="44"/>
      <c r="OWO39" s="44"/>
      <c r="OWP39" s="44"/>
      <c r="OWQ39" s="44"/>
      <c r="OWR39" s="44"/>
      <c r="OWS39" s="44"/>
      <c r="OWT39" s="44"/>
      <c r="OWU39" s="44"/>
      <c r="OWV39" s="44"/>
      <c r="OWW39" s="44"/>
      <c r="OWX39" s="44"/>
      <c r="OWY39" s="44"/>
      <c r="OWZ39" s="44"/>
      <c r="OXA39" s="44"/>
      <c r="OXB39" s="44"/>
      <c r="OXC39" s="44"/>
      <c r="OXD39" s="44"/>
      <c r="OXE39" s="44"/>
      <c r="OXF39" s="44"/>
      <c r="OXG39" s="44"/>
      <c r="OXH39" s="44"/>
      <c r="OXI39" s="44"/>
      <c r="OXJ39" s="44"/>
      <c r="OXK39" s="44"/>
      <c r="OXL39" s="44"/>
      <c r="OXM39" s="44"/>
      <c r="OXN39" s="44"/>
      <c r="OXO39" s="44"/>
      <c r="OXP39" s="44"/>
      <c r="OXQ39" s="44"/>
      <c r="OXR39" s="44"/>
      <c r="OXS39" s="44"/>
      <c r="OXT39" s="44"/>
      <c r="OXU39" s="44"/>
      <c r="OXV39" s="44"/>
      <c r="OXW39" s="44"/>
      <c r="OXX39" s="44"/>
      <c r="OXY39" s="44"/>
      <c r="OXZ39" s="44"/>
      <c r="OYA39" s="44"/>
      <c r="OYB39" s="44"/>
      <c r="OYC39" s="44"/>
      <c r="OYD39" s="44"/>
      <c r="OYE39" s="44"/>
      <c r="OYF39" s="44"/>
      <c r="OYG39" s="44"/>
      <c r="OYH39" s="44"/>
      <c r="OYI39" s="44"/>
      <c r="OYJ39" s="44"/>
      <c r="OYK39" s="44"/>
      <c r="OYL39" s="44"/>
      <c r="OYM39" s="44"/>
      <c r="OYN39" s="44"/>
      <c r="OYO39" s="44"/>
      <c r="OYP39" s="44"/>
      <c r="OYQ39" s="44"/>
      <c r="OYR39" s="44"/>
      <c r="OYS39" s="44"/>
      <c r="OYT39" s="44"/>
      <c r="OYU39" s="44"/>
      <c r="OYV39" s="44"/>
      <c r="OYW39" s="44"/>
      <c r="OYX39" s="44"/>
      <c r="OYY39" s="44"/>
      <c r="OYZ39" s="44"/>
      <c r="OZA39" s="44"/>
      <c r="OZB39" s="44"/>
      <c r="OZC39" s="44"/>
      <c r="OZD39" s="44"/>
      <c r="OZE39" s="44"/>
      <c r="OZF39" s="44"/>
      <c r="OZG39" s="44"/>
      <c r="OZH39" s="44"/>
      <c r="OZI39" s="44"/>
      <c r="OZJ39" s="44"/>
      <c r="OZK39" s="44"/>
      <c r="OZL39" s="44"/>
      <c r="OZM39" s="44"/>
      <c r="OZN39" s="44"/>
      <c r="OZO39" s="44"/>
      <c r="OZP39" s="44"/>
      <c r="OZQ39" s="44"/>
      <c r="OZR39" s="44"/>
      <c r="OZS39" s="44"/>
      <c r="OZT39" s="44"/>
      <c r="OZU39" s="44"/>
      <c r="OZV39" s="44"/>
      <c r="OZW39" s="44"/>
      <c r="OZX39" s="44"/>
      <c r="OZY39" s="44"/>
      <c r="OZZ39" s="44"/>
      <c r="PAA39" s="44"/>
      <c r="PAB39" s="44"/>
      <c r="PAC39" s="44"/>
      <c r="PAD39" s="44"/>
      <c r="PAE39" s="44"/>
      <c r="PAF39" s="44"/>
      <c r="PAG39" s="44"/>
      <c r="PAH39" s="44"/>
      <c r="PAI39" s="44"/>
      <c r="PAJ39" s="44"/>
      <c r="PAK39" s="44"/>
      <c r="PAL39" s="44"/>
      <c r="PAM39" s="44"/>
      <c r="PAN39" s="44"/>
      <c r="PAO39" s="44"/>
      <c r="PAP39" s="44"/>
      <c r="PAQ39" s="44"/>
      <c r="PAR39" s="44"/>
      <c r="PAS39" s="44"/>
      <c r="PAT39" s="44"/>
      <c r="PAU39" s="44"/>
      <c r="PAV39" s="44"/>
      <c r="PAW39" s="44"/>
      <c r="PAX39" s="44"/>
      <c r="PAY39" s="44"/>
      <c r="PAZ39" s="44"/>
      <c r="PBA39" s="44"/>
      <c r="PBB39" s="44"/>
      <c r="PBC39" s="44"/>
      <c r="PBD39" s="44"/>
      <c r="PBE39" s="44"/>
      <c r="PBF39" s="44"/>
      <c r="PBG39" s="44"/>
      <c r="PBH39" s="44"/>
      <c r="PBI39" s="44"/>
      <c r="PBJ39" s="44"/>
      <c r="PBK39" s="44"/>
      <c r="PBL39" s="44"/>
      <c r="PBM39" s="44"/>
      <c r="PBN39" s="44"/>
      <c r="PBO39" s="44"/>
      <c r="PBP39" s="44"/>
      <c r="PBQ39" s="44"/>
      <c r="PBR39" s="44"/>
      <c r="PBS39" s="44"/>
      <c r="PBT39" s="44"/>
      <c r="PBU39" s="44"/>
      <c r="PBV39" s="44"/>
      <c r="PBW39" s="44"/>
      <c r="PBX39" s="44"/>
      <c r="PBY39" s="44"/>
      <c r="PBZ39" s="44"/>
      <c r="PCA39" s="44"/>
      <c r="PCB39" s="44"/>
      <c r="PCC39" s="44"/>
      <c r="PCD39" s="44"/>
      <c r="PCE39" s="44"/>
      <c r="PCF39" s="44"/>
      <c r="PCG39" s="44"/>
      <c r="PCH39" s="44"/>
      <c r="PCI39" s="44"/>
      <c r="PCJ39" s="44"/>
      <c r="PCK39" s="44"/>
      <c r="PCL39" s="44"/>
      <c r="PCM39" s="44"/>
      <c r="PCN39" s="44"/>
      <c r="PCO39" s="44"/>
      <c r="PCP39" s="44"/>
      <c r="PCQ39" s="44"/>
      <c r="PCR39" s="44"/>
      <c r="PCS39" s="44"/>
      <c r="PCT39" s="44"/>
      <c r="PCU39" s="44"/>
      <c r="PCV39" s="44"/>
      <c r="PCW39" s="44"/>
      <c r="PCX39" s="44"/>
      <c r="PCY39" s="44"/>
      <c r="PCZ39" s="44"/>
      <c r="PDA39" s="44"/>
      <c r="PDB39" s="44"/>
      <c r="PDC39" s="44"/>
      <c r="PDD39" s="44"/>
      <c r="PDE39" s="44"/>
      <c r="PDF39" s="44"/>
      <c r="PDG39" s="44"/>
      <c r="PDH39" s="44"/>
      <c r="PDI39" s="44"/>
      <c r="PDJ39" s="44"/>
      <c r="PDK39" s="44"/>
      <c r="PDL39" s="44"/>
      <c r="PDM39" s="44"/>
      <c r="PDN39" s="44"/>
      <c r="PDO39" s="44"/>
      <c r="PDP39" s="44"/>
      <c r="PDQ39" s="44"/>
      <c r="PDR39" s="44"/>
      <c r="PDS39" s="44"/>
      <c r="PDT39" s="44"/>
      <c r="PDU39" s="44"/>
      <c r="PDV39" s="44"/>
      <c r="PDW39" s="44"/>
      <c r="PDX39" s="44"/>
      <c r="PDY39" s="44"/>
      <c r="PDZ39" s="44"/>
      <c r="PEA39" s="44"/>
      <c r="PEB39" s="44"/>
      <c r="PEC39" s="44"/>
      <c r="PED39" s="44"/>
      <c r="PEE39" s="44"/>
      <c r="PEF39" s="44"/>
      <c r="PEG39" s="44"/>
      <c r="PEH39" s="44"/>
      <c r="PEI39" s="44"/>
      <c r="PEJ39" s="44"/>
      <c r="PEK39" s="44"/>
      <c r="PEL39" s="44"/>
      <c r="PEM39" s="44"/>
      <c r="PEN39" s="44"/>
      <c r="PEO39" s="44"/>
      <c r="PEP39" s="44"/>
      <c r="PEQ39" s="44"/>
      <c r="PER39" s="44"/>
      <c r="PES39" s="44"/>
      <c r="PET39" s="44"/>
      <c r="PEU39" s="44"/>
      <c r="PEV39" s="44"/>
      <c r="PEW39" s="44"/>
      <c r="PEX39" s="44"/>
      <c r="PEY39" s="44"/>
      <c r="PEZ39" s="44"/>
      <c r="PFA39" s="44"/>
      <c r="PFB39" s="44"/>
      <c r="PFC39" s="44"/>
      <c r="PFD39" s="44"/>
      <c r="PFE39" s="44"/>
      <c r="PFF39" s="44"/>
      <c r="PFG39" s="44"/>
      <c r="PFH39" s="44"/>
      <c r="PFI39" s="44"/>
      <c r="PFJ39" s="44"/>
      <c r="PFK39" s="44"/>
      <c r="PFL39" s="44"/>
      <c r="PFM39" s="44"/>
      <c r="PFN39" s="44"/>
      <c r="PFO39" s="44"/>
      <c r="PFP39" s="44"/>
      <c r="PFQ39" s="44"/>
      <c r="PFR39" s="44"/>
      <c r="PFS39" s="44"/>
      <c r="PFT39" s="44"/>
      <c r="PFU39" s="44"/>
      <c r="PFV39" s="44"/>
      <c r="PFW39" s="44"/>
      <c r="PFX39" s="44"/>
      <c r="PFY39" s="44"/>
      <c r="PFZ39" s="44"/>
      <c r="PGA39" s="44"/>
      <c r="PGB39" s="44"/>
      <c r="PGC39" s="44"/>
      <c r="PGD39" s="44"/>
      <c r="PGE39" s="44"/>
      <c r="PGF39" s="44"/>
      <c r="PGG39" s="44"/>
      <c r="PGH39" s="44"/>
      <c r="PGI39" s="44"/>
      <c r="PGJ39" s="44"/>
      <c r="PGK39" s="44"/>
      <c r="PGL39" s="44"/>
      <c r="PGM39" s="44"/>
      <c r="PGN39" s="44"/>
      <c r="PGO39" s="44"/>
      <c r="PGP39" s="44"/>
      <c r="PGQ39" s="44"/>
      <c r="PGR39" s="44"/>
      <c r="PGS39" s="44"/>
      <c r="PGT39" s="44"/>
      <c r="PGU39" s="44"/>
      <c r="PGV39" s="44"/>
      <c r="PGW39" s="44"/>
      <c r="PGX39" s="44"/>
      <c r="PGY39" s="44"/>
      <c r="PGZ39" s="44"/>
      <c r="PHA39" s="44"/>
      <c r="PHB39" s="44"/>
      <c r="PHC39" s="44"/>
      <c r="PHD39" s="44"/>
      <c r="PHE39" s="44"/>
      <c r="PHF39" s="44"/>
      <c r="PHG39" s="44"/>
      <c r="PHH39" s="44"/>
      <c r="PHI39" s="44"/>
      <c r="PHJ39" s="44"/>
      <c r="PHK39" s="44"/>
      <c r="PHL39" s="44"/>
      <c r="PHM39" s="44"/>
      <c r="PHN39" s="44"/>
      <c r="PHO39" s="44"/>
      <c r="PHP39" s="44"/>
      <c r="PHQ39" s="44"/>
      <c r="PHR39" s="44"/>
      <c r="PHS39" s="44"/>
      <c r="PHT39" s="44"/>
      <c r="PHU39" s="44"/>
      <c r="PHV39" s="44"/>
      <c r="PHW39" s="44"/>
      <c r="PHX39" s="44"/>
      <c r="PHY39" s="44"/>
      <c r="PHZ39" s="44"/>
      <c r="PIA39" s="44"/>
      <c r="PIB39" s="44"/>
      <c r="PIC39" s="44"/>
      <c r="PID39" s="44"/>
      <c r="PIE39" s="44"/>
      <c r="PIF39" s="44"/>
      <c r="PIG39" s="44"/>
      <c r="PIH39" s="44"/>
      <c r="PII39" s="44"/>
      <c r="PIJ39" s="44"/>
      <c r="PIK39" s="44"/>
      <c r="PIL39" s="44"/>
      <c r="PIM39" s="44"/>
      <c r="PIN39" s="44"/>
      <c r="PIO39" s="44"/>
      <c r="PIP39" s="44"/>
      <c r="PIQ39" s="44"/>
      <c r="PIR39" s="44"/>
      <c r="PIS39" s="44"/>
      <c r="PIT39" s="44"/>
      <c r="PIU39" s="44"/>
      <c r="PIV39" s="44"/>
      <c r="PIW39" s="44"/>
      <c r="PIX39" s="44"/>
      <c r="PIY39" s="44"/>
      <c r="PIZ39" s="44"/>
      <c r="PJA39" s="44"/>
      <c r="PJB39" s="44"/>
      <c r="PJC39" s="44"/>
      <c r="PJD39" s="44"/>
      <c r="PJE39" s="44"/>
      <c r="PJF39" s="44"/>
      <c r="PJG39" s="44"/>
      <c r="PJH39" s="44"/>
      <c r="PJI39" s="44"/>
      <c r="PJJ39" s="44"/>
      <c r="PJK39" s="44"/>
      <c r="PJL39" s="44"/>
      <c r="PJM39" s="44"/>
      <c r="PJN39" s="44"/>
      <c r="PJO39" s="44"/>
      <c r="PJP39" s="44"/>
      <c r="PJQ39" s="44"/>
      <c r="PJR39" s="44"/>
      <c r="PJS39" s="44"/>
      <c r="PJT39" s="44"/>
      <c r="PJU39" s="44"/>
      <c r="PJV39" s="44"/>
      <c r="PJW39" s="44"/>
      <c r="PJX39" s="44"/>
      <c r="PJY39" s="44"/>
      <c r="PJZ39" s="44"/>
      <c r="PKA39" s="44"/>
      <c r="PKB39" s="44"/>
      <c r="PKC39" s="44"/>
      <c r="PKD39" s="44"/>
      <c r="PKE39" s="44"/>
      <c r="PKF39" s="44"/>
      <c r="PKG39" s="44"/>
      <c r="PKH39" s="44"/>
      <c r="PKI39" s="44"/>
      <c r="PKJ39" s="44"/>
      <c r="PKK39" s="44"/>
      <c r="PKL39" s="44"/>
      <c r="PKM39" s="44"/>
      <c r="PKN39" s="44"/>
      <c r="PKO39" s="44"/>
      <c r="PKP39" s="44"/>
      <c r="PKQ39" s="44"/>
      <c r="PKR39" s="44"/>
      <c r="PKS39" s="44"/>
      <c r="PKT39" s="44"/>
      <c r="PKU39" s="44"/>
      <c r="PKV39" s="44"/>
      <c r="PKW39" s="44"/>
      <c r="PKX39" s="44"/>
      <c r="PKY39" s="44"/>
      <c r="PKZ39" s="44"/>
      <c r="PLA39" s="44"/>
      <c r="PLB39" s="44"/>
      <c r="PLC39" s="44"/>
      <c r="PLD39" s="44"/>
      <c r="PLE39" s="44"/>
      <c r="PLF39" s="44"/>
      <c r="PLG39" s="44"/>
      <c r="PLH39" s="44"/>
      <c r="PLI39" s="44"/>
      <c r="PLJ39" s="44"/>
      <c r="PLK39" s="44"/>
      <c r="PLL39" s="44"/>
      <c r="PLM39" s="44"/>
      <c r="PLN39" s="44"/>
      <c r="PLO39" s="44"/>
      <c r="PLP39" s="44"/>
      <c r="PLQ39" s="44"/>
      <c r="PLR39" s="44"/>
      <c r="PLS39" s="44"/>
      <c r="PLT39" s="44"/>
      <c r="PLU39" s="44"/>
      <c r="PLV39" s="44"/>
      <c r="PLW39" s="44"/>
      <c r="PLX39" s="44"/>
      <c r="PLY39" s="44"/>
      <c r="PLZ39" s="44"/>
      <c r="PMA39" s="44"/>
      <c r="PMB39" s="44"/>
      <c r="PMC39" s="44"/>
      <c r="PMD39" s="44"/>
      <c r="PME39" s="44"/>
      <c r="PMF39" s="44"/>
      <c r="PMG39" s="44"/>
      <c r="PMH39" s="44"/>
      <c r="PMI39" s="44"/>
      <c r="PMJ39" s="44"/>
      <c r="PMK39" s="44"/>
      <c r="PML39" s="44"/>
      <c r="PMM39" s="44"/>
      <c r="PMN39" s="44"/>
      <c r="PMO39" s="44"/>
      <c r="PMP39" s="44"/>
      <c r="PMQ39" s="44"/>
      <c r="PMR39" s="44"/>
      <c r="PMS39" s="44"/>
      <c r="PMT39" s="44"/>
      <c r="PMU39" s="44"/>
      <c r="PMV39" s="44"/>
      <c r="PMW39" s="44"/>
      <c r="PMX39" s="44"/>
      <c r="PMY39" s="44"/>
      <c r="PMZ39" s="44"/>
      <c r="PNA39" s="44"/>
      <c r="PNB39" s="44"/>
      <c r="PNC39" s="44"/>
      <c r="PND39" s="44"/>
      <c r="PNE39" s="44"/>
      <c r="PNF39" s="44"/>
      <c r="PNG39" s="44"/>
      <c r="PNH39" s="44"/>
      <c r="PNI39" s="44"/>
      <c r="PNJ39" s="44"/>
      <c r="PNK39" s="44"/>
      <c r="PNL39" s="44"/>
      <c r="PNM39" s="44"/>
      <c r="PNN39" s="44"/>
      <c r="PNO39" s="44"/>
      <c r="PNP39" s="44"/>
      <c r="PNQ39" s="44"/>
      <c r="PNR39" s="44"/>
      <c r="PNS39" s="44"/>
      <c r="PNT39" s="44"/>
      <c r="PNU39" s="44"/>
      <c r="PNV39" s="44"/>
      <c r="PNW39" s="44"/>
      <c r="PNX39" s="44"/>
      <c r="PNY39" s="44"/>
      <c r="PNZ39" s="44"/>
      <c r="POA39" s="44"/>
      <c r="POB39" s="44"/>
      <c r="POC39" s="44"/>
      <c r="POD39" s="44"/>
      <c r="POE39" s="44"/>
      <c r="POF39" s="44"/>
      <c r="POG39" s="44"/>
      <c r="POH39" s="44"/>
      <c r="POI39" s="44"/>
      <c r="POJ39" s="44"/>
      <c r="POK39" s="44"/>
      <c r="POL39" s="44"/>
      <c r="POM39" s="44"/>
      <c r="PON39" s="44"/>
      <c r="POO39" s="44"/>
      <c r="POP39" s="44"/>
      <c r="POQ39" s="44"/>
      <c r="POR39" s="44"/>
      <c r="POS39" s="44"/>
      <c r="POT39" s="44"/>
      <c r="POU39" s="44"/>
      <c r="POV39" s="44"/>
      <c r="POW39" s="44"/>
      <c r="POX39" s="44"/>
      <c r="POY39" s="44"/>
      <c r="POZ39" s="44"/>
      <c r="PPA39" s="44"/>
      <c r="PPB39" s="44"/>
      <c r="PPC39" s="44"/>
      <c r="PPD39" s="44"/>
      <c r="PPE39" s="44"/>
      <c r="PPF39" s="44"/>
      <c r="PPG39" s="44"/>
      <c r="PPH39" s="44"/>
      <c r="PPI39" s="44"/>
      <c r="PPJ39" s="44"/>
      <c r="PPK39" s="44"/>
      <c r="PPL39" s="44"/>
      <c r="PPM39" s="44"/>
      <c r="PPN39" s="44"/>
      <c r="PPO39" s="44"/>
      <c r="PPP39" s="44"/>
      <c r="PPQ39" s="44"/>
      <c r="PPR39" s="44"/>
      <c r="PPS39" s="44"/>
      <c r="PPT39" s="44"/>
      <c r="PPU39" s="44"/>
      <c r="PPV39" s="44"/>
      <c r="PPW39" s="44"/>
      <c r="PPX39" s="44"/>
      <c r="PPY39" s="44"/>
      <c r="PPZ39" s="44"/>
      <c r="PQA39" s="44"/>
      <c r="PQB39" s="44"/>
      <c r="PQC39" s="44"/>
      <c r="PQD39" s="44"/>
      <c r="PQE39" s="44"/>
      <c r="PQF39" s="44"/>
      <c r="PQG39" s="44"/>
      <c r="PQH39" s="44"/>
      <c r="PQI39" s="44"/>
      <c r="PQJ39" s="44"/>
      <c r="PQK39" s="44"/>
      <c r="PQL39" s="44"/>
      <c r="PQM39" s="44"/>
      <c r="PQN39" s="44"/>
      <c r="PQO39" s="44"/>
      <c r="PQP39" s="44"/>
      <c r="PQQ39" s="44"/>
      <c r="PQR39" s="44"/>
      <c r="PQS39" s="44"/>
      <c r="PQT39" s="44"/>
      <c r="PQU39" s="44"/>
      <c r="PQV39" s="44"/>
      <c r="PQW39" s="44"/>
      <c r="PQX39" s="44"/>
      <c r="PQY39" s="44"/>
      <c r="PQZ39" s="44"/>
      <c r="PRA39" s="44"/>
      <c r="PRB39" s="44"/>
      <c r="PRC39" s="44"/>
      <c r="PRD39" s="44"/>
      <c r="PRE39" s="44"/>
      <c r="PRF39" s="44"/>
      <c r="PRG39" s="44"/>
      <c r="PRH39" s="44"/>
      <c r="PRI39" s="44"/>
      <c r="PRJ39" s="44"/>
      <c r="PRK39" s="44"/>
      <c r="PRL39" s="44"/>
      <c r="PRM39" s="44"/>
      <c r="PRN39" s="44"/>
      <c r="PRO39" s="44"/>
      <c r="PRP39" s="44"/>
      <c r="PRQ39" s="44"/>
      <c r="PRR39" s="44"/>
      <c r="PRS39" s="44"/>
      <c r="PRT39" s="44"/>
      <c r="PRU39" s="44"/>
      <c r="PRV39" s="44"/>
      <c r="PRW39" s="44"/>
      <c r="PRX39" s="44"/>
      <c r="PRY39" s="44"/>
      <c r="PRZ39" s="44"/>
      <c r="PSA39" s="44"/>
      <c r="PSB39" s="44"/>
      <c r="PSC39" s="44"/>
      <c r="PSD39" s="44"/>
      <c r="PSE39" s="44"/>
      <c r="PSF39" s="44"/>
      <c r="PSG39" s="44"/>
      <c r="PSH39" s="44"/>
      <c r="PSI39" s="44"/>
      <c r="PSJ39" s="44"/>
      <c r="PSK39" s="44"/>
      <c r="PSL39" s="44"/>
      <c r="PSM39" s="44"/>
      <c r="PSN39" s="44"/>
      <c r="PSO39" s="44"/>
      <c r="PSP39" s="44"/>
      <c r="PSQ39" s="44"/>
      <c r="PSR39" s="44"/>
      <c r="PSS39" s="44"/>
      <c r="PST39" s="44"/>
      <c r="PSU39" s="44"/>
      <c r="PSV39" s="44"/>
      <c r="PSW39" s="44"/>
      <c r="PSX39" s="44"/>
      <c r="PSY39" s="44"/>
      <c r="PSZ39" s="44"/>
      <c r="PTA39" s="44"/>
      <c r="PTB39" s="44"/>
      <c r="PTC39" s="44"/>
      <c r="PTD39" s="44"/>
      <c r="PTE39" s="44"/>
      <c r="PTF39" s="44"/>
      <c r="PTG39" s="44"/>
      <c r="PTH39" s="44"/>
      <c r="PTI39" s="44"/>
      <c r="PTJ39" s="44"/>
      <c r="PTK39" s="44"/>
      <c r="PTL39" s="44"/>
      <c r="PTM39" s="44"/>
      <c r="PTN39" s="44"/>
      <c r="PTO39" s="44"/>
      <c r="PTP39" s="44"/>
      <c r="PTQ39" s="44"/>
      <c r="PTR39" s="44"/>
      <c r="PTS39" s="44"/>
      <c r="PTT39" s="44"/>
      <c r="PTU39" s="44"/>
      <c r="PTV39" s="44"/>
      <c r="PTW39" s="44"/>
      <c r="PTX39" s="44"/>
      <c r="PTY39" s="44"/>
      <c r="PTZ39" s="44"/>
      <c r="PUA39" s="44"/>
      <c r="PUB39" s="44"/>
      <c r="PUC39" s="44"/>
      <c r="PUD39" s="44"/>
      <c r="PUE39" s="44"/>
      <c r="PUF39" s="44"/>
      <c r="PUG39" s="44"/>
      <c r="PUH39" s="44"/>
      <c r="PUI39" s="44"/>
      <c r="PUJ39" s="44"/>
      <c r="PUK39" s="44"/>
      <c r="PUL39" s="44"/>
      <c r="PUM39" s="44"/>
      <c r="PUN39" s="44"/>
      <c r="PUO39" s="44"/>
      <c r="PUP39" s="44"/>
      <c r="PUQ39" s="44"/>
      <c r="PUR39" s="44"/>
      <c r="PUS39" s="44"/>
      <c r="PUT39" s="44"/>
      <c r="PUU39" s="44"/>
      <c r="PUV39" s="44"/>
      <c r="PUW39" s="44"/>
      <c r="PUX39" s="44"/>
      <c r="PUY39" s="44"/>
      <c r="PUZ39" s="44"/>
      <c r="PVA39" s="44"/>
      <c r="PVB39" s="44"/>
      <c r="PVC39" s="44"/>
      <c r="PVD39" s="44"/>
      <c r="PVE39" s="44"/>
      <c r="PVF39" s="44"/>
      <c r="PVG39" s="44"/>
      <c r="PVH39" s="44"/>
      <c r="PVI39" s="44"/>
      <c r="PVJ39" s="44"/>
      <c r="PVK39" s="44"/>
      <c r="PVL39" s="44"/>
      <c r="PVM39" s="44"/>
      <c r="PVN39" s="44"/>
      <c r="PVO39" s="44"/>
      <c r="PVP39" s="44"/>
      <c r="PVQ39" s="44"/>
      <c r="PVR39" s="44"/>
      <c r="PVS39" s="44"/>
      <c r="PVT39" s="44"/>
      <c r="PVU39" s="44"/>
      <c r="PVV39" s="44"/>
      <c r="PVW39" s="44"/>
      <c r="PVX39" s="44"/>
      <c r="PVY39" s="44"/>
      <c r="PVZ39" s="44"/>
      <c r="PWA39" s="44"/>
      <c r="PWB39" s="44"/>
      <c r="PWC39" s="44"/>
      <c r="PWD39" s="44"/>
      <c r="PWE39" s="44"/>
      <c r="PWF39" s="44"/>
      <c r="PWG39" s="44"/>
      <c r="PWH39" s="44"/>
      <c r="PWI39" s="44"/>
      <c r="PWJ39" s="44"/>
      <c r="PWK39" s="44"/>
      <c r="PWL39" s="44"/>
      <c r="PWM39" s="44"/>
      <c r="PWN39" s="44"/>
      <c r="PWO39" s="44"/>
      <c r="PWP39" s="44"/>
      <c r="PWQ39" s="44"/>
      <c r="PWR39" s="44"/>
      <c r="PWS39" s="44"/>
      <c r="PWT39" s="44"/>
      <c r="PWU39" s="44"/>
      <c r="PWV39" s="44"/>
      <c r="PWW39" s="44"/>
      <c r="PWX39" s="44"/>
      <c r="PWY39" s="44"/>
      <c r="PWZ39" s="44"/>
      <c r="PXA39" s="44"/>
      <c r="PXB39" s="44"/>
      <c r="PXC39" s="44"/>
      <c r="PXD39" s="44"/>
      <c r="PXE39" s="44"/>
      <c r="PXF39" s="44"/>
      <c r="PXG39" s="44"/>
      <c r="PXH39" s="44"/>
      <c r="PXI39" s="44"/>
      <c r="PXJ39" s="44"/>
      <c r="PXK39" s="44"/>
      <c r="PXL39" s="44"/>
      <c r="PXM39" s="44"/>
      <c r="PXN39" s="44"/>
      <c r="PXO39" s="44"/>
      <c r="PXP39" s="44"/>
      <c r="PXQ39" s="44"/>
      <c r="PXR39" s="44"/>
      <c r="PXS39" s="44"/>
      <c r="PXT39" s="44"/>
      <c r="PXU39" s="44"/>
      <c r="PXV39" s="44"/>
      <c r="PXW39" s="44"/>
      <c r="PXX39" s="44"/>
      <c r="PXY39" s="44"/>
      <c r="PXZ39" s="44"/>
      <c r="PYA39" s="44"/>
      <c r="PYB39" s="44"/>
      <c r="PYC39" s="44"/>
      <c r="PYD39" s="44"/>
      <c r="PYE39" s="44"/>
      <c r="PYF39" s="44"/>
      <c r="PYG39" s="44"/>
      <c r="PYH39" s="44"/>
      <c r="PYI39" s="44"/>
      <c r="PYJ39" s="44"/>
      <c r="PYK39" s="44"/>
      <c r="PYL39" s="44"/>
      <c r="PYM39" s="44"/>
      <c r="PYN39" s="44"/>
      <c r="PYO39" s="44"/>
      <c r="PYP39" s="44"/>
      <c r="PYQ39" s="44"/>
      <c r="PYR39" s="44"/>
      <c r="PYS39" s="44"/>
      <c r="PYT39" s="44"/>
      <c r="PYU39" s="44"/>
      <c r="PYV39" s="44"/>
      <c r="PYW39" s="44"/>
      <c r="PYX39" s="44"/>
      <c r="PYY39" s="44"/>
      <c r="PYZ39" s="44"/>
      <c r="PZA39" s="44"/>
      <c r="PZB39" s="44"/>
      <c r="PZC39" s="44"/>
      <c r="PZD39" s="44"/>
      <c r="PZE39" s="44"/>
      <c r="PZF39" s="44"/>
      <c r="PZG39" s="44"/>
      <c r="PZH39" s="44"/>
      <c r="PZI39" s="44"/>
      <c r="PZJ39" s="44"/>
      <c r="PZK39" s="44"/>
      <c r="PZL39" s="44"/>
      <c r="PZM39" s="44"/>
      <c r="PZN39" s="44"/>
      <c r="PZO39" s="44"/>
      <c r="PZP39" s="44"/>
      <c r="PZQ39" s="44"/>
      <c r="PZR39" s="44"/>
      <c r="PZS39" s="44"/>
      <c r="PZT39" s="44"/>
      <c r="PZU39" s="44"/>
      <c r="PZV39" s="44"/>
      <c r="PZW39" s="44"/>
      <c r="PZX39" s="44"/>
      <c r="PZY39" s="44"/>
      <c r="PZZ39" s="44"/>
      <c r="QAA39" s="44"/>
      <c r="QAB39" s="44"/>
      <c r="QAC39" s="44"/>
      <c r="QAD39" s="44"/>
      <c r="QAE39" s="44"/>
      <c r="QAF39" s="44"/>
      <c r="QAG39" s="44"/>
      <c r="QAH39" s="44"/>
      <c r="QAI39" s="44"/>
      <c r="QAJ39" s="44"/>
      <c r="QAK39" s="44"/>
      <c r="QAL39" s="44"/>
      <c r="QAM39" s="44"/>
      <c r="QAN39" s="44"/>
      <c r="QAO39" s="44"/>
      <c r="QAP39" s="44"/>
      <c r="QAQ39" s="44"/>
      <c r="QAR39" s="44"/>
      <c r="QAS39" s="44"/>
      <c r="QAT39" s="44"/>
      <c r="QAU39" s="44"/>
      <c r="QAV39" s="44"/>
      <c r="QAW39" s="44"/>
      <c r="QAX39" s="44"/>
      <c r="QAY39" s="44"/>
      <c r="QAZ39" s="44"/>
      <c r="QBA39" s="44"/>
      <c r="QBB39" s="44"/>
      <c r="QBC39" s="44"/>
      <c r="QBD39" s="44"/>
      <c r="QBE39" s="44"/>
      <c r="QBF39" s="44"/>
      <c r="QBG39" s="44"/>
      <c r="QBH39" s="44"/>
      <c r="QBI39" s="44"/>
      <c r="QBJ39" s="44"/>
      <c r="QBK39" s="44"/>
      <c r="QBL39" s="44"/>
      <c r="QBM39" s="44"/>
      <c r="QBN39" s="44"/>
      <c r="QBO39" s="44"/>
      <c r="QBP39" s="44"/>
      <c r="QBQ39" s="44"/>
      <c r="QBR39" s="44"/>
      <c r="QBS39" s="44"/>
      <c r="QBT39" s="44"/>
      <c r="QBU39" s="44"/>
      <c r="QBV39" s="44"/>
      <c r="QBW39" s="44"/>
      <c r="QBX39" s="44"/>
      <c r="QBY39" s="44"/>
      <c r="QBZ39" s="44"/>
      <c r="QCA39" s="44"/>
      <c r="QCB39" s="44"/>
      <c r="QCC39" s="44"/>
      <c r="QCD39" s="44"/>
      <c r="QCE39" s="44"/>
      <c r="QCF39" s="44"/>
      <c r="QCG39" s="44"/>
      <c r="QCH39" s="44"/>
      <c r="QCI39" s="44"/>
      <c r="QCJ39" s="44"/>
      <c r="QCK39" s="44"/>
      <c r="QCL39" s="44"/>
      <c r="QCM39" s="44"/>
      <c r="QCN39" s="44"/>
      <c r="QCO39" s="44"/>
      <c r="QCP39" s="44"/>
      <c r="QCQ39" s="44"/>
      <c r="QCR39" s="44"/>
      <c r="QCS39" s="44"/>
      <c r="QCT39" s="44"/>
      <c r="QCU39" s="44"/>
      <c r="QCV39" s="44"/>
      <c r="QCW39" s="44"/>
      <c r="QCX39" s="44"/>
      <c r="QCY39" s="44"/>
      <c r="QCZ39" s="44"/>
      <c r="QDA39" s="44"/>
      <c r="QDB39" s="44"/>
      <c r="QDC39" s="44"/>
      <c r="QDD39" s="44"/>
      <c r="QDE39" s="44"/>
      <c r="QDF39" s="44"/>
      <c r="QDG39" s="44"/>
      <c r="QDH39" s="44"/>
      <c r="QDI39" s="44"/>
      <c r="QDJ39" s="44"/>
      <c r="QDK39" s="44"/>
      <c r="QDL39" s="44"/>
      <c r="QDM39" s="44"/>
      <c r="QDN39" s="44"/>
      <c r="QDO39" s="44"/>
      <c r="QDP39" s="44"/>
      <c r="QDQ39" s="44"/>
      <c r="QDR39" s="44"/>
      <c r="QDS39" s="44"/>
      <c r="QDT39" s="44"/>
      <c r="QDU39" s="44"/>
      <c r="QDV39" s="44"/>
      <c r="QDW39" s="44"/>
      <c r="QDX39" s="44"/>
      <c r="QDY39" s="44"/>
      <c r="QDZ39" s="44"/>
      <c r="QEA39" s="44"/>
      <c r="QEB39" s="44"/>
      <c r="QEC39" s="44"/>
      <c r="QED39" s="44"/>
      <c r="QEE39" s="44"/>
      <c r="QEF39" s="44"/>
      <c r="QEG39" s="44"/>
      <c r="QEH39" s="44"/>
      <c r="QEI39" s="44"/>
      <c r="QEJ39" s="44"/>
      <c r="QEK39" s="44"/>
      <c r="QEL39" s="44"/>
      <c r="QEM39" s="44"/>
      <c r="QEN39" s="44"/>
      <c r="QEO39" s="44"/>
      <c r="QEP39" s="44"/>
      <c r="QEQ39" s="44"/>
      <c r="QER39" s="44"/>
      <c r="QES39" s="44"/>
      <c r="QET39" s="44"/>
      <c r="QEU39" s="44"/>
      <c r="QEV39" s="44"/>
      <c r="QEW39" s="44"/>
      <c r="QEX39" s="44"/>
      <c r="QEY39" s="44"/>
      <c r="QEZ39" s="44"/>
      <c r="QFA39" s="44"/>
      <c r="QFB39" s="44"/>
      <c r="QFC39" s="44"/>
      <c r="QFD39" s="44"/>
      <c r="QFE39" s="44"/>
      <c r="QFF39" s="44"/>
      <c r="QFG39" s="44"/>
      <c r="QFH39" s="44"/>
      <c r="QFI39" s="44"/>
      <c r="QFJ39" s="44"/>
      <c r="QFK39" s="44"/>
      <c r="QFL39" s="44"/>
      <c r="QFM39" s="44"/>
      <c r="QFN39" s="44"/>
      <c r="QFO39" s="44"/>
      <c r="QFP39" s="44"/>
      <c r="QFQ39" s="44"/>
      <c r="QFR39" s="44"/>
      <c r="QFS39" s="44"/>
      <c r="QFT39" s="44"/>
      <c r="QFU39" s="44"/>
      <c r="QFV39" s="44"/>
      <c r="QFW39" s="44"/>
      <c r="QFX39" s="44"/>
      <c r="QFY39" s="44"/>
      <c r="QFZ39" s="44"/>
      <c r="QGA39" s="44"/>
      <c r="QGB39" s="44"/>
      <c r="QGC39" s="44"/>
      <c r="QGD39" s="44"/>
      <c r="QGE39" s="44"/>
      <c r="QGF39" s="44"/>
      <c r="QGG39" s="44"/>
      <c r="QGH39" s="44"/>
      <c r="QGI39" s="44"/>
      <c r="QGJ39" s="44"/>
      <c r="QGK39" s="44"/>
      <c r="QGL39" s="44"/>
      <c r="QGM39" s="44"/>
      <c r="QGN39" s="44"/>
      <c r="QGO39" s="44"/>
      <c r="QGP39" s="44"/>
      <c r="QGQ39" s="44"/>
      <c r="QGR39" s="44"/>
      <c r="QGS39" s="44"/>
      <c r="QGT39" s="44"/>
      <c r="QGU39" s="44"/>
      <c r="QGV39" s="44"/>
      <c r="QGW39" s="44"/>
      <c r="QGX39" s="44"/>
      <c r="QGY39" s="44"/>
      <c r="QGZ39" s="44"/>
      <c r="QHA39" s="44"/>
      <c r="QHB39" s="44"/>
      <c r="QHC39" s="44"/>
      <c r="QHD39" s="44"/>
      <c r="QHE39" s="44"/>
      <c r="QHF39" s="44"/>
      <c r="QHG39" s="44"/>
      <c r="QHH39" s="44"/>
      <c r="QHI39" s="44"/>
      <c r="QHJ39" s="44"/>
      <c r="QHK39" s="44"/>
      <c r="QHL39" s="44"/>
      <c r="QHM39" s="44"/>
      <c r="QHN39" s="44"/>
      <c r="QHO39" s="44"/>
      <c r="QHP39" s="44"/>
      <c r="QHQ39" s="44"/>
      <c r="QHR39" s="44"/>
      <c r="QHS39" s="44"/>
      <c r="QHT39" s="44"/>
      <c r="QHU39" s="44"/>
      <c r="QHV39" s="44"/>
      <c r="QHW39" s="44"/>
      <c r="QHX39" s="44"/>
      <c r="QHY39" s="44"/>
      <c r="QHZ39" s="44"/>
      <c r="QIA39" s="44"/>
      <c r="QIB39" s="44"/>
      <c r="QIC39" s="44"/>
      <c r="QID39" s="44"/>
      <c r="QIE39" s="44"/>
      <c r="QIF39" s="44"/>
      <c r="QIG39" s="44"/>
      <c r="QIH39" s="44"/>
      <c r="QII39" s="44"/>
      <c r="QIJ39" s="44"/>
      <c r="QIK39" s="44"/>
      <c r="QIL39" s="44"/>
      <c r="QIM39" s="44"/>
      <c r="QIN39" s="44"/>
      <c r="QIO39" s="44"/>
      <c r="QIP39" s="44"/>
      <c r="QIQ39" s="44"/>
      <c r="QIR39" s="44"/>
      <c r="QIS39" s="44"/>
      <c r="QIT39" s="44"/>
      <c r="QIU39" s="44"/>
      <c r="QIV39" s="44"/>
      <c r="QIW39" s="44"/>
      <c r="QIX39" s="44"/>
      <c r="QIY39" s="44"/>
      <c r="QIZ39" s="44"/>
      <c r="QJA39" s="44"/>
      <c r="QJB39" s="44"/>
      <c r="QJC39" s="44"/>
      <c r="QJD39" s="44"/>
      <c r="QJE39" s="44"/>
      <c r="QJF39" s="44"/>
      <c r="QJG39" s="44"/>
      <c r="QJH39" s="44"/>
      <c r="QJI39" s="44"/>
      <c r="QJJ39" s="44"/>
      <c r="QJK39" s="44"/>
      <c r="QJL39" s="44"/>
      <c r="QJM39" s="44"/>
      <c r="QJN39" s="44"/>
      <c r="QJO39" s="44"/>
      <c r="QJP39" s="44"/>
      <c r="QJQ39" s="44"/>
      <c r="QJR39" s="44"/>
      <c r="QJS39" s="44"/>
      <c r="QJT39" s="44"/>
      <c r="QJU39" s="44"/>
      <c r="QJV39" s="44"/>
      <c r="QJW39" s="44"/>
      <c r="QJX39" s="44"/>
      <c r="QJY39" s="44"/>
      <c r="QJZ39" s="44"/>
      <c r="QKA39" s="44"/>
      <c r="QKB39" s="44"/>
      <c r="QKC39" s="44"/>
      <c r="QKD39" s="44"/>
      <c r="QKE39" s="44"/>
      <c r="QKF39" s="44"/>
      <c r="QKG39" s="44"/>
      <c r="QKH39" s="44"/>
      <c r="QKI39" s="44"/>
      <c r="QKJ39" s="44"/>
      <c r="QKK39" s="44"/>
      <c r="QKL39" s="44"/>
      <c r="QKM39" s="44"/>
      <c r="QKN39" s="44"/>
      <c r="QKO39" s="44"/>
      <c r="QKP39" s="44"/>
      <c r="QKQ39" s="44"/>
      <c r="QKR39" s="44"/>
      <c r="QKS39" s="44"/>
      <c r="QKT39" s="44"/>
      <c r="QKU39" s="44"/>
      <c r="QKV39" s="44"/>
      <c r="QKW39" s="44"/>
      <c r="QKX39" s="44"/>
      <c r="QKY39" s="44"/>
      <c r="QKZ39" s="44"/>
      <c r="QLA39" s="44"/>
      <c r="QLB39" s="44"/>
      <c r="QLC39" s="44"/>
      <c r="QLD39" s="44"/>
      <c r="QLE39" s="44"/>
      <c r="QLF39" s="44"/>
      <c r="QLG39" s="44"/>
      <c r="QLH39" s="44"/>
      <c r="QLI39" s="44"/>
      <c r="QLJ39" s="44"/>
      <c r="QLK39" s="44"/>
      <c r="QLL39" s="44"/>
      <c r="QLM39" s="44"/>
      <c r="QLN39" s="44"/>
      <c r="QLO39" s="44"/>
      <c r="QLP39" s="44"/>
      <c r="QLQ39" s="44"/>
      <c r="QLR39" s="44"/>
      <c r="QLS39" s="44"/>
      <c r="QLT39" s="44"/>
      <c r="QLU39" s="44"/>
      <c r="QLV39" s="44"/>
      <c r="QLW39" s="44"/>
      <c r="QLX39" s="44"/>
      <c r="QLY39" s="44"/>
      <c r="QLZ39" s="44"/>
      <c r="QMA39" s="44"/>
      <c r="QMB39" s="44"/>
      <c r="QMC39" s="44"/>
      <c r="QMD39" s="44"/>
      <c r="QME39" s="44"/>
      <c r="QMF39" s="44"/>
      <c r="QMG39" s="44"/>
      <c r="QMH39" s="44"/>
      <c r="QMI39" s="44"/>
      <c r="QMJ39" s="44"/>
      <c r="QMK39" s="44"/>
      <c r="QML39" s="44"/>
      <c r="QMM39" s="44"/>
      <c r="QMN39" s="44"/>
      <c r="QMO39" s="44"/>
      <c r="QMP39" s="44"/>
      <c r="QMQ39" s="44"/>
      <c r="QMR39" s="44"/>
      <c r="QMS39" s="44"/>
      <c r="QMT39" s="44"/>
      <c r="QMU39" s="44"/>
      <c r="QMV39" s="44"/>
      <c r="QMW39" s="44"/>
      <c r="QMX39" s="44"/>
      <c r="QMY39" s="44"/>
      <c r="QMZ39" s="44"/>
      <c r="QNA39" s="44"/>
      <c r="QNB39" s="44"/>
      <c r="QNC39" s="44"/>
      <c r="QND39" s="44"/>
      <c r="QNE39" s="44"/>
      <c r="QNF39" s="44"/>
      <c r="QNG39" s="44"/>
      <c r="QNH39" s="44"/>
      <c r="QNI39" s="44"/>
      <c r="QNJ39" s="44"/>
      <c r="QNK39" s="44"/>
      <c r="QNL39" s="44"/>
      <c r="QNM39" s="44"/>
      <c r="QNN39" s="44"/>
      <c r="QNO39" s="44"/>
      <c r="QNP39" s="44"/>
      <c r="QNQ39" s="44"/>
      <c r="QNR39" s="44"/>
      <c r="QNS39" s="44"/>
      <c r="QNT39" s="44"/>
      <c r="QNU39" s="44"/>
      <c r="QNV39" s="44"/>
      <c r="QNW39" s="44"/>
      <c r="QNX39" s="44"/>
      <c r="QNY39" s="44"/>
      <c r="QNZ39" s="44"/>
      <c r="QOA39" s="44"/>
      <c r="QOB39" s="44"/>
      <c r="QOC39" s="44"/>
      <c r="QOD39" s="44"/>
      <c r="QOE39" s="44"/>
      <c r="QOF39" s="44"/>
      <c r="QOG39" s="44"/>
      <c r="QOH39" s="44"/>
      <c r="QOI39" s="44"/>
      <c r="QOJ39" s="44"/>
      <c r="QOK39" s="44"/>
      <c r="QOL39" s="44"/>
      <c r="QOM39" s="44"/>
      <c r="QON39" s="44"/>
      <c r="QOO39" s="44"/>
      <c r="QOP39" s="44"/>
      <c r="QOQ39" s="44"/>
      <c r="QOR39" s="44"/>
      <c r="QOS39" s="44"/>
      <c r="QOT39" s="44"/>
      <c r="QOU39" s="44"/>
      <c r="QOV39" s="44"/>
      <c r="QOW39" s="44"/>
      <c r="QOX39" s="44"/>
      <c r="QOY39" s="44"/>
      <c r="QOZ39" s="44"/>
      <c r="QPA39" s="44"/>
      <c r="QPB39" s="44"/>
      <c r="QPC39" s="44"/>
      <c r="QPD39" s="44"/>
      <c r="QPE39" s="44"/>
      <c r="QPF39" s="44"/>
      <c r="QPG39" s="44"/>
      <c r="QPH39" s="44"/>
      <c r="QPI39" s="44"/>
      <c r="QPJ39" s="44"/>
      <c r="QPK39" s="44"/>
      <c r="QPL39" s="44"/>
      <c r="QPM39" s="44"/>
      <c r="QPN39" s="44"/>
      <c r="QPO39" s="44"/>
      <c r="QPP39" s="44"/>
      <c r="QPQ39" s="44"/>
      <c r="QPR39" s="44"/>
      <c r="QPS39" s="44"/>
      <c r="QPT39" s="44"/>
      <c r="QPU39" s="44"/>
      <c r="QPV39" s="44"/>
      <c r="QPW39" s="44"/>
      <c r="QPX39" s="44"/>
      <c r="QPY39" s="44"/>
      <c r="QPZ39" s="44"/>
      <c r="QQA39" s="44"/>
      <c r="QQB39" s="44"/>
      <c r="QQC39" s="44"/>
      <c r="QQD39" s="44"/>
      <c r="QQE39" s="44"/>
      <c r="QQF39" s="44"/>
      <c r="QQG39" s="44"/>
      <c r="QQH39" s="44"/>
      <c r="QQI39" s="44"/>
      <c r="QQJ39" s="44"/>
      <c r="QQK39" s="44"/>
      <c r="QQL39" s="44"/>
      <c r="QQM39" s="44"/>
      <c r="QQN39" s="44"/>
      <c r="QQO39" s="44"/>
      <c r="QQP39" s="44"/>
      <c r="QQQ39" s="44"/>
      <c r="QQR39" s="44"/>
      <c r="QQS39" s="44"/>
      <c r="QQT39" s="44"/>
      <c r="QQU39" s="44"/>
      <c r="QQV39" s="44"/>
      <c r="QQW39" s="44"/>
      <c r="QQX39" s="44"/>
      <c r="QQY39" s="44"/>
      <c r="QQZ39" s="44"/>
      <c r="QRA39" s="44"/>
      <c r="QRB39" s="44"/>
      <c r="QRC39" s="44"/>
      <c r="QRD39" s="44"/>
      <c r="QRE39" s="44"/>
      <c r="QRF39" s="44"/>
      <c r="QRG39" s="44"/>
      <c r="QRH39" s="44"/>
      <c r="QRI39" s="44"/>
      <c r="QRJ39" s="44"/>
      <c r="QRK39" s="44"/>
      <c r="QRL39" s="44"/>
      <c r="QRM39" s="44"/>
      <c r="QRN39" s="44"/>
      <c r="QRO39" s="44"/>
      <c r="QRP39" s="44"/>
      <c r="QRQ39" s="44"/>
      <c r="QRR39" s="44"/>
      <c r="QRS39" s="44"/>
      <c r="QRT39" s="44"/>
      <c r="QRU39" s="44"/>
      <c r="QRV39" s="44"/>
      <c r="QRW39" s="44"/>
      <c r="QRX39" s="44"/>
      <c r="QRY39" s="44"/>
      <c r="QRZ39" s="44"/>
      <c r="QSA39" s="44"/>
      <c r="QSB39" s="44"/>
      <c r="QSC39" s="44"/>
      <c r="QSD39" s="44"/>
      <c r="QSE39" s="44"/>
      <c r="QSF39" s="44"/>
      <c r="QSG39" s="44"/>
      <c r="QSH39" s="44"/>
      <c r="QSI39" s="44"/>
      <c r="QSJ39" s="44"/>
      <c r="QSK39" s="44"/>
      <c r="QSL39" s="44"/>
      <c r="QSM39" s="44"/>
      <c r="QSN39" s="44"/>
      <c r="QSO39" s="44"/>
      <c r="QSP39" s="44"/>
      <c r="QSQ39" s="44"/>
      <c r="QSR39" s="44"/>
      <c r="QSS39" s="44"/>
      <c r="QST39" s="44"/>
      <c r="QSU39" s="44"/>
      <c r="QSV39" s="44"/>
      <c r="QSW39" s="44"/>
      <c r="QSX39" s="44"/>
      <c r="QSY39" s="44"/>
      <c r="QSZ39" s="44"/>
      <c r="QTA39" s="44"/>
      <c r="QTB39" s="44"/>
      <c r="QTC39" s="44"/>
      <c r="QTD39" s="44"/>
      <c r="QTE39" s="44"/>
      <c r="QTF39" s="44"/>
      <c r="QTG39" s="44"/>
      <c r="QTH39" s="44"/>
      <c r="QTI39" s="44"/>
      <c r="QTJ39" s="44"/>
      <c r="QTK39" s="44"/>
      <c r="QTL39" s="44"/>
      <c r="QTM39" s="44"/>
      <c r="QTN39" s="44"/>
      <c r="QTO39" s="44"/>
      <c r="QTP39" s="44"/>
      <c r="QTQ39" s="44"/>
      <c r="QTR39" s="44"/>
      <c r="QTS39" s="44"/>
      <c r="QTT39" s="44"/>
      <c r="QTU39" s="44"/>
      <c r="QTV39" s="44"/>
      <c r="QTW39" s="44"/>
      <c r="QTX39" s="44"/>
      <c r="QTY39" s="44"/>
      <c r="QTZ39" s="44"/>
      <c r="QUA39" s="44"/>
      <c r="QUB39" s="44"/>
      <c r="QUC39" s="44"/>
      <c r="QUD39" s="44"/>
      <c r="QUE39" s="44"/>
      <c r="QUF39" s="44"/>
      <c r="QUG39" s="44"/>
      <c r="QUH39" s="44"/>
      <c r="QUI39" s="44"/>
      <c r="QUJ39" s="44"/>
      <c r="QUK39" s="44"/>
      <c r="QUL39" s="44"/>
      <c r="QUM39" s="44"/>
      <c r="QUN39" s="44"/>
      <c r="QUO39" s="44"/>
      <c r="QUP39" s="44"/>
      <c r="QUQ39" s="44"/>
      <c r="QUR39" s="44"/>
      <c r="QUS39" s="44"/>
      <c r="QUT39" s="44"/>
      <c r="QUU39" s="44"/>
      <c r="QUV39" s="44"/>
      <c r="QUW39" s="44"/>
      <c r="QUX39" s="44"/>
      <c r="QUY39" s="44"/>
      <c r="QUZ39" s="44"/>
      <c r="QVA39" s="44"/>
      <c r="QVB39" s="44"/>
      <c r="QVC39" s="44"/>
      <c r="QVD39" s="44"/>
      <c r="QVE39" s="44"/>
      <c r="QVF39" s="44"/>
      <c r="QVG39" s="44"/>
      <c r="QVH39" s="44"/>
      <c r="QVI39" s="44"/>
      <c r="QVJ39" s="44"/>
      <c r="QVK39" s="44"/>
      <c r="QVL39" s="44"/>
      <c r="QVM39" s="44"/>
      <c r="QVN39" s="44"/>
      <c r="QVO39" s="44"/>
      <c r="QVP39" s="44"/>
      <c r="QVQ39" s="44"/>
      <c r="QVR39" s="44"/>
      <c r="QVS39" s="44"/>
      <c r="QVT39" s="44"/>
      <c r="QVU39" s="44"/>
      <c r="QVV39" s="44"/>
      <c r="QVW39" s="44"/>
      <c r="QVX39" s="44"/>
      <c r="QVY39" s="44"/>
      <c r="QVZ39" s="44"/>
      <c r="QWA39" s="44"/>
      <c r="QWB39" s="44"/>
      <c r="QWC39" s="44"/>
      <c r="QWD39" s="44"/>
      <c r="QWE39" s="44"/>
      <c r="QWF39" s="44"/>
      <c r="QWG39" s="44"/>
      <c r="QWH39" s="44"/>
      <c r="QWI39" s="44"/>
      <c r="QWJ39" s="44"/>
      <c r="QWK39" s="44"/>
      <c r="QWL39" s="44"/>
      <c r="QWM39" s="44"/>
      <c r="QWN39" s="44"/>
      <c r="QWO39" s="44"/>
      <c r="QWP39" s="44"/>
      <c r="QWQ39" s="44"/>
      <c r="QWR39" s="44"/>
      <c r="QWS39" s="44"/>
      <c r="QWT39" s="44"/>
      <c r="QWU39" s="44"/>
      <c r="QWV39" s="44"/>
      <c r="QWW39" s="44"/>
      <c r="QWX39" s="44"/>
      <c r="QWY39" s="44"/>
      <c r="QWZ39" s="44"/>
      <c r="QXA39" s="44"/>
      <c r="QXB39" s="44"/>
      <c r="QXC39" s="44"/>
      <c r="QXD39" s="44"/>
      <c r="QXE39" s="44"/>
      <c r="QXF39" s="44"/>
      <c r="QXG39" s="44"/>
      <c r="QXH39" s="44"/>
      <c r="QXI39" s="44"/>
      <c r="QXJ39" s="44"/>
      <c r="QXK39" s="44"/>
      <c r="QXL39" s="44"/>
      <c r="QXM39" s="44"/>
      <c r="QXN39" s="44"/>
      <c r="QXO39" s="44"/>
      <c r="QXP39" s="44"/>
      <c r="QXQ39" s="44"/>
      <c r="QXR39" s="44"/>
      <c r="QXS39" s="44"/>
      <c r="QXT39" s="44"/>
      <c r="QXU39" s="44"/>
      <c r="QXV39" s="44"/>
      <c r="QXW39" s="44"/>
      <c r="QXX39" s="44"/>
      <c r="QXY39" s="44"/>
      <c r="QXZ39" s="44"/>
      <c r="QYA39" s="44"/>
      <c r="QYB39" s="44"/>
      <c r="QYC39" s="44"/>
      <c r="QYD39" s="44"/>
      <c r="QYE39" s="44"/>
      <c r="QYF39" s="44"/>
      <c r="QYG39" s="44"/>
      <c r="QYH39" s="44"/>
      <c r="QYI39" s="44"/>
      <c r="QYJ39" s="44"/>
      <c r="QYK39" s="44"/>
      <c r="QYL39" s="44"/>
      <c r="QYM39" s="44"/>
      <c r="QYN39" s="44"/>
      <c r="QYO39" s="44"/>
      <c r="QYP39" s="44"/>
      <c r="QYQ39" s="44"/>
      <c r="QYR39" s="44"/>
      <c r="QYS39" s="44"/>
      <c r="QYT39" s="44"/>
      <c r="QYU39" s="44"/>
      <c r="QYV39" s="44"/>
      <c r="QYW39" s="44"/>
      <c r="QYX39" s="44"/>
      <c r="QYY39" s="44"/>
      <c r="QYZ39" s="44"/>
      <c r="QZA39" s="44"/>
      <c r="QZB39" s="44"/>
      <c r="QZC39" s="44"/>
      <c r="QZD39" s="44"/>
      <c r="QZE39" s="44"/>
      <c r="QZF39" s="44"/>
      <c r="QZG39" s="44"/>
      <c r="QZH39" s="44"/>
      <c r="QZI39" s="44"/>
      <c r="QZJ39" s="44"/>
      <c r="QZK39" s="44"/>
      <c r="QZL39" s="44"/>
      <c r="QZM39" s="44"/>
      <c r="QZN39" s="44"/>
      <c r="QZO39" s="44"/>
      <c r="QZP39" s="44"/>
      <c r="QZQ39" s="44"/>
      <c r="QZR39" s="44"/>
      <c r="QZS39" s="44"/>
      <c r="QZT39" s="44"/>
      <c r="QZU39" s="44"/>
      <c r="QZV39" s="44"/>
      <c r="QZW39" s="44"/>
      <c r="QZX39" s="44"/>
      <c r="QZY39" s="44"/>
      <c r="QZZ39" s="44"/>
      <c r="RAA39" s="44"/>
      <c r="RAB39" s="44"/>
      <c r="RAC39" s="44"/>
      <c r="RAD39" s="44"/>
      <c r="RAE39" s="44"/>
      <c r="RAF39" s="44"/>
      <c r="RAG39" s="44"/>
      <c r="RAH39" s="44"/>
      <c r="RAI39" s="44"/>
      <c r="RAJ39" s="44"/>
      <c r="RAK39" s="44"/>
      <c r="RAL39" s="44"/>
      <c r="RAM39" s="44"/>
      <c r="RAN39" s="44"/>
      <c r="RAO39" s="44"/>
      <c r="RAP39" s="44"/>
      <c r="RAQ39" s="44"/>
      <c r="RAR39" s="44"/>
      <c r="RAS39" s="44"/>
      <c r="RAT39" s="44"/>
      <c r="RAU39" s="44"/>
      <c r="RAV39" s="44"/>
      <c r="RAW39" s="44"/>
      <c r="RAX39" s="44"/>
      <c r="RAY39" s="44"/>
      <c r="RAZ39" s="44"/>
      <c r="RBA39" s="44"/>
      <c r="RBB39" s="44"/>
      <c r="RBC39" s="44"/>
      <c r="RBD39" s="44"/>
      <c r="RBE39" s="44"/>
      <c r="RBF39" s="44"/>
      <c r="RBG39" s="44"/>
      <c r="RBH39" s="44"/>
      <c r="RBI39" s="44"/>
      <c r="RBJ39" s="44"/>
      <c r="RBK39" s="44"/>
      <c r="RBL39" s="44"/>
      <c r="RBM39" s="44"/>
      <c r="RBN39" s="44"/>
      <c r="RBO39" s="44"/>
      <c r="RBP39" s="44"/>
      <c r="RBQ39" s="44"/>
      <c r="RBR39" s="44"/>
      <c r="RBS39" s="44"/>
      <c r="RBT39" s="44"/>
      <c r="RBU39" s="44"/>
      <c r="RBV39" s="44"/>
      <c r="RBW39" s="44"/>
      <c r="RBX39" s="44"/>
      <c r="RBY39" s="44"/>
      <c r="RBZ39" s="44"/>
      <c r="RCA39" s="44"/>
      <c r="RCB39" s="44"/>
      <c r="RCC39" s="44"/>
      <c r="RCD39" s="44"/>
      <c r="RCE39" s="44"/>
      <c r="RCF39" s="44"/>
      <c r="RCG39" s="44"/>
      <c r="RCH39" s="44"/>
      <c r="RCI39" s="44"/>
      <c r="RCJ39" s="44"/>
      <c r="RCK39" s="44"/>
      <c r="RCL39" s="44"/>
      <c r="RCM39" s="44"/>
      <c r="RCN39" s="44"/>
      <c r="RCO39" s="44"/>
      <c r="RCP39" s="44"/>
      <c r="RCQ39" s="44"/>
      <c r="RCR39" s="44"/>
      <c r="RCS39" s="44"/>
      <c r="RCT39" s="44"/>
      <c r="RCU39" s="44"/>
      <c r="RCV39" s="44"/>
      <c r="RCW39" s="44"/>
      <c r="RCX39" s="44"/>
      <c r="RCY39" s="44"/>
      <c r="RCZ39" s="44"/>
      <c r="RDA39" s="44"/>
      <c r="RDB39" s="44"/>
      <c r="RDC39" s="44"/>
      <c r="RDD39" s="44"/>
      <c r="RDE39" s="44"/>
      <c r="RDF39" s="44"/>
      <c r="RDG39" s="44"/>
      <c r="RDH39" s="44"/>
      <c r="RDI39" s="44"/>
      <c r="RDJ39" s="44"/>
      <c r="RDK39" s="44"/>
      <c r="RDL39" s="44"/>
      <c r="RDM39" s="44"/>
      <c r="RDN39" s="44"/>
      <c r="RDO39" s="44"/>
      <c r="RDP39" s="44"/>
      <c r="RDQ39" s="44"/>
      <c r="RDR39" s="44"/>
      <c r="RDS39" s="44"/>
      <c r="RDT39" s="44"/>
      <c r="RDU39" s="44"/>
      <c r="RDV39" s="44"/>
      <c r="RDW39" s="44"/>
      <c r="RDX39" s="44"/>
      <c r="RDY39" s="44"/>
      <c r="RDZ39" s="44"/>
      <c r="REA39" s="44"/>
      <c r="REB39" s="44"/>
      <c r="REC39" s="44"/>
      <c r="RED39" s="44"/>
      <c r="REE39" s="44"/>
      <c r="REF39" s="44"/>
      <c r="REG39" s="44"/>
      <c r="REH39" s="44"/>
      <c r="REI39" s="44"/>
      <c r="REJ39" s="44"/>
      <c r="REK39" s="44"/>
      <c r="REL39" s="44"/>
      <c r="REM39" s="44"/>
      <c r="REN39" s="44"/>
      <c r="REO39" s="44"/>
      <c r="REP39" s="44"/>
      <c r="REQ39" s="44"/>
      <c r="RER39" s="44"/>
      <c r="RES39" s="44"/>
      <c r="RET39" s="44"/>
      <c r="REU39" s="44"/>
      <c r="REV39" s="44"/>
      <c r="REW39" s="44"/>
      <c r="REX39" s="44"/>
      <c r="REY39" s="44"/>
      <c r="REZ39" s="44"/>
      <c r="RFA39" s="44"/>
      <c r="RFB39" s="44"/>
      <c r="RFC39" s="44"/>
      <c r="RFD39" s="44"/>
      <c r="RFE39" s="44"/>
      <c r="RFF39" s="44"/>
      <c r="RFG39" s="44"/>
      <c r="RFH39" s="44"/>
      <c r="RFI39" s="44"/>
      <c r="RFJ39" s="44"/>
      <c r="RFK39" s="44"/>
      <c r="RFL39" s="44"/>
      <c r="RFM39" s="44"/>
      <c r="RFN39" s="44"/>
      <c r="RFO39" s="44"/>
      <c r="RFP39" s="44"/>
      <c r="RFQ39" s="44"/>
      <c r="RFR39" s="44"/>
      <c r="RFS39" s="44"/>
      <c r="RFT39" s="44"/>
      <c r="RFU39" s="44"/>
      <c r="RFV39" s="44"/>
      <c r="RFW39" s="44"/>
      <c r="RFX39" s="44"/>
      <c r="RFY39" s="44"/>
      <c r="RFZ39" s="44"/>
      <c r="RGA39" s="44"/>
      <c r="RGB39" s="44"/>
      <c r="RGC39" s="44"/>
      <c r="RGD39" s="44"/>
      <c r="RGE39" s="44"/>
      <c r="RGF39" s="44"/>
      <c r="RGG39" s="44"/>
      <c r="RGH39" s="44"/>
      <c r="RGI39" s="44"/>
      <c r="RGJ39" s="44"/>
      <c r="RGK39" s="44"/>
      <c r="RGL39" s="44"/>
      <c r="RGM39" s="44"/>
      <c r="RGN39" s="44"/>
      <c r="RGO39" s="44"/>
      <c r="RGP39" s="44"/>
      <c r="RGQ39" s="44"/>
      <c r="RGR39" s="44"/>
      <c r="RGS39" s="44"/>
      <c r="RGT39" s="44"/>
      <c r="RGU39" s="44"/>
      <c r="RGV39" s="44"/>
      <c r="RGW39" s="44"/>
      <c r="RGX39" s="44"/>
      <c r="RGY39" s="44"/>
      <c r="RGZ39" s="44"/>
      <c r="RHA39" s="44"/>
      <c r="RHB39" s="44"/>
      <c r="RHC39" s="44"/>
      <c r="RHD39" s="44"/>
      <c r="RHE39" s="44"/>
      <c r="RHF39" s="44"/>
      <c r="RHG39" s="44"/>
      <c r="RHH39" s="44"/>
      <c r="RHI39" s="44"/>
      <c r="RHJ39" s="44"/>
      <c r="RHK39" s="44"/>
      <c r="RHL39" s="44"/>
      <c r="RHM39" s="44"/>
      <c r="RHN39" s="44"/>
      <c r="RHO39" s="44"/>
      <c r="RHP39" s="44"/>
      <c r="RHQ39" s="44"/>
      <c r="RHR39" s="44"/>
      <c r="RHS39" s="44"/>
      <c r="RHT39" s="44"/>
      <c r="RHU39" s="44"/>
      <c r="RHV39" s="44"/>
      <c r="RHW39" s="44"/>
      <c r="RHX39" s="44"/>
      <c r="RHY39" s="44"/>
      <c r="RHZ39" s="44"/>
      <c r="RIA39" s="44"/>
      <c r="RIB39" s="44"/>
      <c r="RIC39" s="44"/>
      <c r="RID39" s="44"/>
      <c r="RIE39" s="44"/>
      <c r="RIF39" s="44"/>
      <c r="RIG39" s="44"/>
      <c r="RIH39" s="44"/>
      <c r="RII39" s="44"/>
      <c r="RIJ39" s="44"/>
      <c r="RIK39" s="44"/>
      <c r="RIL39" s="44"/>
      <c r="RIM39" s="44"/>
      <c r="RIN39" s="44"/>
      <c r="RIO39" s="44"/>
      <c r="RIP39" s="44"/>
      <c r="RIQ39" s="44"/>
      <c r="RIR39" s="44"/>
      <c r="RIS39" s="44"/>
      <c r="RIT39" s="44"/>
      <c r="RIU39" s="44"/>
      <c r="RIV39" s="44"/>
      <c r="RIW39" s="44"/>
      <c r="RIX39" s="44"/>
      <c r="RIY39" s="44"/>
      <c r="RIZ39" s="44"/>
      <c r="RJA39" s="44"/>
      <c r="RJB39" s="44"/>
      <c r="RJC39" s="44"/>
      <c r="RJD39" s="44"/>
      <c r="RJE39" s="44"/>
      <c r="RJF39" s="44"/>
      <c r="RJG39" s="44"/>
      <c r="RJH39" s="44"/>
      <c r="RJI39" s="44"/>
      <c r="RJJ39" s="44"/>
      <c r="RJK39" s="44"/>
      <c r="RJL39" s="44"/>
      <c r="RJM39" s="44"/>
      <c r="RJN39" s="44"/>
      <c r="RJO39" s="44"/>
      <c r="RJP39" s="44"/>
      <c r="RJQ39" s="44"/>
      <c r="RJR39" s="44"/>
      <c r="RJS39" s="44"/>
      <c r="RJT39" s="44"/>
      <c r="RJU39" s="44"/>
      <c r="RJV39" s="44"/>
      <c r="RJW39" s="44"/>
      <c r="RJX39" s="44"/>
      <c r="RJY39" s="44"/>
      <c r="RJZ39" s="44"/>
      <c r="RKA39" s="44"/>
      <c r="RKB39" s="44"/>
      <c r="RKC39" s="44"/>
      <c r="RKD39" s="44"/>
      <c r="RKE39" s="44"/>
      <c r="RKF39" s="44"/>
      <c r="RKG39" s="44"/>
      <c r="RKH39" s="44"/>
      <c r="RKI39" s="44"/>
      <c r="RKJ39" s="44"/>
      <c r="RKK39" s="44"/>
      <c r="RKL39" s="44"/>
      <c r="RKM39" s="44"/>
      <c r="RKN39" s="44"/>
      <c r="RKO39" s="44"/>
      <c r="RKP39" s="44"/>
      <c r="RKQ39" s="44"/>
      <c r="RKR39" s="44"/>
      <c r="RKS39" s="44"/>
      <c r="RKT39" s="44"/>
      <c r="RKU39" s="44"/>
      <c r="RKV39" s="44"/>
      <c r="RKW39" s="44"/>
      <c r="RKX39" s="44"/>
      <c r="RKY39" s="44"/>
      <c r="RKZ39" s="44"/>
      <c r="RLA39" s="44"/>
      <c r="RLB39" s="44"/>
      <c r="RLC39" s="44"/>
      <c r="RLD39" s="44"/>
      <c r="RLE39" s="44"/>
      <c r="RLF39" s="44"/>
      <c r="RLG39" s="44"/>
      <c r="RLH39" s="44"/>
      <c r="RLI39" s="44"/>
      <c r="RLJ39" s="44"/>
      <c r="RLK39" s="44"/>
      <c r="RLL39" s="44"/>
      <c r="RLM39" s="44"/>
      <c r="RLN39" s="44"/>
      <c r="RLO39" s="44"/>
      <c r="RLP39" s="44"/>
      <c r="RLQ39" s="44"/>
      <c r="RLR39" s="44"/>
      <c r="RLS39" s="44"/>
      <c r="RLT39" s="44"/>
      <c r="RLU39" s="44"/>
      <c r="RLV39" s="44"/>
      <c r="RLW39" s="44"/>
      <c r="RLX39" s="44"/>
      <c r="RLY39" s="44"/>
      <c r="RLZ39" s="44"/>
      <c r="RMA39" s="44"/>
      <c r="RMB39" s="44"/>
      <c r="RMC39" s="44"/>
      <c r="RMD39" s="44"/>
      <c r="RME39" s="44"/>
      <c r="RMF39" s="44"/>
      <c r="RMG39" s="44"/>
      <c r="RMH39" s="44"/>
      <c r="RMI39" s="44"/>
      <c r="RMJ39" s="44"/>
      <c r="RMK39" s="44"/>
      <c r="RML39" s="44"/>
      <c r="RMM39" s="44"/>
      <c r="RMN39" s="44"/>
      <c r="RMO39" s="44"/>
      <c r="RMP39" s="44"/>
      <c r="RMQ39" s="44"/>
      <c r="RMR39" s="44"/>
      <c r="RMS39" s="44"/>
      <c r="RMT39" s="44"/>
      <c r="RMU39" s="44"/>
      <c r="RMV39" s="44"/>
      <c r="RMW39" s="44"/>
      <c r="RMX39" s="44"/>
      <c r="RMY39" s="44"/>
      <c r="RMZ39" s="44"/>
      <c r="RNA39" s="44"/>
      <c r="RNB39" s="44"/>
      <c r="RNC39" s="44"/>
      <c r="RND39" s="44"/>
      <c r="RNE39" s="44"/>
      <c r="RNF39" s="44"/>
      <c r="RNG39" s="44"/>
      <c r="RNH39" s="44"/>
      <c r="RNI39" s="44"/>
      <c r="RNJ39" s="44"/>
      <c r="RNK39" s="44"/>
      <c r="RNL39" s="44"/>
      <c r="RNM39" s="44"/>
      <c r="RNN39" s="44"/>
      <c r="RNO39" s="44"/>
      <c r="RNP39" s="44"/>
      <c r="RNQ39" s="44"/>
      <c r="RNR39" s="44"/>
      <c r="RNS39" s="44"/>
      <c r="RNT39" s="44"/>
      <c r="RNU39" s="44"/>
      <c r="RNV39" s="44"/>
      <c r="RNW39" s="44"/>
      <c r="RNX39" s="44"/>
      <c r="RNY39" s="44"/>
      <c r="RNZ39" s="44"/>
      <c r="ROA39" s="44"/>
      <c r="ROB39" s="44"/>
      <c r="ROC39" s="44"/>
      <c r="ROD39" s="44"/>
      <c r="ROE39" s="44"/>
      <c r="ROF39" s="44"/>
      <c r="ROG39" s="44"/>
      <c r="ROH39" s="44"/>
      <c r="ROI39" s="44"/>
      <c r="ROJ39" s="44"/>
      <c r="ROK39" s="44"/>
      <c r="ROL39" s="44"/>
      <c r="ROM39" s="44"/>
      <c r="RON39" s="44"/>
      <c r="ROO39" s="44"/>
      <c r="ROP39" s="44"/>
      <c r="ROQ39" s="44"/>
      <c r="ROR39" s="44"/>
      <c r="ROS39" s="44"/>
      <c r="ROT39" s="44"/>
      <c r="ROU39" s="44"/>
      <c r="ROV39" s="44"/>
      <c r="ROW39" s="44"/>
      <c r="ROX39" s="44"/>
      <c r="ROY39" s="44"/>
      <c r="ROZ39" s="44"/>
      <c r="RPA39" s="44"/>
      <c r="RPB39" s="44"/>
      <c r="RPC39" s="44"/>
      <c r="RPD39" s="44"/>
      <c r="RPE39" s="44"/>
      <c r="RPF39" s="44"/>
      <c r="RPG39" s="44"/>
      <c r="RPH39" s="44"/>
      <c r="RPI39" s="44"/>
      <c r="RPJ39" s="44"/>
      <c r="RPK39" s="44"/>
      <c r="RPL39" s="44"/>
      <c r="RPM39" s="44"/>
      <c r="RPN39" s="44"/>
      <c r="RPO39" s="44"/>
      <c r="RPP39" s="44"/>
      <c r="RPQ39" s="44"/>
      <c r="RPR39" s="44"/>
      <c r="RPS39" s="44"/>
      <c r="RPT39" s="44"/>
      <c r="RPU39" s="44"/>
      <c r="RPV39" s="44"/>
      <c r="RPW39" s="44"/>
      <c r="RPX39" s="44"/>
      <c r="RPY39" s="44"/>
      <c r="RPZ39" s="44"/>
      <c r="RQA39" s="44"/>
      <c r="RQB39" s="44"/>
      <c r="RQC39" s="44"/>
      <c r="RQD39" s="44"/>
      <c r="RQE39" s="44"/>
      <c r="RQF39" s="44"/>
      <c r="RQG39" s="44"/>
      <c r="RQH39" s="44"/>
      <c r="RQI39" s="44"/>
      <c r="RQJ39" s="44"/>
      <c r="RQK39" s="44"/>
      <c r="RQL39" s="44"/>
      <c r="RQM39" s="44"/>
      <c r="RQN39" s="44"/>
      <c r="RQO39" s="44"/>
      <c r="RQP39" s="44"/>
      <c r="RQQ39" s="44"/>
      <c r="RQR39" s="44"/>
      <c r="RQS39" s="44"/>
      <c r="RQT39" s="44"/>
      <c r="RQU39" s="44"/>
      <c r="RQV39" s="44"/>
      <c r="RQW39" s="44"/>
      <c r="RQX39" s="44"/>
      <c r="RQY39" s="44"/>
      <c r="RQZ39" s="44"/>
      <c r="RRA39" s="44"/>
      <c r="RRB39" s="44"/>
      <c r="RRC39" s="44"/>
      <c r="RRD39" s="44"/>
      <c r="RRE39" s="44"/>
      <c r="RRF39" s="44"/>
      <c r="RRG39" s="44"/>
      <c r="RRH39" s="44"/>
      <c r="RRI39" s="44"/>
      <c r="RRJ39" s="44"/>
      <c r="RRK39" s="44"/>
      <c r="RRL39" s="44"/>
      <c r="RRM39" s="44"/>
      <c r="RRN39" s="44"/>
      <c r="RRO39" s="44"/>
      <c r="RRP39" s="44"/>
      <c r="RRQ39" s="44"/>
      <c r="RRR39" s="44"/>
      <c r="RRS39" s="44"/>
      <c r="RRT39" s="44"/>
      <c r="RRU39" s="44"/>
      <c r="RRV39" s="44"/>
      <c r="RRW39" s="44"/>
      <c r="RRX39" s="44"/>
      <c r="RRY39" s="44"/>
      <c r="RRZ39" s="44"/>
      <c r="RSA39" s="44"/>
      <c r="RSB39" s="44"/>
      <c r="RSC39" s="44"/>
      <c r="RSD39" s="44"/>
      <c r="RSE39" s="44"/>
      <c r="RSF39" s="44"/>
      <c r="RSG39" s="44"/>
      <c r="RSH39" s="44"/>
      <c r="RSI39" s="44"/>
      <c r="RSJ39" s="44"/>
      <c r="RSK39" s="44"/>
      <c r="RSL39" s="44"/>
      <c r="RSM39" s="44"/>
      <c r="RSN39" s="44"/>
      <c r="RSO39" s="44"/>
      <c r="RSP39" s="44"/>
      <c r="RSQ39" s="44"/>
      <c r="RSR39" s="44"/>
      <c r="RSS39" s="44"/>
      <c r="RST39" s="44"/>
      <c r="RSU39" s="44"/>
      <c r="RSV39" s="44"/>
      <c r="RSW39" s="44"/>
      <c r="RSX39" s="44"/>
      <c r="RSY39" s="44"/>
      <c r="RSZ39" s="44"/>
      <c r="RTA39" s="44"/>
      <c r="RTB39" s="44"/>
      <c r="RTC39" s="44"/>
      <c r="RTD39" s="44"/>
      <c r="RTE39" s="44"/>
      <c r="RTF39" s="44"/>
      <c r="RTG39" s="44"/>
      <c r="RTH39" s="44"/>
      <c r="RTI39" s="44"/>
      <c r="RTJ39" s="44"/>
      <c r="RTK39" s="44"/>
      <c r="RTL39" s="44"/>
      <c r="RTM39" s="44"/>
      <c r="RTN39" s="44"/>
      <c r="RTO39" s="44"/>
      <c r="RTP39" s="44"/>
      <c r="RTQ39" s="44"/>
      <c r="RTR39" s="44"/>
      <c r="RTS39" s="44"/>
      <c r="RTT39" s="44"/>
      <c r="RTU39" s="44"/>
      <c r="RTV39" s="44"/>
      <c r="RTW39" s="44"/>
      <c r="RTX39" s="44"/>
      <c r="RTY39" s="44"/>
      <c r="RTZ39" s="44"/>
      <c r="RUA39" s="44"/>
      <c r="RUB39" s="44"/>
      <c r="RUC39" s="44"/>
      <c r="RUD39" s="44"/>
      <c r="RUE39" s="44"/>
      <c r="RUF39" s="44"/>
      <c r="RUG39" s="44"/>
      <c r="RUH39" s="44"/>
      <c r="RUI39" s="44"/>
      <c r="RUJ39" s="44"/>
      <c r="RUK39" s="44"/>
      <c r="RUL39" s="44"/>
      <c r="RUM39" s="44"/>
      <c r="RUN39" s="44"/>
      <c r="RUO39" s="44"/>
      <c r="RUP39" s="44"/>
      <c r="RUQ39" s="44"/>
      <c r="RUR39" s="44"/>
      <c r="RUS39" s="44"/>
      <c r="RUT39" s="44"/>
      <c r="RUU39" s="44"/>
      <c r="RUV39" s="44"/>
      <c r="RUW39" s="44"/>
      <c r="RUX39" s="44"/>
      <c r="RUY39" s="44"/>
      <c r="RUZ39" s="44"/>
      <c r="RVA39" s="44"/>
      <c r="RVB39" s="44"/>
      <c r="RVC39" s="44"/>
      <c r="RVD39" s="44"/>
      <c r="RVE39" s="44"/>
      <c r="RVF39" s="44"/>
      <c r="RVG39" s="44"/>
      <c r="RVH39" s="44"/>
      <c r="RVI39" s="44"/>
      <c r="RVJ39" s="44"/>
      <c r="RVK39" s="44"/>
      <c r="RVL39" s="44"/>
      <c r="RVM39" s="44"/>
      <c r="RVN39" s="44"/>
      <c r="RVO39" s="44"/>
      <c r="RVP39" s="44"/>
      <c r="RVQ39" s="44"/>
      <c r="RVR39" s="44"/>
      <c r="RVS39" s="44"/>
      <c r="RVT39" s="44"/>
      <c r="RVU39" s="44"/>
      <c r="RVV39" s="44"/>
      <c r="RVW39" s="44"/>
      <c r="RVX39" s="44"/>
      <c r="RVY39" s="44"/>
      <c r="RVZ39" s="44"/>
      <c r="RWA39" s="44"/>
      <c r="RWB39" s="44"/>
      <c r="RWC39" s="44"/>
      <c r="RWD39" s="44"/>
      <c r="RWE39" s="44"/>
      <c r="RWF39" s="44"/>
      <c r="RWG39" s="44"/>
      <c r="RWH39" s="44"/>
      <c r="RWI39" s="44"/>
      <c r="RWJ39" s="44"/>
      <c r="RWK39" s="44"/>
      <c r="RWL39" s="44"/>
      <c r="RWM39" s="44"/>
      <c r="RWN39" s="44"/>
      <c r="RWO39" s="44"/>
      <c r="RWP39" s="44"/>
      <c r="RWQ39" s="44"/>
      <c r="RWR39" s="44"/>
      <c r="RWS39" s="44"/>
      <c r="RWT39" s="44"/>
      <c r="RWU39" s="44"/>
      <c r="RWV39" s="44"/>
      <c r="RWW39" s="44"/>
      <c r="RWX39" s="44"/>
      <c r="RWY39" s="44"/>
      <c r="RWZ39" s="44"/>
      <c r="RXA39" s="44"/>
      <c r="RXB39" s="44"/>
      <c r="RXC39" s="44"/>
      <c r="RXD39" s="44"/>
      <c r="RXE39" s="44"/>
      <c r="RXF39" s="44"/>
      <c r="RXG39" s="44"/>
      <c r="RXH39" s="44"/>
      <c r="RXI39" s="44"/>
      <c r="RXJ39" s="44"/>
      <c r="RXK39" s="44"/>
      <c r="RXL39" s="44"/>
      <c r="RXM39" s="44"/>
      <c r="RXN39" s="44"/>
      <c r="RXO39" s="44"/>
      <c r="RXP39" s="44"/>
      <c r="RXQ39" s="44"/>
      <c r="RXR39" s="44"/>
      <c r="RXS39" s="44"/>
      <c r="RXT39" s="44"/>
      <c r="RXU39" s="44"/>
      <c r="RXV39" s="44"/>
      <c r="RXW39" s="44"/>
      <c r="RXX39" s="44"/>
      <c r="RXY39" s="44"/>
      <c r="RXZ39" s="44"/>
      <c r="RYA39" s="44"/>
      <c r="RYB39" s="44"/>
      <c r="RYC39" s="44"/>
      <c r="RYD39" s="44"/>
      <c r="RYE39" s="44"/>
      <c r="RYF39" s="44"/>
      <c r="RYG39" s="44"/>
      <c r="RYH39" s="44"/>
      <c r="RYI39" s="44"/>
      <c r="RYJ39" s="44"/>
      <c r="RYK39" s="44"/>
      <c r="RYL39" s="44"/>
      <c r="RYM39" s="44"/>
      <c r="RYN39" s="44"/>
      <c r="RYO39" s="44"/>
      <c r="RYP39" s="44"/>
      <c r="RYQ39" s="44"/>
      <c r="RYR39" s="44"/>
      <c r="RYS39" s="44"/>
      <c r="RYT39" s="44"/>
      <c r="RYU39" s="44"/>
      <c r="RYV39" s="44"/>
      <c r="RYW39" s="44"/>
      <c r="RYX39" s="44"/>
      <c r="RYY39" s="44"/>
      <c r="RYZ39" s="44"/>
      <c r="RZA39" s="44"/>
      <c r="RZB39" s="44"/>
      <c r="RZC39" s="44"/>
      <c r="RZD39" s="44"/>
      <c r="RZE39" s="44"/>
      <c r="RZF39" s="44"/>
      <c r="RZG39" s="44"/>
      <c r="RZH39" s="44"/>
      <c r="RZI39" s="44"/>
      <c r="RZJ39" s="44"/>
      <c r="RZK39" s="44"/>
      <c r="RZL39" s="44"/>
      <c r="RZM39" s="44"/>
      <c r="RZN39" s="44"/>
      <c r="RZO39" s="44"/>
      <c r="RZP39" s="44"/>
      <c r="RZQ39" s="44"/>
      <c r="RZR39" s="44"/>
      <c r="RZS39" s="44"/>
      <c r="RZT39" s="44"/>
      <c r="RZU39" s="44"/>
      <c r="RZV39" s="44"/>
      <c r="RZW39" s="44"/>
      <c r="RZX39" s="44"/>
      <c r="RZY39" s="44"/>
      <c r="RZZ39" s="44"/>
      <c r="SAA39" s="44"/>
      <c r="SAB39" s="44"/>
      <c r="SAC39" s="44"/>
      <c r="SAD39" s="44"/>
      <c r="SAE39" s="44"/>
      <c r="SAF39" s="44"/>
      <c r="SAG39" s="44"/>
      <c r="SAH39" s="44"/>
      <c r="SAI39" s="44"/>
      <c r="SAJ39" s="44"/>
      <c r="SAK39" s="44"/>
      <c r="SAL39" s="44"/>
      <c r="SAM39" s="44"/>
      <c r="SAN39" s="44"/>
      <c r="SAO39" s="44"/>
      <c r="SAP39" s="44"/>
      <c r="SAQ39" s="44"/>
      <c r="SAR39" s="44"/>
      <c r="SAS39" s="44"/>
      <c r="SAT39" s="44"/>
      <c r="SAU39" s="44"/>
      <c r="SAV39" s="44"/>
      <c r="SAW39" s="44"/>
      <c r="SAX39" s="44"/>
      <c r="SAY39" s="44"/>
      <c r="SAZ39" s="44"/>
      <c r="SBA39" s="44"/>
      <c r="SBB39" s="44"/>
      <c r="SBC39" s="44"/>
      <c r="SBD39" s="44"/>
      <c r="SBE39" s="44"/>
      <c r="SBF39" s="44"/>
      <c r="SBG39" s="44"/>
      <c r="SBH39" s="44"/>
      <c r="SBI39" s="44"/>
      <c r="SBJ39" s="44"/>
      <c r="SBK39" s="44"/>
      <c r="SBL39" s="44"/>
      <c r="SBM39" s="44"/>
      <c r="SBN39" s="44"/>
      <c r="SBO39" s="44"/>
      <c r="SBP39" s="44"/>
      <c r="SBQ39" s="44"/>
      <c r="SBR39" s="44"/>
      <c r="SBS39" s="44"/>
      <c r="SBT39" s="44"/>
      <c r="SBU39" s="44"/>
      <c r="SBV39" s="44"/>
      <c r="SBW39" s="44"/>
      <c r="SBX39" s="44"/>
      <c r="SBY39" s="44"/>
      <c r="SBZ39" s="44"/>
      <c r="SCA39" s="44"/>
      <c r="SCB39" s="44"/>
      <c r="SCC39" s="44"/>
      <c r="SCD39" s="44"/>
      <c r="SCE39" s="44"/>
      <c r="SCF39" s="44"/>
      <c r="SCG39" s="44"/>
      <c r="SCH39" s="44"/>
      <c r="SCI39" s="44"/>
      <c r="SCJ39" s="44"/>
      <c r="SCK39" s="44"/>
      <c r="SCL39" s="44"/>
      <c r="SCM39" s="44"/>
      <c r="SCN39" s="44"/>
      <c r="SCO39" s="44"/>
      <c r="SCP39" s="44"/>
      <c r="SCQ39" s="44"/>
      <c r="SCR39" s="44"/>
      <c r="SCS39" s="44"/>
      <c r="SCT39" s="44"/>
      <c r="SCU39" s="44"/>
      <c r="SCV39" s="44"/>
      <c r="SCW39" s="44"/>
      <c r="SCX39" s="44"/>
      <c r="SCY39" s="44"/>
      <c r="SCZ39" s="44"/>
      <c r="SDA39" s="44"/>
      <c r="SDB39" s="44"/>
      <c r="SDC39" s="44"/>
      <c r="SDD39" s="44"/>
      <c r="SDE39" s="44"/>
      <c r="SDF39" s="44"/>
      <c r="SDG39" s="44"/>
      <c r="SDH39" s="44"/>
      <c r="SDI39" s="44"/>
      <c r="SDJ39" s="44"/>
      <c r="SDK39" s="44"/>
      <c r="SDL39" s="44"/>
      <c r="SDM39" s="44"/>
      <c r="SDN39" s="44"/>
      <c r="SDO39" s="44"/>
      <c r="SDP39" s="44"/>
      <c r="SDQ39" s="44"/>
      <c r="SDR39" s="44"/>
      <c r="SDS39" s="44"/>
      <c r="SDT39" s="44"/>
      <c r="SDU39" s="44"/>
      <c r="SDV39" s="44"/>
      <c r="SDW39" s="44"/>
      <c r="SDX39" s="44"/>
      <c r="SDY39" s="44"/>
      <c r="SDZ39" s="44"/>
      <c r="SEA39" s="44"/>
      <c r="SEB39" s="44"/>
      <c r="SEC39" s="44"/>
      <c r="SED39" s="44"/>
      <c r="SEE39" s="44"/>
      <c r="SEF39" s="44"/>
      <c r="SEG39" s="44"/>
      <c r="SEH39" s="44"/>
      <c r="SEI39" s="44"/>
      <c r="SEJ39" s="44"/>
      <c r="SEK39" s="44"/>
      <c r="SEL39" s="44"/>
      <c r="SEM39" s="44"/>
      <c r="SEN39" s="44"/>
      <c r="SEO39" s="44"/>
      <c r="SEP39" s="44"/>
      <c r="SEQ39" s="44"/>
      <c r="SER39" s="44"/>
      <c r="SES39" s="44"/>
      <c r="SET39" s="44"/>
      <c r="SEU39" s="44"/>
      <c r="SEV39" s="44"/>
      <c r="SEW39" s="44"/>
      <c r="SEX39" s="44"/>
      <c r="SEY39" s="44"/>
      <c r="SEZ39" s="44"/>
      <c r="SFA39" s="44"/>
      <c r="SFB39" s="44"/>
      <c r="SFC39" s="44"/>
      <c r="SFD39" s="44"/>
      <c r="SFE39" s="44"/>
      <c r="SFF39" s="44"/>
      <c r="SFG39" s="44"/>
      <c r="SFH39" s="44"/>
      <c r="SFI39" s="44"/>
      <c r="SFJ39" s="44"/>
      <c r="SFK39" s="44"/>
      <c r="SFL39" s="44"/>
      <c r="SFM39" s="44"/>
      <c r="SFN39" s="44"/>
      <c r="SFO39" s="44"/>
      <c r="SFP39" s="44"/>
      <c r="SFQ39" s="44"/>
      <c r="SFR39" s="44"/>
      <c r="SFS39" s="44"/>
      <c r="SFT39" s="44"/>
      <c r="SFU39" s="44"/>
      <c r="SFV39" s="44"/>
      <c r="SFW39" s="44"/>
      <c r="SFX39" s="44"/>
      <c r="SFY39" s="44"/>
      <c r="SFZ39" s="44"/>
      <c r="SGA39" s="44"/>
      <c r="SGB39" s="44"/>
      <c r="SGC39" s="44"/>
      <c r="SGD39" s="44"/>
      <c r="SGE39" s="44"/>
      <c r="SGF39" s="44"/>
      <c r="SGG39" s="44"/>
      <c r="SGH39" s="44"/>
      <c r="SGI39" s="44"/>
      <c r="SGJ39" s="44"/>
      <c r="SGK39" s="44"/>
      <c r="SGL39" s="44"/>
      <c r="SGM39" s="44"/>
      <c r="SGN39" s="44"/>
      <c r="SGO39" s="44"/>
      <c r="SGP39" s="44"/>
      <c r="SGQ39" s="44"/>
      <c r="SGR39" s="44"/>
      <c r="SGS39" s="44"/>
      <c r="SGT39" s="44"/>
      <c r="SGU39" s="44"/>
      <c r="SGV39" s="44"/>
      <c r="SGW39" s="44"/>
      <c r="SGX39" s="44"/>
      <c r="SGY39" s="44"/>
      <c r="SGZ39" s="44"/>
      <c r="SHA39" s="44"/>
      <c r="SHB39" s="44"/>
      <c r="SHC39" s="44"/>
      <c r="SHD39" s="44"/>
      <c r="SHE39" s="44"/>
      <c r="SHF39" s="44"/>
      <c r="SHG39" s="44"/>
      <c r="SHH39" s="44"/>
      <c r="SHI39" s="44"/>
      <c r="SHJ39" s="44"/>
      <c r="SHK39" s="44"/>
      <c r="SHL39" s="44"/>
      <c r="SHM39" s="44"/>
      <c r="SHN39" s="44"/>
      <c r="SHO39" s="44"/>
      <c r="SHP39" s="44"/>
      <c r="SHQ39" s="44"/>
      <c r="SHR39" s="44"/>
      <c r="SHS39" s="44"/>
      <c r="SHT39" s="44"/>
      <c r="SHU39" s="44"/>
      <c r="SHV39" s="44"/>
      <c r="SHW39" s="44"/>
      <c r="SHX39" s="44"/>
      <c r="SHY39" s="44"/>
      <c r="SHZ39" s="44"/>
      <c r="SIA39" s="44"/>
      <c r="SIB39" s="44"/>
      <c r="SIC39" s="44"/>
      <c r="SID39" s="44"/>
      <c r="SIE39" s="44"/>
      <c r="SIF39" s="44"/>
      <c r="SIG39" s="44"/>
      <c r="SIH39" s="44"/>
      <c r="SII39" s="44"/>
      <c r="SIJ39" s="44"/>
      <c r="SIK39" s="44"/>
      <c r="SIL39" s="44"/>
      <c r="SIM39" s="44"/>
      <c r="SIN39" s="44"/>
      <c r="SIO39" s="44"/>
      <c r="SIP39" s="44"/>
      <c r="SIQ39" s="44"/>
      <c r="SIR39" s="44"/>
      <c r="SIS39" s="44"/>
      <c r="SIT39" s="44"/>
      <c r="SIU39" s="44"/>
      <c r="SIV39" s="44"/>
      <c r="SIW39" s="44"/>
      <c r="SIX39" s="44"/>
      <c r="SIY39" s="44"/>
      <c r="SIZ39" s="44"/>
      <c r="SJA39" s="44"/>
      <c r="SJB39" s="44"/>
      <c r="SJC39" s="44"/>
      <c r="SJD39" s="44"/>
      <c r="SJE39" s="44"/>
      <c r="SJF39" s="44"/>
      <c r="SJG39" s="44"/>
      <c r="SJH39" s="44"/>
      <c r="SJI39" s="44"/>
      <c r="SJJ39" s="44"/>
      <c r="SJK39" s="44"/>
      <c r="SJL39" s="44"/>
      <c r="SJM39" s="44"/>
      <c r="SJN39" s="44"/>
      <c r="SJO39" s="44"/>
      <c r="SJP39" s="44"/>
      <c r="SJQ39" s="44"/>
      <c r="SJR39" s="44"/>
      <c r="SJS39" s="44"/>
      <c r="SJT39" s="44"/>
      <c r="SJU39" s="44"/>
      <c r="SJV39" s="44"/>
      <c r="SJW39" s="44"/>
      <c r="SJX39" s="44"/>
      <c r="SJY39" s="44"/>
      <c r="SJZ39" s="44"/>
      <c r="SKA39" s="44"/>
      <c r="SKB39" s="44"/>
      <c r="SKC39" s="44"/>
      <c r="SKD39" s="44"/>
      <c r="SKE39" s="44"/>
      <c r="SKF39" s="44"/>
      <c r="SKG39" s="44"/>
      <c r="SKH39" s="44"/>
      <c r="SKI39" s="44"/>
      <c r="SKJ39" s="44"/>
      <c r="SKK39" s="44"/>
      <c r="SKL39" s="44"/>
      <c r="SKM39" s="44"/>
      <c r="SKN39" s="44"/>
      <c r="SKO39" s="44"/>
      <c r="SKP39" s="44"/>
      <c r="SKQ39" s="44"/>
      <c r="SKR39" s="44"/>
      <c r="SKS39" s="44"/>
      <c r="SKT39" s="44"/>
      <c r="SKU39" s="44"/>
      <c r="SKV39" s="44"/>
      <c r="SKW39" s="44"/>
      <c r="SKX39" s="44"/>
      <c r="SKY39" s="44"/>
      <c r="SKZ39" s="44"/>
      <c r="SLA39" s="44"/>
      <c r="SLB39" s="44"/>
      <c r="SLC39" s="44"/>
      <c r="SLD39" s="44"/>
      <c r="SLE39" s="44"/>
      <c r="SLF39" s="44"/>
      <c r="SLG39" s="44"/>
      <c r="SLH39" s="44"/>
      <c r="SLI39" s="44"/>
      <c r="SLJ39" s="44"/>
      <c r="SLK39" s="44"/>
      <c r="SLL39" s="44"/>
      <c r="SLM39" s="44"/>
      <c r="SLN39" s="44"/>
      <c r="SLO39" s="44"/>
      <c r="SLP39" s="44"/>
      <c r="SLQ39" s="44"/>
      <c r="SLR39" s="44"/>
      <c r="SLS39" s="44"/>
      <c r="SLT39" s="44"/>
      <c r="SLU39" s="44"/>
      <c r="SLV39" s="44"/>
      <c r="SLW39" s="44"/>
      <c r="SLX39" s="44"/>
      <c r="SLY39" s="44"/>
      <c r="SLZ39" s="44"/>
      <c r="SMA39" s="44"/>
      <c r="SMB39" s="44"/>
      <c r="SMC39" s="44"/>
      <c r="SMD39" s="44"/>
      <c r="SME39" s="44"/>
      <c r="SMF39" s="44"/>
      <c r="SMG39" s="44"/>
      <c r="SMH39" s="44"/>
      <c r="SMI39" s="44"/>
      <c r="SMJ39" s="44"/>
      <c r="SMK39" s="44"/>
      <c r="SML39" s="44"/>
      <c r="SMM39" s="44"/>
      <c r="SMN39" s="44"/>
      <c r="SMO39" s="44"/>
      <c r="SMP39" s="44"/>
      <c r="SMQ39" s="44"/>
      <c r="SMR39" s="44"/>
      <c r="SMS39" s="44"/>
      <c r="SMT39" s="44"/>
      <c r="SMU39" s="44"/>
      <c r="SMV39" s="44"/>
      <c r="SMW39" s="44"/>
      <c r="SMX39" s="44"/>
      <c r="SMY39" s="44"/>
      <c r="SMZ39" s="44"/>
      <c r="SNA39" s="44"/>
      <c r="SNB39" s="44"/>
      <c r="SNC39" s="44"/>
      <c r="SND39" s="44"/>
      <c r="SNE39" s="44"/>
      <c r="SNF39" s="44"/>
      <c r="SNG39" s="44"/>
      <c r="SNH39" s="44"/>
      <c r="SNI39" s="44"/>
      <c r="SNJ39" s="44"/>
      <c r="SNK39" s="44"/>
      <c r="SNL39" s="44"/>
      <c r="SNM39" s="44"/>
      <c r="SNN39" s="44"/>
      <c r="SNO39" s="44"/>
      <c r="SNP39" s="44"/>
      <c r="SNQ39" s="44"/>
      <c r="SNR39" s="44"/>
      <c r="SNS39" s="44"/>
      <c r="SNT39" s="44"/>
      <c r="SNU39" s="44"/>
      <c r="SNV39" s="44"/>
      <c r="SNW39" s="44"/>
      <c r="SNX39" s="44"/>
      <c r="SNY39" s="44"/>
      <c r="SNZ39" s="44"/>
      <c r="SOA39" s="44"/>
      <c r="SOB39" s="44"/>
      <c r="SOC39" s="44"/>
      <c r="SOD39" s="44"/>
      <c r="SOE39" s="44"/>
      <c r="SOF39" s="44"/>
      <c r="SOG39" s="44"/>
      <c r="SOH39" s="44"/>
      <c r="SOI39" s="44"/>
      <c r="SOJ39" s="44"/>
      <c r="SOK39" s="44"/>
      <c r="SOL39" s="44"/>
      <c r="SOM39" s="44"/>
      <c r="SON39" s="44"/>
      <c r="SOO39" s="44"/>
      <c r="SOP39" s="44"/>
      <c r="SOQ39" s="44"/>
      <c r="SOR39" s="44"/>
      <c r="SOS39" s="44"/>
      <c r="SOT39" s="44"/>
      <c r="SOU39" s="44"/>
      <c r="SOV39" s="44"/>
      <c r="SOW39" s="44"/>
      <c r="SOX39" s="44"/>
      <c r="SOY39" s="44"/>
      <c r="SOZ39" s="44"/>
      <c r="SPA39" s="44"/>
      <c r="SPB39" s="44"/>
      <c r="SPC39" s="44"/>
      <c r="SPD39" s="44"/>
      <c r="SPE39" s="44"/>
      <c r="SPF39" s="44"/>
      <c r="SPG39" s="44"/>
      <c r="SPH39" s="44"/>
      <c r="SPI39" s="44"/>
      <c r="SPJ39" s="44"/>
      <c r="SPK39" s="44"/>
      <c r="SPL39" s="44"/>
      <c r="SPM39" s="44"/>
      <c r="SPN39" s="44"/>
      <c r="SPO39" s="44"/>
      <c r="SPP39" s="44"/>
      <c r="SPQ39" s="44"/>
      <c r="SPR39" s="44"/>
      <c r="SPS39" s="44"/>
      <c r="SPT39" s="44"/>
      <c r="SPU39" s="44"/>
      <c r="SPV39" s="44"/>
      <c r="SPW39" s="44"/>
      <c r="SPX39" s="44"/>
      <c r="SPY39" s="44"/>
      <c r="SPZ39" s="44"/>
      <c r="SQA39" s="44"/>
      <c r="SQB39" s="44"/>
      <c r="SQC39" s="44"/>
      <c r="SQD39" s="44"/>
      <c r="SQE39" s="44"/>
      <c r="SQF39" s="44"/>
      <c r="SQG39" s="44"/>
      <c r="SQH39" s="44"/>
      <c r="SQI39" s="44"/>
      <c r="SQJ39" s="44"/>
      <c r="SQK39" s="44"/>
      <c r="SQL39" s="44"/>
      <c r="SQM39" s="44"/>
      <c r="SQN39" s="44"/>
      <c r="SQO39" s="44"/>
      <c r="SQP39" s="44"/>
      <c r="SQQ39" s="44"/>
      <c r="SQR39" s="44"/>
      <c r="SQS39" s="44"/>
      <c r="SQT39" s="44"/>
      <c r="SQU39" s="44"/>
      <c r="SQV39" s="44"/>
      <c r="SQW39" s="44"/>
      <c r="SQX39" s="44"/>
      <c r="SQY39" s="44"/>
      <c r="SQZ39" s="44"/>
      <c r="SRA39" s="44"/>
      <c r="SRB39" s="44"/>
      <c r="SRC39" s="44"/>
      <c r="SRD39" s="44"/>
      <c r="SRE39" s="44"/>
      <c r="SRF39" s="44"/>
      <c r="SRG39" s="44"/>
      <c r="SRH39" s="44"/>
      <c r="SRI39" s="44"/>
      <c r="SRJ39" s="44"/>
      <c r="SRK39" s="44"/>
      <c r="SRL39" s="44"/>
      <c r="SRM39" s="44"/>
      <c r="SRN39" s="44"/>
      <c r="SRO39" s="44"/>
      <c r="SRP39" s="44"/>
      <c r="SRQ39" s="44"/>
      <c r="SRR39" s="44"/>
      <c r="SRS39" s="44"/>
      <c r="SRT39" s="44"/>
      <c r="SRU39" s="44"/>
      <c r="SRV39" s="44"/>
      <c r="SRW39" s="44"/>
      <c r="SRX39" s="44"/>
      <c r="SRY39" s="44"/>
      <c r="SRZ39" s="44"/>
      <c r="SSA39" s="44"/>
      <c r="SSB39" s="44"/>
      <c r="SSC39" s="44"/>
      <c r="SSD39" s="44"/>
      <c r="SSE39" s="44"/>
      <c r="SSF39" s="44"/>
      <c r="SSG39" s="44"/>
      <c r="SSH39" s="44"/>
      <c r="SSI39" s="44"/>
      <c r="SSJ39" s="44"/>
      <c r="SSK39" s="44"/>
      <c r="SSL39" s="44"/>
      <c r="SSM39" s="44"/>
      <c r="SSN39" s="44"/>
      <c r="SSO39" s="44"/>
      <c r="SSP39" s="44"/>
      <c r="SSQ39" s="44"/>
      <c r="SSR39" s="44"/>
      <c r="SSS39" s="44"/>
      <c r="SST39" s="44"/>
      <c r="SSU39" s="44"/>
      <c r="SSV39" s="44"/>
      <c r="SSW39" s="44"/>
      <c r="SSX39" s="44"/>
      <c r="SSY39" s="44"/>
      <c r="SSZ39" s="44"/>
      <c r="STA39" s="44"/>
      <c r="STB39" s="44"/>
      <c r="STC39" s="44"/>
      <c r="STD39" s="44"/>
      <c r="STE39" s="44"/>
      <c r="STF39" s="44"/>
      <c r="STG39" s="44"/>
      <c r="STH39" s="44"/>
      <c r="STI39" s="44"/>
      <c r="STJ39" s="44"/>
      <c r="STK39" s="44"/>
      <c r="STL39" s="44"/>
      <c r="STM39" s="44"/>
      <c r="STN39" s="44"/>
      <c r="STO39" s="44"/>
      <c r="STP39" s="44"/>
      <c r="STQ39" s="44"/>
      <c r="STR39" s="44"/>
      <c r="STS39" s="44"/>
      <c r="STT39" s="44"/>
      <c r="STU39" s="44"/>
      <c r="STV39" s="44"/>
      <c r="STW39" s="44"/>
      <c r="STX39" s="44"/>
      <c r="STY39" s="44"/>
      <c r="STZ39" s="44"/>
      <c r="SUA39" s="44"/>
      <c r="SUB39" s="44"/>
      <c r="SUC39" s="44"/>
      <c r="SUD39" s="44"/>
      <c r="SUE39" s="44"/>
      <c r="SUF39" s="44"/>
      <c r="SUG39" s="44"/>
      <c r="SUH39" s="44"/>
      <c r="SUI39" s="44"/>
      <c r="SUJ39" s="44"/>
      <c r="SUK39" s="44"/>
      <c r="SUL39" s="44"/>
      <c r="SUM39" s="44"/>
      <c r="SUN39" s="44"/>
      <c r="SUO39" s="44"/>
      <c r="SUP39" s="44"/>
      <c r="SUQ39" s="44"/>
      <c r="SUR39" s="44"/>
      <c r="SUS39" s="44"/>
      <c r="SUT39" s="44"/>
      <c r="SUU39" s="44"/>
      <c r="SUV39" s="44"/>
      <c r="SUW39" s="44"/>
      <c r="SUX39" s="44"/>
      <c r="SUY39" s="44"/>
      <c r="SUZ39" s="44"/>
      <c r="SVA39" s="44"/>
      <c r="SVB39" s="44"/>
      <c r="SVC39" s="44"/>
      <c r="SVD39" s="44"/>
      <c r="SVE39" s="44"/>
      <c r="SVF39" s="44"/>
      <c r="SVG39" s="44"/>
      <c r="SVH39" s="44"/>
      <c r="SVI39" s="44"/>
      <c r="SVJ39" s="44"/>
      <c r="SVK39" s="44"/>
      <c r="SVL39" s="44"/>
      <c r="SVM39" s="44"/>
      <c r="SVN39" s="44"/>
      <c r="SVO39" s="44"/>
      <c r="SVP39" s="44"/>
      <c r="SVQ39" s="44"/>
      <c r="SVR39" s="44"/>
      <c r="SVS39" s="44"/>
      <c r="SVT39" s="44"/>
      <c r="SVU39" s="44"/>
      <c r="SVV39" s="44"/>
      <c r="SVW39" s="44"/>
      <c r="SVX39" s="44"/>
      <c r="SVY39" s="44"/>
      <c r="SVZ39" s="44"/>
      <c r="SWA39" s="44"/>
      <c r="SWB39" s="44"/>
      <c r="SWC39" s="44"/>
      <c r="SWD39" s="44"/>
      <c r="SWE39" s="44"/>
      <c r="SWF39" s="44"/>
      <c r="SWG39" s="44"/>
      <c r="SWH39" s="44"/>
      <c r="SWI39" s="44"/>
      <c r="SWJ39" s="44"/>
      <c r="SWK39" s="44"/>
      <c r="SWL39" s="44"/>
      <c r="SWM39" s="44"/>
      <c r="SWN39" s="44"/>
      <c r="SWO39" s="44"/>
      <c r="SWP39" s="44"/>
      <c r="SWQ39" s="44"/>
      <c r="SWR39" s="44"/>
      <c r="SWS39" s="44"/>
      <c r="SWT39" s="44"/>
      <c r="SWU39" s="44"/>
      <c r="SWV39" s="44"/>
      <c r="SWW39" s="44"/>
      <c r="SWX39" s="44"/>
      <c r="SWY39" s="44"/>
      <c r="SWZ39" s="44"/>
      <c r="SXA39" s="44"/>
      <c r="SXB39" s="44"/>
      <c r="SXC39" s="44"/>
      <c r="SXD39" s="44"/>
      <c r="SXE39" s="44"/>
      <c r="SXF39" s="44"/>
      <c r="SXG39" s="44"/>
      <c r="SXH39" s="44"/>
      <c r="SXI39" s="44"/>
      <c r="SXJ39" s="44"/>
      <c r="SXK39" s="44"/>
      <c r="SXL39" s="44"/>
      <c r="SXM39" s="44"/>
      <c r="SXN39" s="44"/>
      <c r="SXO39" s="44"/>
      <c r="SXP39" s="44"/>
      <c r="SXQ39" s="44"/>
      <c r="SXR39" s="44"/>
      <c r="SXS39" s="44"/>
      <c r="SXT39" s="44"/>
      <c r="SXU39" s="44"/>
      <c r="SXV39" s="44"/>
      <c r="SXW39" s="44"/>
      <c r="SXX39" s="44"/>
      <c r="SXY39" s="44"/>
      <c r="SXZ39" s="44"/>
      <c r="SYA39" s="44"/>
      <c r="SYB39" s="44"/>
      <c r="SYC39" s="44"/>
      <c r="SYD39" s="44"/>
      <c r="SYE39" s="44"/>
      <c r="SYF39" s="44"/>
      <c r="SYG39" s="44"/>
      <c r="SYH39" s="44"/>
      <c r="SYI39" s="44"/>
      <c r="SYJ39" s="44"/>
      <c r="SYK39" s="44"/>
      <c r="SYL39" s="44"/>
      <c r="SYM39" s="44"/>
      <c r="SYN39" s="44"/>
      <c r="SYO39" s="44"/>
      <c r="SYP39" s="44"/>
      <c r="SYQ39" s="44"/>
      <c r="SYR39" s="44"/>
      <c r="SYS39" s="44"/>
      <c r="SYT39" s="44"/>
      <c r="SYU39" s="44"/>
      <c r="SYV39" s="44"/>
      <c r="SYW39" s="44"/>
      <c r="SYX39" s="44"/>
      <c r="SYY39" s="44"/>
      <c r="SYZ39" s="44"/>
      <c r="SZA39" s="44"/>
      <c r="SZB39" s="44"/>
      <c r="SZC39" s="44"/>
      <c r="SZD39" s="44"/>
      <c r="SZE39" s="44"/>
      <c r="SZF39" s="44"/>
      <c r="SZG39" s="44"/>
      <c r="SZH39" s="44"/>
      <c r="SZI39" s="44"/>
      <c r="SZJ39" s="44"/>
      <c r="SZK39" s="44"/>
      <c r="SZL39" s="44"/>
      <c r="SZM39" s="44"/>
      <c r="SZN39" s="44"/>
      <c r="SZO39" s="44"/>
      <c r="SZP39" s="44"/>
      <c r="SZQ39" s="44"/>
      <c r="SZR39" s="44"/>
      <c r="SZS39" s="44"/>
      <c r="SZT39" s="44"/>
      <c r="SZU39" s="44"/>
      <c r="SZV39" s="44"/>
      <c r="SZW39" s="44"/>
      <c r="SZX39" s="44"/>
      <c r="SZY39" s="44"/>
      <c r="SZZ39" s="44"/>
      <c r="TAA39" s="44"/>
      <c r="TAB39" s="44"/>
      <c r="TAC39" s="44"/>
      <c r="TAD39" s="44"/>
      <c r="TAE39" s="44"/>
      <c r="TAF39" s="44"/>
      <c r="TAG39" s="44"/>
      <c r="TAH39" s="44"/>
      <c r="TAI39" s="44"/>
      <c r="TAJ39" s="44"/>
      <c r="TAK39" s="44"/>
      <c r="TAL39" s="44"/>
      <c r="TAM39" s="44"/>
      <c r="TAN39" s="44"/>
      <c r="TAO39" s="44"/>
      <c r="TAP39" s="44"/>
      <c r="TAQ39" s="44"/>
      <c r="TAR39" s="44"/>
      <c r="TAS39" s="44"/>
      <c r="TAT39" s="44"/>
      <c r="TAU39" s="44"/>
      <c r="TAV39" s="44"/>
      <c r="TAW39" s="44"/>
      <c r="TAX39" s="44"/>
      <c r="TAY39" s="44"/>
      <c r="TAZ39" s="44"/>
      <c r="TBA39" s="44"/>
      <c r="TBB39" s="44"/>
      <c r="TBC39" s="44"/>
      <c r="TBD39" s="44"/>
      <c r="TBE39" s="44"/>
      <c r="TBF39" s="44"/>
      <c r="TBG39" s="44"/>
      <c r="TBH39" s="44"/>
      <c r="TBI39" s="44"/>
      <c r="TBJ39" s="44"/>
      <c r="TBK39" s="44"/>
      <c r="TBL39" s="44"/>
      <c r="TBM39" s="44"/>
      <c r="TBN39" s="44"/>
      <c r="TBO39" s="44"/>
      <c r="TBP39" s="44"/>
      <c r="TBQ39" s="44"/>
      <c r="TBR39" s="44"/>
      <c r="TBS39" s="44"/>
      <c r="TBT39" s="44"/>
      <c r="TBU39" s="44"/>
      <c r="TBV39" s="44"/>
      <c r="TBW39" s="44"/>
      <c r="TBX39" s="44"/>
      <c r="TBY39" s="44"/>
      <c r="TBZ39" s="44"/>
      <c r="TCA39" s="44"/>
      <c r="TCB39" s="44"/>
      <c r="TCC39" s="44"/>
      <c r="TCD39" s="44"/>
      <c r="TCE39" s="44"/>
      <c r="TCF39" s="44"/>
      <c r="TCG39" s="44"/>
      <c r="TCH39" s="44"/>
      <c r="TCI39" s="44"/>
      <c r="TCJ39" s="44"/>
      <c r="TCK39" s="44"/>
      <c r="TCL39" s="44"/>
      <c r="TCM39" s="44"/>
      <c r="TCN39" s="44"/>
      <c r="TCO39" s="44"/>
      <c r="TCP39" s="44"/>
      <c r="TCQ39" s="44"/>
      <c r="TCR39" s="44"/>
      <c r="TCS39" s="44"/>
      <c r="TCT39" s="44"/>
      <c r="TCU39" s="44"/>
      <c r="TCV39" s="44"/>
      <c r="TCW39" s="44"/>
      <c r="TCX39" s="44"/>
      <c r="TCY39" s="44"/>
      <c r="TCZ39" s="44"/>
      <c r="TDA39" s="44"/>
      <c r="TDB39" s="44"/>
      <c r="TDC39" s="44"/>
      <c r="TDD39" s="44"/>
      <c r="TDE39" s="44"/>
      <c r="TDF39" s="44"/>
      <c r="TDG39" s="44"/>
      <c r="TDH39" s="44"/>
      <c r="TDI39" s="44"/>
      <c r="TDJ39" s="44"/>
      <c r="TDK39" s="44"/>
      <c r="TDL39" s="44"/>
      <c r="TDM39" s="44"/>
      <c r="TDN39" s="44"/>
      <c r="TDO39" s="44"/>
      <c r="TDP39" s="44"/>
      <c r="TDQ39" s="44"/>
      <c r="TDR39" s="44"/>
      <c r="TDS39" s="44"/>
      <c r="TDT39" s="44"/>
      <c r="TDU39" s="44"/>
      <c r="TDV39" s="44"/>
      <c r="TDW39" s="44"/>
      <c r="TDX39" s="44"/>
      <c r="TDY39" s="44"/>
      <c r="TDZ39" s="44"/>
      <c r="TEA39" s="44"/>
      <c r="TEB39" s="44"/>
      <c r="TEC39" s="44"/>
      <c r="TED39" s="44"/>
      <c r="TEE39" s="44"/>
      <c r="TEF39" s="44"/>
      <c r="TEG39" s="44"/>
      <c r="TEH39" s="44"/>
      <c r="TEI39" s="44"/>
      <c r="TEJ39" s="44"/>
      <c r="TEK39" s="44"/>
      <c r="TEL39" s="44"/>
      <c r="TEM39" s="44"/>
      <c r="TEN39" s="44"/>
      <c r="TEO39" s="44"/>
      <c r="TEP39" s="44"/>
      <c r="TEQ39" s="44"/>
      <c r="TER39" s="44"/>
      <c r="TES39" s="44"/>
      <c r="TET39" s="44"/>
      <c r="TEU39" s="44"/>
      <c r="TEV39" s="44"/>
      <c r="TEW39" s="44"/>
      <c r="TEX39" s="44"/>
      <c r="TEY39" s="44"/>
      <c r="TEZ39" s="44"/>
      <c r="TFA39" s="44"/>
      <c r="TFB39" s="44"/>
      <c r="TFC39" s="44"/>
      <c r="TFD39" s="44"/>
      <c r="TFE39" s="44"/>
      <c r="TFF39" s="44"/>
      <c r="TFG39" s="44"/>
      <c r="TFH39" s="44"/>
      <c r="TFI39" s="44"/>
      <c r="TFJ39" s="44"/>
      <c r="TFK39" s="44"/>
      <c r="TFL39" s="44"/>
      <c r="TFM39" s="44"/>
      <c r="TFN39" s="44"/>
      <c r="TFO39" s="44"/>
      <c r="TFP39" s="44"/>
      <c r="TFQ39" s="44"/>
      <c r="TFR39" s="44"/>
      <c r="TFS39" s="44"/>
      <c r="TFT39" s="44"/>
      <c r="TFU39" s="44"/>
      <c r="TFV39" s="44"/>
      <c r="TFW39" s="44"/>
      <c r="TFX39" s="44"/>
      <c r="TFY39" s="44"/>
      <c r="TFZ39" s="44"/>
      <c r="TGA39" s="44"/>
      <c r="TGB39" s="44"/>
      <c r="TGC39" s="44"/>
      <c r="TGD39" s="44"/>
      <c r="TGE39" s="44"/>
      <c r="TGF39" s="44"/>
      <c r="TGG39" s="44"/>
      <c r="TGH39" s="44"/>
      <c r="TGI39" s="44"/>
      <c r="TGJ39" s="44"/>
      <c r="TGK39" s="44"/>
      <c r="TGL39" s="44"/>
      <c r="TGM39" s="44"/>
      <c r="TGN39" s="44"/>
      <c r="TGO39" s="44"/>
      <c r="TGP39" s="44"/>
      <c r="TGQ39" s="44"/>
      <c r="TGR39" s="44"/>
      <c r="TGS39" s="44"/>
      <c r="TGT39" s="44"/>
      <c r="TGU39" s="44"/>
      <c r="TGV39" s="44"/>
      <c r="TGW39" s="44"/>
      <c r="TGX39" s="44"/>
      <c r="TGY39" s="44"/>
      <c r="TGZ39" s="44"/>
      <c r="THA39" s="44"/>
      <c r="THB39" s="44"/>
      <c r="THC39" s="44"/>
      <c r="THD39" s="44"/>
      <c r="THE39" s="44"/>
      <c r="THF39" s="44"/>
      <c r="THG39" s="44"/>
      <c r="THH39" s="44"/>
      <c r="THI39" s="44"/>
      <c r="THJ39" s="44"/>
      <c r="THK39" s="44"/>
      <c r="THL39" s="44"/>
      <c r="THM39" s="44"/>
      <c r="THN39" s="44"/>
      <c r="THO39" s="44"/>
      <c r="THP39" s="44"/>
      <c r="THQ39" s="44"/>
      <c r="THR39" s="44"/>
      <c r="THS39" s="44"/>
      <c r="THT39" s="44"/>
      <c r="THU39" s="44"/>
      <c r="THV39" s="44"/>
      <c r="THW39" s="44"/>
      <c r="THX39" s="44"/>
      <c r="THY39" s="44"/>
      <c r="THZ39" s="44"/>
      <c r="TIA39" s="44"/>
      <c r="TIB39" s="44"/>
      <c r="TIC39" s="44"/>
      <c r="TID39" s="44"/>
      <c r="TIE39" s="44"/>
      <c r="TIF39" s="44"/>
      <c r="TIG39" s="44"/>
      <c r="TIH39" s="44"/>
      <c r="TII39" s="44"/>
      <c r="TIJ39" s="44"/>
      <c r="TIK39" s="44"/>
      <c r="TIL39" s="44"/>
      <c r="TIM39" s="44"/>
      <c r="TIN39" s="44"/>
      <c r="TIO39" s="44"/>
      <c r="TIP39" s="44"/>
      <c r="TIQ39" s="44"/>
      <c r="TIR39" s="44"/>
      <c r="TIS39" s="44"/>
      <c r="TIT39" s="44"/>
      <c r="TIU39" s="44"/>
      <c r="TIV39" s="44"/>
      <c r="TIW39" s="44"/>
      <c r="TIX39" s="44"/>
      <c r="TIY39" s="44"/>
      <c r="TIZ39" s="44"/>
      <c r="TJA39" s="44"/>
      <c r="TJB39" s="44"/>
      <c r="TJC39" s="44"/>
      <c r="TJD39" s="44"/>
      <c r="TJE39" s="44"/>
      <c r="TJF39" s="44"/>
      <c r="TJG39" s="44"/>
      <c r="TJH39" s="44"/>
      <c r="TJI39" s="44"/>
      <c r="TJJ39" s="44"/>
      <c r="TJK39" s="44"/>
      <c r="TJL39" s="44"/>
      <c r="TJM39" s="44"/>
      <c r="TJN39" s="44"/>
      <c r="TJO39" s="44"/>
      <c r="TJP39" s="44"/>
      <c r="TJQ39" s="44"/>
      <c r="TJR39" s="44"/>
      <c r="TJS39" s="44"/>
      <c r="TJT39" s="44"/>
      <c r="TJU39" s="44"/>
      <c r="TJV39" s="44"/>
      <c r="TJW39" s="44"/>
      <c r="TJX39" s="44"/>
      <c r="TJY39" s="44"/>
      <c r="TJZ39" s="44"/>
      <c r="TKA39" s="44"/>
      <c r="TKB39" s="44"/>
      <c r="TKC39" s="44"/>
      <c r="TKD39" s="44"/>
      <c r="TKE39" s="44"/>
      <c r="TKF39" s="44"/>
      <c r="TKG39" s="44"/>
      <c r="TKH39" s="44"/>
      <c r="TKI39" s="44"/>
      <c r="TKJ39" s="44"/>
      <c r="TKK39" s="44"/>
      <c r="TKL39" s="44"/>
      <c r="TKM39" s="44"/>
      <c r="TKN39" s="44"/>
      <c r="TKO39" s="44"/>
      <c r="TKP39" s="44"/>
      <c r="TKQ39" s="44"/>
      <c r="TKR39" s="44"/>
      <c r="TKS39" s="44"/>
      <c r="TKT39" s="44"/>
      <c r="TKU39" s="44"/>
      <c r="TKV39" s="44"/>
      <c r="TKW39" s="44"/>
      <c r="TKX39" s="44"/>
      <c r="TKY39" s="44"/>
      <c r="TKZ39" s="44"/>
      <c r="TLA39" s="44"/>
      <c r="TLB39" s="44"/>
      <c r="TLC39" s="44"/>
      <c r="TLD39" s="44"/>
      <c r="TLE39" s="44"/>
      <c r="TLF39" s="44"/>
      <c r="TLG39" s="44"/>
      <c r="TLH39" s="44"/>
      <c r="TLI39" s="44"/>
      <c r="TLJ39" s="44"/>
      <c r="TLK39" s="44"/>
      <c r="TLL39" s="44"/>
      <c r="TLM39" s="44"/>
      <c r="TLN39" s="44"/>
      <c r="TLO39" s="44"/>
      <c r="TLP39" s="44"/>
      <c r="TLQ39" s="44"/>
      <c r="TLR39" s="44"/>
      <c r="TLS39" s="44"/>
      <c r="TLT39" s="44"/>
      <c r="TLU39" s="44"/>
      <c r="TLV39" s="44"/>
      <c r="TLW39" s="44"/>
      <c r="TLX39" s="44"/>
      <c r="TLY39" s="44"/>
      <c r="TLZ39" s="44"/>
      <c r="TMA39" s="44"/>
      <c r="TMB39" s="44"/>
      <c r="TMC39" s="44"/>
      <c r="TMD39" s="44"/>
      <c r="TME39" s="44"/>
      <c r="TMF39" s="44"/>
      <c r="TMG39" s="44"/>
      <c r="TMH39" s="44"/>
      <c r="TMI39" s="44"/>
      <c r="TMJ39" s="44"/>
      <c r="TMK39" s="44"/>
      <c r="TML39" s="44"/>
      <c r="TMM39" s="44"/>
      <c r="TMN39" s="44"/>
      <c r="TMO39" s="44"/>
      <c r="TMP39" s="44"/>
      <c r="TMQ39" s="44"/>
      <c r="TMR39" s="44"/>
      <c r="TMS39" s="44"/>
      <c r="TMT39" s="44"/>
      <c r="TMU39" s="44"/>
      <c r="TMV39" s="44"/>
      <c r="TMW39" s="44"/>
      <c r="TMX39" s="44"/>
      <c r="TMY39" s="44"/>
      <c r="TMZ39" s="44"/>
      <c r="TNA39" s="44"/>
      <c r="TNB39" s="44"/>
      <c r="TNC39" s="44"/>
      <c r="TND39" s="44"/>
      <c r="TNE39" s="44"/>
      <c r="TNF39" s="44"/>
      <c r="TNG39" s="44"/>
      <c r="TNH39" s="44"/>
      <c r="TNI39" s="44"/>
      <c r="TNJ39" s="44"/>
      <c r="TNK39" s="44"/>
      <c r="TNL39" s="44"/>
      <c r="TNM39" s="44"/>
      <c r="TNN39" s="44"/>
      <c r="TNO39" s="44"/>
      <c r="TNP39" s="44"/>
      <c r="TNQ39" s="44"/>
      <c r="TNR39" s="44"/>
      <c r="TNS39" s="44"/>
      <c r="TNT39" s="44"/>
      <c r="TNU39" s="44"/>
      <c r="TNV39" s="44"/>
      <c r="TNW39" s="44"/>
      <c r="TNX39" s="44"/>
      <c r="TNY39" s="44"/>
      <c r="TNZ39" s="44"/>
      <c r="TOA39" s="44"/>
      <c r="TOB39" s="44"/>
      <c r="TOC39" s="44"/>
      <c r="TOD39" s="44"/>
      <c r="TOE39" s="44"/>
      <c r="TOF39" s="44"/>
      <c r="TOG39" s="44"/>
      <c r="TOH39" s="44"/>
      <c r="TOI39" s="44"/>
      <c r="TOJ39" s="44"/>
      <c r="TOK39" s="44"/>
      <c r="TOL39" s="44"/>
      <c r="TOM39" s="44"/>
      <c r="TON39" s="44"/>
      <c r="TOO39" s="44"/>
      <c r="TOP39" s="44"/>
      <c r="TOQ39" s="44"/>
      <c r="TOR39" s="44"/>
      <c r="TOS39" s="44"/>
      <c r="TOT39" s="44"/>
      <c r="TOU39" s="44"/>
      <c r="TOV39" s="44"/>
      <c r="TOW39" s="44"/>
      <c r="TOX39" s="44"/>
      <c r="TOY39" s="44"/>
      <c r="TOZ39" s="44"/>
      <c r="TPA39" s="44"/>
      <c r="TPB39" s="44"/>
      <c r="TPC39" s="44"/>
      <c r="TPD39" s="44"/>
      <c r="TPE39" s="44"/>
      <c r="TPF39" s="44"/>
      <c r="TPG39" s="44"/>
      <c r="TPH39" s="44"/>
      <c r="TPI39" s="44"/>
      <c r="TPJ39" s="44"/>
      <c r="TPK39" s="44"/>
      <c r="TPL39" s="44"/>
      <c r="TPM39" s="44"/>
      <c r="TPN39" s="44"/>
      <c r="TPO39" s="44"/>
      <c r="TPP39" s="44"/>
      <c r="TPQ39" s="44"/>
      <c r="TPR39" s="44"/>
      <c r="TPS39" s="44"/>
      <c r="TPT39" s="44"/>
      <c r="TPU39" s="44"/>
      <c r="TPV39" s="44"/>
      <c r="TPW39" s="44"/>
      <c r="TPX39" s="44"/>
      <c r="TPY39" s="44"/>
      <c r="TPZ39" s="44"/>
      <c r="TQA39" s="44"/>
      <c r="TQB39" s="44"/>
      <c r="TQC39" s="44"/>
      <c r="TQD39" s="44"/>
      <c r="TQE39" s="44"/>
      <c r="TQF39" s="44"/>
      <c r="TQG39" s="44"/>
      <c r="TQH39" s="44"/>
      <c r="TQI39" s="44"/>
      <c r="TQJ39" s="44"/>
      <c r="TQK39" s="44"/>
      <c r="TQL39" s="44"/>
      <c r="TQM39" s="44"/>
      <c r="TQN39" s="44"/>
      <c r="TQO39" s="44"/>
      <c r="TQP39" s="44"/>
      <c r="TQQ39" s="44"/>
      <c r="TQR39" s="44"/>
      <c r="TQS39" s="44"/>
      <c r="TQT39" s="44"/>
      <c r="TQU39" s="44"/>
      <c r="TQV39" s="44"/>
      <c r="TQW39" s="44"/>
      <c r="TQX39" s="44"/>
      <c r="TQY39" s="44"/>
      <c r="TQZ39" s="44"/>
      <c r="TRA39" s="44"/>
      <c r="TRB39" s="44"/>
      <c r="TRC39" s="44"/>
      <c r="TRD39" s="44"/>
      <c r="TRE39" s="44"/>
      <c r="TRF39" s="44"/>
      <c r="TRG39" s="44"/>
      <c r="TRH39" s="44"/>
      <c r="TRI39" s="44"/>
      <c r="TRJ39" s="44"/>
      <c r="TRK39" s="44"/>
      <c r="TRL39" s="44"/>
      <c r="TRM39" s="44"/>
      <c r="TRN39" s="44"/>
      <c r="TRO39" s="44"/>
      <c r="TRP39" s="44"/>
      <c r="TRQ39" s="44"/>
      <c r="TRR39" s="44"/>
      <c r="TRS39" s="44"/>
      <c r="TRT39" s="44"/>
      <c r="TRU39" s="44"/>
      <c r="TRV39" s="44"/>
      <c r="TRW39" s="44"/>
      <c r="TRX39" s="44"/>
      <c r="TRY39" s="44"/>
      <c r="TRZ39" s="44"/>
      <c r="TSA39" s="44"/>
      <c r="TSB39" s="44"/>
      <c r="TSC39" s="44"/>
      <c r="TSD39" s="44"/>
      <c r="TSE39" s="44"/>
      <c r="TSF39" s="44"/>
      <c r="TSG39" s="44"/>
      <c r="TSH39" s="44"/>
      <c r="TSI39" s="44"/>
      <c r="TSJ39" s="44"/>
      <c r="TSK39" s="44"/>
      <c r="TSL39" s="44"/>
      <c r="TSM39" s="44"/>
      <c r="TSN39" s="44"/>
      <c r="TSO39" s="44"/>
      <c r="TSP39" s="44"/>
      <c r="TSQ39" s="44"/>
      <c r="TSR39" s="44"/>
      <c r="TSS39" s="44"/>
      <c r="TST39" s="44"/>
      <c r="TSU39" s="44"/>
      <c r="TSV39" s="44"/>
      <c r="TSW39" s="44"/>
      <c r="TSX39" s="44"/>
      <c r="TSY39" s="44"/>
      <c r="TSZ39" s="44"/>
      <c r="TTA39" s="44"/>
      <c r="TTB39" s="44"/>
      <c r="TTC39" s="44"/>
      <c r="TTD39" s="44"/>
      <c r="TTE39" s="44"/>
      <c r="TTF39" s="44"/>
      <c r="TTG39" s="44"/>
      <c r="TTH39" s="44"/>
      <c r="TTI39" s="44"/>
      <c r="TTJ39" s="44"/>
      <c r="TTK39" s="44"/>
      <c r="TTL39" s="44"/>
      <c r="TTM39" s="44"/>
      <c r="TTN39" s="44"/>
      <c r="TTO39" s="44"/>
      <c r="TTP39" s="44"/>
      <c r="TTQ39" s="44"/>
      <c r="TTR39" s="44"/>
      <c r="TTS39" s="44"/>
      <c r="TTT39" s="44"/>
      <c r="TTU39" s="44"/>
      <c r="TTV39" s="44"/>
      <c r="TTW39" s="44"/>
      <c r="TTX39" s="44"/>
      <c r="TTY39" s="44"/>
      <c r="TTZ39" s="44"/>
      <c r="TUA39" s="44"/>
      <c r="TUB39" s="44"/>
      <c r="TUC39" s="44"/>
      <c r="TUD39" s="44"/>
      <c r="TUE39" s="44"/>
      <c r="TUF39" s="44"/>
      <c r="TUG39" s="44"/>
      <c r="TUH39" s="44"/>
      <c r="TUI39" s="44"/>
      <c r="TUJ39" s="44"/>
      <c r="TUK39" s="44"/>
      <c r="TUL39" s="44"/>
      <c r="TUM39" s="44"/>
      <c r="TUN39" s="44"/>
      <c r="TUO39" s="44"/>
      <c r="TUP39" s="44"/>
      <c r="TUQ39" s="44"/>
      <c r="TUR39" s="44"/>
      <c r="TUS39" s="44"/>
      <c r="TUT39" s="44"/>
      <c r="TUU39" s="44"/>
      <c r="TUV39" s="44"/>
      <c r="TUW39" s="44"/>
      <c r="TUX39" s="44"/>
      <c r="TUY39" s="44"/>
      <c r="TUZ39" s="44"/>
      <c r="TVA39" s="44"/>
      <c r="TVB39" s="44"/>
      <c r="TVC39" s="44"/>
      <c r="TVD39" s="44"/>
      <c r="TVE39" s="44"/>
      <c r="TVF39" s="44"/>
      <c r="TVG39" s="44"/>
      <c r="TVH39" s="44"/>
      <c r="TVI39" s="44"/>
      <c r="TVJ39" s="44"/>
      <c r="TVK39" s="44"/>
      <c r="TVL39" s="44"/>
      <c r="TVM39" s="44"/>
      <c r="TVN39" s="44"/>
      <c r="TVO39" s="44"/>
      <c r="TVP39" s="44"/>
      <c r="TVQ39" s="44"/>
      <c r="TVR39" s="44"/>
      <c r="TVS39" s="44"/>
      <c r="TVT39" s="44"/>
      <c r="TVU39" s="44"/>
      <c r="TVV39" s="44"/>
      <c r="TVW39" s="44"/>
      <c r="TVX39" s="44"/>
      <c r="TVY39" s="44"/>
      <c r="TVZ39" s="44"/>
      <c r="TWA39" s="44"/>
      <c r="TWB39" s="44"/>
      <c r="TWC39" s="44"/>
      <c r="TWD39" s="44"/>
      <c r="TWE39" s="44"/>
      <c r="TWF39" s="44"/>
      <c r="TWG39" s="44"/>
      <c r="TWH39" s="44"/>
      <c r="TWI39" s="44"/>
      <c r="TWJ39" s="44"/>
      <c r="TWK39" s="44"/>
      <c r="TWL39" s="44"/>
      <c r="TWM39" s="44"/>
      <c r="TWN39" s="44"/>
      <c r="TWO39" s="44"/>
      <c r="TWP39" s="44"/>
      <c r="TWQ39" s="44"/>
      <c r="TWR39" s="44"/>
      <c r="TWS39" s="44"/>
      <c r="TWT39" s="44"/>
      <c r="TWU39" s="44"/>
      <c r="TWV39" s="44"/>
      <c r="TWW39" s="44"/>
      <c r="TWX39" s="44"/>
      <c r="TWY39" s="44"/>
      <c r="TWZ39" s="44"/>
      <c r="TXA39" s="44"/>
      <c r="TXB39" s="44"/>
      <c r="TXC39" s="44"/>
      <c r="TXD39" s="44"/>
      <c r="TXE39" s="44"/>
      <c r="TXF39" s="44"/>
      <c r="TXG39" s="44"/>
      <c r="TXH39" s="44"/>
      <c r="TXI39" s="44"/>
      <c r="TXJ39" s="44"/>
      <c r="TXK39" s="44"/>
      <c r="TXL39" s="44"/>
      <c r="TXM39" s="44"/>
      <c r="TXN39" s="44"/>
      <c r="TXO39" s="44"/>
      <c r="TXP39" s="44"/>
      <c r="TXQ39" s="44"/>
      <c r="TXR39" s="44"/>
      <c r="TXS39" s="44"/>
      <c r="TXT39" s="44"/>
      <c r="TXU39" s="44"/>
      <c r="TXV39" s="44"/>
      <c r="TXW39" s="44"/>
      <c r="TXX39" s="44"/>
      <c r="TXY39" s="44"/>
      <c r="TXZ39" s="44"/>
      <c r="TYA39" s="44"/>
      <c r="TYB39" s="44"/>
      <c r="TYC39" s="44"/>
      <c r="TYD39" s="44"/>
      <c r="TYE39" s="44"/>
      <c r="TYF39" s="44"/>
      <c r="TYG39" s="44"/>
      <c r="TYH39" s="44"/>
      <c r="TYI39" s="44"/>
      <c r="TYJ39" s="44"/>
      <c r="TYK39" s="44"/>
      <c r="TYL39" s="44"/>
      <c r="TYM39" s="44"/>
      <c r="TYN39" s="44"/>
      <c r="TYO39" s="44"/>
      <c r="TYP39" s="44"/>
      <c r="TYQ39" s="44"/>
      <c r="TYR39" s="44"/>
      <c r="TYS39" s="44"/>
      <c r="TYT39" s="44"/>
      <c r="TYU39" s="44"/>
      <c r="TYV39" s="44"/>
      <c r="TYW39" s="44"/>
      <c r="TYX39" s="44"/>
      <c r="TYY39" s="44"/>
      <c r="TYZ39" s="44"/>
      <c r="TZA39" s="44"/>
      <c r="TZB39" s="44"/>
      <c r="TZC39" s="44"/>
      <c r="TZD39" s="44"/>
      <c r="TZE39" s="44"/>
      <c r="TZF39" s="44"/>
      <c r="TZG39" s="44"/>
      <c r="TZH39" s="44"/>
      <c r="TZI39" s="44"/>
      <c r="TZJ39" s="44"/>
      <c r="TZK39" s="44"/>
      <c r="TZL39" s="44"/>
      <c r="TZM39" s="44"/>
      <c r="TZN39" s="44"/>
      <c r="TZO39" s="44"/>
      <c r="TZP39" s="44"/>
      <c r="TZQ39" s="44"/>
      <c r="TZR39" s="44"/>
      <c r="TZS39" s="44"/>
      <c r="TZT39" s="44"/>
      <c r="TZU39" s="44"/>
      <c r="TZV39" s="44"/>
      <c r="TZW39" s="44"/>
      <c r="TZX39" s="44"/>
      <c r="TZY39" s="44"/>
      <c r="TZZ39" s="44"/>
      <c r="UAA39" s="44"/>
      <c r="UAB39" s="44"/>
      <c r="UAC39" s="44"/>
      <c r="UAD39" s="44"/>
      <c r="UAE39" s="44"/>
      <c r="UAF39" s="44"/>
      <c r="UAG39" s="44"/>
      <c r="UAH39" s="44"/>
      <c r="UAI39" s="44"/>
      <c r="UAJ39" s="44"/>
      <c r="UAK39" s="44"/>
      <c r="UAL39" s="44"/>
      <c r="UAM39" s="44"/>
      <c r="UAN39" s="44"/>
      <c r="UAO39" s="44"/>
      <c r="UAP39" s="44"/>
      <c r="UAQ39" s="44"/>
      <c r="UAR39" s="44"/>
      <c r="UAS39" s="44"/>
      <c r="UAT39" s="44"/>
      <c r="UAU39" s="44"/>
      <c r="UAV39" s="44"/>
      <c r="UAW39" s="44"/>
      <c r="UAX39" s="44"/>
      <c r="UAY39" s="44"/>
      <c r="UAZ39" s="44"/>
      <c r="UBA39" s="44"/>
      <c r="UBB39" s="44"/>
      <c r="UBC39" s="44"/>
      <c r="UBD39" s="44"/>
      <c r="UBE39" s="44"/>
      <c r="UBF39" s="44"/>
      <c r="UBG39" s="44"/>
      <c r="UBH39" s="44"/>
      <c r="UBI39" s="44"/>
      <c r="UBJ39" s="44"/>
      <c r="UBK39" s="44"/>
      <c r="UBL39" s="44"/>
      <c r="UBM39" s="44"/>
      <c r="UBN39" s="44"/>
      <c r="UBO39" s="44"/>
      <c r="UBP39" s="44"/>
      <c r="UBQ39" s="44"/>
      <c r="UBR39" s="44"/>
      <c r="UBS39" s="44"/>
      <c r="UBT39" s="44"/>
      <c r="UBU39" s="44"/>
      <c r="UBV39" s="44"/>
      <c r="UBW39" s="44"/>
      <c r="UBX39" s="44"/>
      <c r="UBY39" s="44"/>
      <c r="UBZ39" s="44"/>
      <c r="UCA39" s="44"/>
      <c r="UCB39" s="44"/>
      <c r="UCC39" s="44"/>
      <c r="UCD39" s="44"/>
      <c r="UCE39" s="44"/>
      <c r="UCF39" s="44"/>
      <c r="UCG39" s="44"/>
      <c r="UCH39" s="44"/>
      <c r="UCI39" s="44"/>
      <c r="UCJ39" s="44"/>
      <c r="UCK39" s="44"/>
      <c r="UCL39" s="44"/>
      <c r="UCM39" s="44"/>
      <c r="UCN39" s="44"/>
      <c r="UCO39" s="44"/>
      <c r="UCP39" s="44"/>
      <c r="UCQ39" s="44"/>
      <c r="UCR39" s="44"/>
      <c r="UCS39" s="44"/>
      <c r="UCT39" s="44"/>
      <c r="UCU39" s="44"/>
      <c r="UCV39" s="44"/>
      <c r="UCW39" s="44"/>
      <c r="UCX39" s="44"/>
      <c r="UCY39" s="44"/>
      <c r="UCZ39" s="44"/>
      <c r="UDA39" s="44"/>
      <c r="UDB39" s="44"/>
      <c r="UDC39" s="44"/>
      <c r="UDD39" s="44"/>
      <c r="UDE39" s="44"/>
      <c r="UDF39" s="44"/>
      <c r="UDG39" s="44"/>
      <c r="UDH39" s="44"/>
      <c r="UDI39" s="44"/>
      <c r="UDJ39" s="44"/>
      <c r="UDK39" s="44"/>
      <c r="UDL39" s="44"/>
      <c r="UDM39" s="44"/>
      <c r="UDN39" s="44"/>
      <c r="UDO39" s="44"/>
      <c r="UDP39" s="44"/>
      <c r="UDQ39" s="44"/>
      <c r="UDR39" s="44"/>
      <c r="UDS39" s="44"/>
      <c r="UDT39" s="44"/>
      <c r="UDU39" s="44"/>
      <c r="UDV39" s="44"/>
      <c r="UDW39" s="44"/>
      <c r="UDX39" s="44"/>
      <c r="UDY39" s="44"/>
      <c r="UDZ39" s="44"/>
      <c r="UEA39" s="44"/>
      <c r="UEB39" s="44"/>
      <c r="UEC39" s="44"/>
      <c r="UED39" s="44"/>
      <c r="UEE39" s="44"/>
      <c r="UEF39" s="44"/>
      <c r="UEG39" s="44"/>
      <c r="UEH39" s="44"/>
      <c r="UEI39" s="44"/>
      <c r="UEJ39" s="44"/>
      <c r="UEK39" s="44"/>
      <c r="UEL39" s="44"/>
      <c r="UEM39" s="44"/>
      <c r="UEN39" s="44"/>
      <c r="UEO39" s="44"/>
      <c r="UEP39" s="44"/>
      <c r="UEQ39" s="44"/>
      <c r="UER39" s="44"/>
      <c r="UES39" s="44"/>
      <c r="UET39" s="44"/>
      <c r="UEU39" s="44"/>
      <c r="UEV39" s="44"/>
      <c r="UEW39" s="44"/>
      <c r="UEX39" s="44"/>
      <c r="UEY39" s="44"/>
      <c r="UEZ39" s="44"/>
      <c r="UFA39" s="44"/>
      <c r="UFB39" s="44"/>
      <c r="UFC39" s="44"/>
      <c r="UFD39" s="44"/>
      <c r="UFE39" s="44"/>
      <c r="UFF39" s="44"/>
      <c r="UFG39" s="44"/>
      <c r="UFH39" s="44"/>
      <c r="UFI39" s="44"/>
      <c r="UFJ39" s="44"/>
      <c r="UFK39" s="44"/>
      <c r="UFL39" s="44"/>
      <c r="UFM39" s="44"/>
      <c r="UFN39" s="44"/>
      <c r="UFO39" s="44"/>
      <c r="UFP39" s="44"/>
      <c r="UFQ39" s="44"/>
      <c r="UFR39" s="44"/>
      <c r="UFS39" s="44"/>
      <c r="UFT39" s="44"/>
      <c r="UFU39" s="44"/>
      <c r="UFV39" s="44"/>
      <c r="UFW39" s="44"/>
      <c r="UFX39" s="44"/>
      <c r="UFY39" s="44"/>
      <c r="UFZ39" s="44"/>
      <c r="UGA39" s="44"/>
      <c r="UGB39" s="44"/>
      <c r="UGC39" s="44"/>
      <c r="UGD39" s="44"/>
      <c r="UGE39" s="44"/>
      <c r="UGF39" s="44"/>
      <c r="UGG39" s="44"/>
      <c r="UGH39" s="44"/>
      <c r="UGI39" s="44"/>
      <c r="UGJ39" s="44"/>
      <c r="UGK39" s="44"/>
      <c r="UGL39" s="44"/>
      <c r="UGM39" s="44"/>
      <c r="UGN39" s="44"/>
      <c r="UGO39" s="44"/>
      <c r="UGP39" s="44"/>
      <c r="UGQ39" s="44"/>
      <c r="UGR39" s="44"/>
      <c r="UGS39" s="44"/>
      <c r="UGT39" s="44"/>
      <c r="UGU39" s="44"/>
      <c r="UGV39" s="44"/>
      <c r="UGW39" s="44"/>
      <c r="UGX39" s="44"/>
      <c r="UGY39" s="44"/>
      <c r="UGZ39" s="44"/>
      <c r="UHA39" s="44"/>
      <c r="UHB39" s="44"/>
      <c r="UHC39" s="44"/>
      <c r="UHD39" s="44"/>
      <c r="UHE39" s="44"/>
      <c r="UHF39" s="44"/>
      <c r="UHG39" s="44"/>
      <c r="UHH39" s="44"/>
      <c r="UHI39" s="44"/>
      <c r="UHJ39" s="44"/>
      <c r="UHK39" s="44"/>
      <c r="UHL39" s="44"/>
      <c r="UHM39" s="44"/>
      <c r="UHN39" s="44"/>
      <c r="UHO39" s="44"/>
      <c r="UHP39" s="44"/>
      <c r="UHQ39" s="44"/>
      <c r="UHR39" s="44"/>
      <c r="UHS39" s="44"/>
      <c r="UHT39" s="44"/>
      <c r="UHU39" s="44"/>
      <c r="UHV39" s="44"/>
      <c r="UHW39" s="44"/>
      <c r="UHX39" s="44"/>
      <c r="UHY39" s="44"/>
      <c r="UHZ39" s="44"/>
      <c r="UIA39" s="44"/>
      <c r="UIB39" s="44"/>
      <c r="UIC39" s="44"/>
      <c r="UID39" s="44"/>
      <c r="UIE39" s="44"/>
      <c r="UIF39" s="44"/>
      <c r="UIG39" s="44"/>
      <c r="UIH39" s="44"/>
      <c r="UII39" s="44"/>
      <c r="UIJ39" s="44"/>
      <c r="UIK39" s="44"/>
      <c r="UIL39" s="44"/>
      <c r="UIM39" s="44"/>
      <c r="UIN39" s="44"/>
      <c r="UIO39" s="44"/>
      <c r="UIP39" s="44"/>
      <c r="UIQ39" s="44"/>
      <c r="UIR39" s="44"/>
      <c r="UIS39" s="44"/>
      <c r="UIT39" s="44"/>
      <c r="UIU39" s="44"/>
      <c r="UIV39" s="44"/>
      <c r="UIW39" s="44"/>
      <c r="UIX39" s="44"/>
      <c r="UIY39" s="44"/>
      <c r="UIZ39" s="44"/>
      <c r="UJA39" s="44"/>
      <c r="UJB39" s="44"/>
      <c r="UJC39" s="44"/>
      <c r="UJD39" s="44"/>
      <c r="UJE39" s="44"/>
      <c r="UJF39" s="44"/>
      <c r="UJG39" s="44"/>
      <c r="UJH39" s="44"/>
      <c r="UJI39" s="44"/>
      <c r="UJJ39" s="44"/>
      <c r="UJK39" s="44"/>
      <c r="UJL39" s="44"/>
      <c r="UJM39" s="44"/>
      <c r="UJN39" s="44"/>
      <c r="UJO39" s="44"/>
      <c r="UJP39" s="44"/>
      <c r="UJQ39" s="44"/>
      <c r="UJR39" s="44"/>
      <c r="UJS39" s="44"/>
      <c r="UJT39" s="44"/>
      <c r="UJU39" s="44"/>
      <c r="UJV39" s="44"/>
      <c r="UJW39" s="44"/>
      <c r="UJX39" s="44"/>
      <c r="UJY39" s="44"/>
      <c r="UJZ39" s="44"/>
      <c r="UKA39" s="44"/>
      <c r="UKB39" s="44"/>
      <c r="UKC39" s="44"/>
      <c r="UKD39" s="44"/>
      <c r="UKE39" s="44"/>
      <c r="UKF39" s="44"/>
      <c r="UKG39" s="44"/>
      <c r="UKH39" s="44"/>
      <c r="UKI39" s="44"/>
      <c r="UKJ39" s="44"/>
      <c r="UKK39" s="44"/>
      <c r="UKL39" s="44"/>
      <c r="UKM39" s="44"/>
      <c r="UKN39" s="44"/>
      <c r="UKO39" s="44"/>
      <c r="UKP39" s="44"/>
      <c r="UKQ39" s="44"/>
      <c r="UKR39" s="44"/>
      <c r="UKS39" s="44"/>
      <c r="UKT39" s="44"/>
      <c r="UKU39" s="44"/>
      <c r="UKV39" s="44"/>
      <c r="UKW39" s="44"/>
      <c r="UKX39" s="44"/>
      <c r="UKY39" s="44"/>
      <c r="UKZ39" s="44"/>
      <c r="ULA39" s="44"/>
      <c r="ULB39" s="44"/>
      <c r="ULC39" s="44"/>
      <c r="ULD39" s="44"/>
      <c r="ULE39" s="44"/>
      <c r="ULF39" s="44"/>
      <c r="ULG39" s="44"/>
      <c r="ULH39" s="44"/>
      <c r="ULI39" s="44"/>
      <c r="ULJ39" s="44"/>
      <c r="ULK39" s="44"/>
      <c r="ULL39" s="44"/>
      <c r="ULM39" s="44"/>
      <c r="ULN39" s="44"/>
      <c r="ULO39" s="44"/>
      <c r="ULP39" s="44"/>
      <c r="ULQ39" s="44"/>
      <c r="ULR39" s="44"/>
      <c r="ULS39" s="44"/>
      <c r="ULT39" s="44"/>
      <c r="ULU39" s="44"/>
      <c r="ULV39" s="44"/>
      <c r="ULW39" s="44"/>
      <c r="ULX39" s="44"/>
      <c r="ULY39" s="44"/>
      <c r="ULZ39" s="44"/>
      <c r="UMA39" s="44"/>
      <c r="UMB39" s="44"/>
      <c r="UMC39" s="44"/>
      <c r="UMD39" s="44"/>
      <c r="UME39" s="44"/>
      <c r="UMF39" s="44"/>
      <c r="UMG39" s="44"/>
      <c r="UMH39" s="44"/>
      <c r="UMI39" s="44"/>
      <c r="UMJ39" s="44"/>
      <c r="UMK39" s="44"/>
      <c r="UML39" s="44"/>
      <c r="UMM39" s="44"/>
      <c r="UMN39" s="44"/>
      <c r="UMO39" s="44"/>
      <c r="UMP39" s="44"/>
      <c r="UMQ39" s="44"/>
      <c r="UMR39" s="44"/>
      <c r="UMS39" s="44"/>
      <c r="UMT39" s="44"/>
      <c r="UMU39" s="44"/>
      <c r="UMV39" s="44"/>
      <c r="UMW39" s="44"/>
      <c r="UMX39" s="44"/>
      <c r="UMY39" s="44"/>
      <c r="UMZ39" s="44"/>
      <c r="UNA39" s="44"/>
      <c r="UNB39" s="44"/>
      <c r="UNC39" s="44"/>
      <c r="UND39" s="44"/>
      <c r="UNE39" s="44"/>
      <c r="UNF39" s="44"/>
      <c r="UNG39" s="44"/>
      <c r="UNH39" s="44"/>
      <c r="UNI39" s="44"/>
      <c r="UNJ39" s="44"/>
      <c r="UNK39" s="44"/>
      <c r="UNL39" s="44"/>
      <c r="UNM39" s="44"/>
      <c r="UNN39" s="44"/>
      <c r="UNO39" s="44"/>
      <c r="UNP39" s="44"/>
      <c r="UNQ39" s="44"/>
      <c r="UNR39" s="44"/>
      <c r="UNS39" s="44"/>
      <c r="UNT39" s="44"/>
      <c r="UNU39" s="44"/>
      <c r="UNV39" s="44"/>
      <c r="UNW39" s="44"/>
      <c r="UNX39" s="44"/>
      <c r="UNY39" s="44"/>
      <c r="UNZ39" s="44"/>
      <c r="UOA39" s="44"/>
      <c r="UOB39" s="44"/>
      <c r="UOC39" s="44"/>
      <c r="UOD39" s="44"/>
      <c r="UOE39" s="44"/>
      <c r="UOF39" s="44"/>
      <c r="UOG39" s="44"/>
      <c r="UOH39" s="44"/>
      <c r="UOI39" s="44"/>
      <c r="UOJ39" s="44"/>
      <c r="UOK39" s="44"/>
      <c r="UOL39" s="44"/>
      <c r="UOM39" s="44"/>
      <c r="UON39" s="44"/>
      <c r="UOO39" s="44"/>
      <c r="UOP39" s="44"/>
      <c r="UOQ39" s="44"/>
      <c r="UOR39" s="44"/>
      <c r="UOS39" s="44"/>
      <c r="UOT39" s="44"/>
      <c r="UOU39" s="44"/>
      <c r="UOV39" s="44"/>
      <c r="UOW39" s="44"/>
      <c r="UOX39" s="44"/>
      <c r="UOY39" s="44"/>
      <c r="UOZ39" s="44"/>
      <c r="UPA39" s="44"/>
      <c r="UPB39" s="44"/>
      <c r="UPC39" s="44"/>
      <c r="UPD39" s="44"/>
      <c r="UPE39" s="44"/>
      <c r="UPF39" s="44"/>
      <c r="UPG39" s="44"/>
      <c r="UPH39" s="44"/>
      <c r="UPI39" s="44"/>
      <c r="UPJ39" s="44"/>
      <c r="UPK39" s="44"/>
      <c r="UPL39" s="44"/>
      <c r="UPM39" s="44"/>
      <c r="UPN39" s="44"/>
      <c r="UPO39" s="44"/>
      <c r="UPP39" s="44"/>
      <c r="UPQ39" s="44"/>
      <c r="UPR39" s="44"/>
      <c r="UPS39" s="44"/>
      <c r="UPT39" s="44"/>
      <c r="UPU39" s="44"/>
      <c r="UPV39" s="44"/>
      <c r="UPW39" s="44"/>
      <c r="UPX39" s="44"/>
      <c r="UPY39" s="44"/>
      <c r="UPZ39" s="44"/>
      <c r="UQA39" s="44"/>
      <c r="UQB39" s="44"/>
      <c r="UQC39" s="44"/>
      <c r="UQD39" s="44"/>
      <c r="UQE39" s="44"/>
      <c r="UQF39" s="44"/>
      <c r="UQG39" s="44"/>
      <c r="UQH39" s="44"/>
      <c r="UQI39" s="44"/>
      <c r="UQJ39" s="44"/>
      <c r="UQK39" s="44"/>
      <c r="UQL39" s="44"/>
      <c r="UQM39" s="44"/>
      <c r="UQN39" s="44"/>
      <c r="UQO39" s="44"/>
      <c r="UQP39" s="44"/>
      <c r="UQQ39" s="44"/>
      <c r="UQR39" s="44"/>
      <c r="UQS39" s="44"/>
      <c r="UQT39" s="44"/>
      <c r="UQU39" s="44"/>
      <c r="UQV39" s="44"/>
      <c r="UQW39" s="44"/>
      <c r="UQX39" s="44"/>
      <c r="UQY39" s="44"/>
      <c r="UQZ39" s="44"/>
      <c r="URA39" s="44"/>
      <c r="URB39" s="44"/>
      <c r="URC39" s="44"/>
      <c r="URD39" s="44"/>
      <c r="URE39" s="44"/>
      <c r="URF39" s="44"/>
      <c r="URG39" s="44"/>
      <c r="URH39" s="44"/>
      <c r="URI39" s="44"/>
      <c r="URJ39" s="44"/>
      <c r="URK39" s="44"/>
      <c r="URL39" s="44"/>
      <c r="URM39" s="44"/>
      <c r="URN39" s="44"/>
      <c r="URO39" s="44"/>
      <c r="URP39" s="44"/>
      <c r="URQ39" s="44"/>
      <c r="URR39" s="44"/>
      <c r="URS39" s="44"/>
      <c r="URT39" s="44"/>
      <c r="URU39" s="44"/>
      <c r="URV39" s="44"/>
      <c r="URW39" s="44"/>
      <c r="URX39" s="44"/>
      <c r="URY39" s="44"/>
      <c r="URZ39" s="44"/>
      <c r="USA39" s="44"/>
      <c r="USB39" s="44"/>
      <c r="USC39" s="44"/>
      <c r="USD39" s="44"/>
      <c r="USE39" s="44"/>
      <c r="USF39" s="44"/>
      <c r="USG39" s="44"/>
      <c r="USH39" s="44"/>
      <c r="USI39" s="44"/>
      <c r="USJ39" s="44"/>
      <c r="USK39" s="44"/>
      <c r="USL39" s="44"/>
      <c r="USM39" s="44"/>
      <c r="USN39" s="44"/>
      <c r="USO39" s="44"/>
      <c r="USP39" s="44"/>
      <c r="USQ39" s="44"/>
      <c r="USR39" s="44"/>
      <c r="USS39" s="44"/>
      <c r="UST39" s="44"/>
      <c r="USU39" s="44"/>
      <c r="USV39" s="44"/>
      <c r="USW39" s="44"/>
      <c r="USX39" s="44"/>
      <c r="USY39" s="44"/>
      <c r="USZ39" s="44"/>
      <c r="UTA39" s="44"/>
      <c r="UTB39" s="44"/>
      <c r="UTC39" s="44"/>
      <c r="UTD39" s="44"/>
      <c r="UTE39" s="44"/>
      <c r="UTF39" s="44"/>
      <c r="UTG39" s="44"/>
      <c r="UTH39" s="44"/>
      <c r="UTI39" s="44"/>
      <c r="UTJ39" s="44"/>
      <c r="UTK39" s="44"/>
      <c r="UTL39" s="44"/>
      <c r="UTM39" s="44"/>
      <c r="UTN39" s="44"/>
      <c r="UTO39" s="44"/>
      <c r="UTP39" s="44"/>
      <c r="UTQ39" s="44"/>
      <c r="UTR39" s="44"/>
      <c r="UTS39" s="44"/>
      <c r="UTT39" s="44"/>
      <c r="UTU39" s="44"/>
      <c r="UTV39" s="44"/>
      <c r="UTW39" s="44"/>
      <c r="UTX39" s="44"/>
      <c r="UTY39" s="44"/>
      <c r="UTZ39" s="44"/>
      <c r="UUA39" s="44"/>
      <c r="UUB39" s="44"/>
      <c r="UUC39" s="44"/>
      <c r="UUD39" s="44"/>
      <c r="UUE39" s="44"/>
      <c r="UUF39" s="44"/>
      <c r="UUG39" s="44"/>
      <c r="UUH39" s="44"/>
      <c r="UUI39" s="44"/>
      <c r="UUJ39" s="44"/>
      <c r="UUK39" s="44"/>
      <c r="UUL39" s="44"/>
      <c r="UUM39" s="44"/>
      <c r="UUN39" s="44"/>
      <c r="UUO39" s="44"/>
      <c r="UUP39" s="44"/>
      <c r="UUQ39" s="44"/>
      <c r="UUR39" s="44"/>
      <c r="UUS39" s="44"/>
      <c r="UUT39" s="44"/>
      <c r="UUU39" s="44"/>
      <c r="UUV39" s="44"/>
      <c r="UUW39" s="44"/>
      <c r="UUX39" s="44"/>
      <c r="UUY39" s="44"/>
      <c r="UUZ39" s="44"/>
      <c r="UVA39" s="44"/>
      <c r="UVB39" s="44"/>
      <c r="UVC39" s="44"/>
      <c r="UVD39" s="44"/>
      <c r="UVE39" s="44"/>
      <c r="UVF39" s="44"/>
      <c r="UVG39" s="44"/>
      <c r="UVH39" s="44"/>
      <c r="UVI39" s="44"/>
      <c r="UVJ39" s="44"/>
      <c r="UVK39" s="44"/>
      <c r="UVL39" s="44"/>
      <c r="UVM39" s="44"/>
      <c r="UVN39" s="44"/>
      <c r="UVO39" s="44"/>
      <c r="UVP39" s="44"/>
      <c r="UVQ39" s="44"/>
      <c r="UVR39" s="44"/>
      <c r="UVS39" s="44"/>
      <c r="UVT39" s="44"/>
      <c r="UVU39" s="44"/>
      <c r="UVV39" s="44"/>
      <c r="UVW39" s="44"/>
      <c r="UVX39" s="44"/>
      <c r="UVY39" s="44"/>
      <c r="UVZ39" s="44"/>
      <c r="UWA39" s="44"/>
      <c r="UWB39" s="44"/>
      <c r="UWC39" s="44"/>
      <c r="UWD39" s="44"/>
      <c r="UWE39" s="44"/>
      <c r="UWF39" s="44"/>
      <c r="UWG39" s="44"/>
      <c r="UWH39" s="44"/>
      <c r="UWI39" s="44"/>
      <c r="UWJ39" s="44"/>
      <c r="UWK39" s="44"/>
      <c r="UWL39" s="44"/>
      <c r="UWM39" s="44"/>
      <c r="UWN39" s="44"/>
      <c r="UWO39" s="44"/>
      <c r="UWP39" s="44"/>
      <c r="UWQ39" s="44"/>
      <c r="UWR39" s="44"/>
      <c r="UWS39" s="44"/>
      <c r="UWT39" s="44"/>
      <c r="UWU39" s="44"/>
      <c r="UWV39" s="44"/>
      <c r="UWW39" s="44"/>
      <c r="UWX39" s="44"/>
      <c r="UWY39" s="44"/>
      <c r="UWZ39" s="44"/>
      <c r="UXA39" s="44"/>
      <c r="UXB39" s="44"/>
      <c r="UXC39" s="44"/>
      <c r="UXD39" s="44"/>
      <c r="UXE39" s="44"/>
      <c r="UXF39" s="44"/>
      <c r="UXG39" s="44"/>
      <c r="UXH39" s="44"/>
      <c r="UXI39" s="44"/>
      <c r="UXJ39" s="44"/>
      <c r="UXK39" s="44"/>
      <c r="UXL39" s="44"/>
      <c r="UXM39" s="44"/>
      <c r="UXN39" s="44"/>
      <c r="UXO39" s="44"/>
      <c r="UXP39" s="44"/>
      <c r="UXQ39" s="44"/>
      <c r="UXR39" s="44"/>
      <c r="UXS39" s="44"/>
      <c r="UXT39" s="44"/>
      <c r="UXU39" s="44"/>
      <c r="UXV39" s="44"/>
      <c r="UXW39" s="44"/>
      <c r="UXX39" s="44"/>
      <c r="UXY39" s="44"/>
      <c r="UXZ39" s="44"/>
      <c r="UYA39" s="44"/>
      <c r="UYB39" s="44"/>
      <c r="UYC39" s="44"/>
      <c r="UYD39" s="44"/>
      <c r="UYE39" s="44"/>
      <c r="UYF39" s="44"/>
      <c r="UYG39" s="44"/>
      <c r="UYH39" s="44"/>
      <c r="UYI39" s="44"/>
      <c r="UYJ39" s="44"/>
      <c r="UYK39" s="44"/>
      <c r="UYL39" s="44"/>
      <c r="UYM39" s="44"/>
      <c r="UYN39" s="44"/>
      <c r="UYO39" s="44"/>
      <c r="UYP39" s="44"/>
      <c r="UYQ39" s="44"/>
      <c r="UYR39" s="44"/>
      <c r="UYS39" s="44"/>
      <c r="UYT39" s="44"/>
      <c r="UYU39" s="44"/>
      <c r="UYV39" s="44"/>
      <c r="UYW39" s="44"/>
      <c r="UYX39" s="44"/>
      <c r="UYY39" s="44"/>
      <c r="UYZ39" s="44"/>
      <c r="UZA39" s="44"/>
      <c r="UZB39" s="44"/>
      <c r="UZC39" s="44"/>
      <c r="UZD39" s="44"/>
      <c r="UZE39" s="44"/>
      <c r="UZF39" s="44"/>
      <c r="UZG39" s="44"/>
      <c r="UZH39" s="44"/>
      <c r="UZI39" s="44"/>
      <c r="UZJ39" s="44"/>
      <c r="UZK39" s="44"/>
      <c r="UZL39" s="44"/>
      <c r="UZM39" s="44"/>
      <c r="UZN39" s="44"/>
      <c r="UZO39" s="44"/>
      <c r="UZP39" s="44"/>
      <c r="UZQ39" s="44"/>
      <c r="UZR39" s="44"/>
      <c r="UZS39" s="44"/>
      <c r="UZT39" s="44"/>
      <c r="UZU39" s="44"/>
      <c r="UZV39" s="44"/>
      <c r="UZW39" s="44"/>
      <c r="UZX39" s="44"/>
      <c r="UZY39" s="44"/>
      <c r="UZZ39" s="44"/>
      <c r="VAA39" s="44"/>
      <c r="VAB39" s="44"/>
      <c r="VAC39" s="44"/>
      <c r="VAD39" s="44"/>
      <c r="VAE39" s="44"/>
      <c r="VAF39" s="44"/>
      <c r="VAG39" s="44"/>
      <c r="VAH39" s="44"/>
      <c r="VAI39" s="44"/>
      <c r="VAJ39" s="44"/>
      <c r="VAK39" s="44"/>
      <c r="VAL39" s="44"/>
      <c r="VAM39" s="44"/>
      <c r="VAN39" s="44"/>
      <c r="VAO39" s="44"/>
      <c r="VAP39" s="44"/>
      <c r="VAQ39" s="44"/>
      <c r="VAR39" s="44"/>
      <c r="VAS39" s="44"/>
      <c r="VAT39" s="44"/>
      <c r="VAU39" s="44"/>
      <c r="VAV39" s="44"/>
      <c r="VAW39" s="44"/>
      <c r="VAX39" s="44"/>
      <c r="VAY39" s="44"/>
      <c r="VAZ39" s="44"/>
      <c r="VBA39" s="44"/>
      <c r="VBB39" s="44"/>
      <c r="VBC39" s="44"/>
      <c r="VBD39" s="44"/>
      <c r="VBE39" s="44"/>
      <c r="VBF39" s="44"/>
      <c r="VBG39" s="44"/>
      <c r="VBH39" s="44"/>
      <c r="VBI39" s="44"/>
      <c r="VBJ39" s="44"/>
      <c r="VBK39" s="44"/>
      <c r="VBL39" s="44"/>
      <c r="VBM39" s="44"/>
      <c r="VBN39" s="44"/>
      <c r="VBO39" s="44"/>
      <c r="VBP39" s="44"/>
      <c r="VBQ39" s="44"/>
      <c r="VBR39" s="44"/>
      <c r="VBS39" s="44"/>
      <c r="VBT39" s="44"/>
      <c r="VBU39" s="44"/>
      <c r="VBV39" s="44"/>
      <c r="VBW39" s="44"/>
      <c r="VBX39" s="44"/>
      <c r="VBY39" s="44"/>
      <c r="VBZ39" s="44"/>
      <c r="VCA39" s="44"/>
      <c r="VCB39" s="44"/>
      <c r="VCC39" s="44"/>
      <c r="VCD39" s="44"/>
      <c r="VCE39" s="44"/>
      <c r="VCF39" s="44"/>
      <c r="VCG39" s="44"/>
      <c r="VCH39" s="44"/>
      <c r="VCI39" s="44"/>
      <c r="VCJ39" s="44"/>
      <c r="VCK39" s="44"/>
      <c r="VCL39" s="44"/>
      <c r="VCM39" s="44"/>
      <c r="VCN39" s="44"/>
      <c r="VCO39" s="44"/>
      <c r="VCP39" s="44"/>
      <c r="VCQ39" s="44"/>
      <c r="VCR39" s="44"/>
      <c r="VCS39" s="44"/>
      <c r="VCT39" s="44"/>
      <c r="VCU39" s="44"/>
      <c r="VCV39" s="44"/>
      <c r="VCW39" s="44"/>
      <c r="VCX39" s="44"/>
      <c r="VCY39" s="44"/>
      <c r="VCZ39" s="44"/>
      <c r="VDA39" s="44"/>
      <c r="VDB39" s="44"/>
      <c r="VDC39" s="44"/>
      <c r="VDD39" s="44"/>
      <c r="VDE39" s="44"/>
      <c r="VDF39" s="44"/>
      <c r="VDG39" s="44"/>
      <c r="VDH39" s="44"/>
      <c r="VDI39" s="44"/>
      <c r="VDJ39" s="44"/>
      <c r="VDK39" s="44"/>
      <c r="VDL39" s="44"/>
      <c r="VDM39" s="44"/>
      <c r="VDN39" s="44"/>
      <c r="VDO39" s="44"/>
      <c r="VDP39" s="44"/>
      <c r="VDQ39" s="44"/>
      <c r="VDR39" s="44"/>
      <c r="VDS39" s="44"/>
      <c r="VDT39" s="44"/>
      <c r="VDU39" s="44"/>
      <c r="VDV39" s="44"/>
      <c r="VDW39" s="44"/>
      <c r="VDX39" s="44"/>
      <c r="VDY39" s="44"/>
      <c r="VDZ39" s="44"/>
      <c r="VEA39" s="44"/>
      <c r="VEB39" s="44"/>
      <c r="VEC39" s="44"/>
      <c r="VED39" s="44"/>
      <c r="VEE39" s="44"/>
      <c r="VEF39" s="44"/>
      <c r="VEG39" s="44"/>
      <c r="VEH39" s="44"/>
      <c r="VEI39" s="44"/>
      <c r="VEJ39" s="44"/>
      <c r="VEK39" s="44"/>
      <c r="VEL39" s="44"/>
      <c r="VEM39" s="44"/>
      <c r="VEN39" s="44"/>
      <c r="VEO39" s="44"/>
      <c r="VEP39" s="44"/>
      <c r="VEQ39" s="44"/>
      <c r="VER39" s="44"/>
      <c r="VES39" s="44"/>
      <c r="VET39" s="44"/>
      <c r="VEU39" s="44"/>
      <c r="VEV39" s="44"/>
      <c r="VEW39" s="44"/>
      <c r="VEX39" s="44"/>
      <c r="VEY39" s="44"/>
      <c r="VEZ39" s="44"/>
      <c r="VFA39" s="44"/>
      <c r="VFB39" s="44"/>
      <c r="VFC39" s="44"/>
      <c r="VFD39" s="44"/>
      <c r="VFE39" s="44"/>
      <c r="VFF39" s="44"/>
      <c r="VFG39" s="44"/>
      <c r="VFH39" s="44"/>
      <c r="VFI39" s="44"/>
      <c r="VFJ39" s="44"/>
      <c r="VFK39" s="44"/>
      <c r="VFL39" s="44"/>
      <c r="VFM39" s="44"/>
      <c r="VFN39" s="44"/>
      <c r="VFO39" s="44"/>
      <c r="VFP39" s="44"/>
      <c r="VFQ39" s="44"/>
      <c r="VFR39" s="44"/>
      <c r="VFS39" s="44"/>
      <c r="VFT39" s="44"/>
      <c r="VFU39" s="44"/>
      <c r="VFV39" s="44"/>
      <c r="VFW39" s="44"/>
      <c r="VFX39" s="44"/>
      <c r="VFY39" s="44"/>
      <c r="VFZ39" s="44"/>
      <c r="VGA39" s="44"/>
      <c r="VGB39" s="44"/>
      <c r="VGC39" s="44"/>
      <c r="VGD39" s="44"/>
      <c r="VGE39" s="44"/>
      <c r="VGF39" s="44"/>
      <c r="VGG39" s="44"/>
      <c r="VGH39" s="44"/>
      <c r="VGI39" s="44"/>
      <c r="VGJ39" s="44"/>
      <c r="VGK39" s="44"/>
      <c r="VGL39" s="44"/>
      <c r="VGM39" s="44"/>
      <c r="VGN39" s="44"/>
      <c r="VGO39" s="44"/>
      <c r="VGP39" s="44"/>
      <c r="VGQ39" s="44"/>
      <c r="VGR39" s="44"/>
      <c r="VGS39" s="44"/>
      <c r="VGT39" s="44"/>
      <c r="VGU39" s="44"/>
      <c r="VGV39" s="44"/>
      <c r="VGW39" s="44"/>
      <c r="VGX39" s="44"/>
      <c r="VGY39" s="44"/>
      <c r="VGZ39" s="44"/>
      <c r="VHA39" s="44"/>
      <c r="VHB39" s="44"/>
      <c r="VHC39" s="44"/>
      <c r="VHD39" s="44"/>
      <c r="VHE39" s="44"/>
      <c r="VHF39" s="44"/>
      <c r="VHG39" s="44"/>
      <c r="VHH39" s="44"/>
      <c r="VHI39" s="44"/>
      <c r="VHJ39" s="44"/>
      <c r="VHK39" s="44"/>
      <c r="VHL39" s="44"/>
      <c r="VHM39" s="44"/>
      <c r="VHN39" s="44"/>
      <c r="VHO39" s="44"/>
      <c r="VHP39" s="44"/>
      <c r="VHQ39" s="44"/>
      <c r="VHR39" s="44"/>
      <c r="VHS39" s="44"/>
      <c r="VHT39" s="44"/>
      <c r="VHU39" s="44"/>
      <c r="VHV39" s="44"/>
      <c r="VHW39" s="44"/>
      <c r="VHX39" s="44"/>
      <c r="VHY39" s="44"/>
      <c r="VHZ39" s="44"/>
      <c r="VIA39" s="44"/>
      <c r="VIB39" s="44"/>
      <c r="VIC39" s="44"/>
      <c r="VID39" s="44"/>
      <c r="VIE39" s="44"/>
      <c r="VIF39" s="44"/>
      <c r="VIG39" s="44"/>
      <c r="VIH39" s="44"/>
      <c r="VII39" s="44"/>
      <c r="VIJ39" s="44"/>
      <c r="VIK39" s="44"/>
      <c r="VIL39" s="44"/>
      <c r="VIM39" s="44"/>
      <c r="VIN39" s="44"/>
      <c r="VIO39" s="44"/>
      <c r="VIP39" s="44"/>
      <c r="VIQ39" s="44"/>
      <c r="VIR39" s="44"/>
      <c r="VIS39" s="44"/>
      <c r="VIT39" s="44"/>
      <c r="VIU39" s="44"/>
      <c r="VIV39" s="44"/>
      <c r="VIW39" s="44"/>
      <c r="VIX39" s="44"/>
      <c r="VIY39" s="44"/>
      <c r="VIZ39" s="44"/>
      <c r="VJA39" s="44"/>
      <c r="VJB39" s="44"/>
      <c r="VJC39" s="44"/>
      <c r="VJD39" s="44"/>
      <c r="VJE39" s="44"/>
      <c r="VJF39" s="44"/>
      <c r="VJG39" s="44"/>
      <c r="VJH39" s="44"/>
      <c r="VJI39" s="44"/>
      <c r="VJJ39" s="44"/>
      <c r="VJK39" s="44"/>
      <c r="VJL39" s="44"/>
      <c r="VJM39" s="44"/>
      <c r="VJN39" s="44"/>
      <c r="VJO39" s="44"/>
      <c r="VJP39" s="44"/>
      <c r="VJQ39" s="44"/>
      <c r="VJR39" s="44"/>
      <c r="VJS39" s="44"/>
      <c r="VJT39" s="44"/>
      <c r="VJU39" s="44"/>
      <c r="VJV39" s="44"/>
      <c r="VJW39" s="44"/>
      <c r="VJX39" s="44"/>
      <c r="VJY39" s="44"/>
      <c r="VJZ39" s="44"/>
      <c r="VKA39" s="44"/>
      <c r="VKB39" s="44"/>
      <c r="VKC39" s="44"/>
      <c r="VKD39" s="44"/>
      <c r="VKE39" s="44"/>
      <c r="VKF39" s="44"/>
      <c r="VKG39" s="44"/>
      <c r="VKH39" s="44"/>
      <c r="VKI39" s="44"/>
      <c r="VKJ39" s="44"/>
      <c r="VKK39" s="44"/>
      <c r="VKL39" s="44"/>
      <c r="VKM39" s="44"/>
      <c r="VKN39" s="44"/>
      <c r="VKO39" s="44"/>
      <c r="VKP39" s="44"/>
      <c r="VKQ39" s="44"/>
      <c r="VKR39" s="44"/>
      <c r="VKS39" s="44"/>
      <c r="VKT39" s="44"/>
      <c r="VKU39" s="44"/>
      <c r="VKV39" s="44"/>
      <c r="VKW39" s="44"/>
      <c r="VKX39" s="44"/>
      <c r="VKY39" s="44"/>
      <c r="VKZ39" s="44"/>
      <c r="VLA39" s="44"/>
      <c r="VLB39" s="44"/>
      <c r="VLC39" s="44"/>
      <c r="VLD39" s="44"/>
      <c r="VLE39" s="44"/>
      <c r="VLF39" s="44"/>
      <c r="VLG39" s="44"/>
      <c r="VLH39" s="44"/>
      <c r="VLI39" s="44"/>
      <c r="VLJ39" s="44"/>
      <c r="VLK39" s="44"/>
      <c r="VLL39" s="44"/>
      <c r="VLM39" s="44"/>
      <c r="VLN39" s="44"/>
      <c r="VLO39" s="44"/>
      <c r="VLP39" s="44"/>
      <c r="VLQ39" s="44"/>
      <c r="VLR39" s="44"/>
      <c r="VLS39" s="44"/>
      <c r="VLT39" s="44"/>
      <c r="VLU39" s="44"/>
      <c r="VLV39" s="44"/>
      <c r="VLW39" s="44"/>
      <c r="VLX39" s="44"/>
      <c r="VLY39" s="44"/>
      <c r="VLZ39" s="44"/>
      <c r="VMA39" s="44"/>
      <c r="VMB39" s="44"/>
      <c r="VMC39" s="44"/>
      <c r="VMD39" s="44"/>
      <c r="VME39" s="44"/>
      <c r="VMF39" s="44"/>
      <c r="VMG39" s="44"/>
      <c r="VMH39" s="44"/>
      <c r="VMI39" s="44"/>
      <c r="VMJ39" s="44"/>
      <c r="VMK39" s="44"/>
      <c r="VML39" s="44"/>
      <c r="VMM39" s="44"/>
      <c r="VMN39" s="44"/>
      <c r="VMO39" s="44"/>
      <c r="VMP39" s="44"/>
      <c r="VMQ39" s="44"/>
      <c r="VMR39" s="44"/>
      <c r="VMS39" s="44"/>
      <c r="VMT39" s="44"/>
      <c r="VMU39" s="44"/>
      <c r="VMV39" s="44"/>
      <c r="VMW39" s="44"/>
      <c r="VMX39" s="44"/>
      <c r="VMY39" s="44"/>
      <c r="VMZ39" s="44"/>
      <c r="VNA39" s="44"/>
      <c r="VNB39" s="44"/>
      <c r="VNC39" s="44"/>
      <c r="VND39" s="44"/>
      <c r="VNE39" s="44"/>
      <c r="VNF39" s="44"/>
      <c r="VNG39" s="44"/>
      <c r="VNH39" s="44"/>
      <c r="VNI39" s="44"/>
      <c r="VNJ39" s="44"/>
      <c r="VNK39" s="44"/>
      <c r="VNL39" s="44"/>
      <c r="VNM39" s="44"/>
      <c r="VNN39" s="44"/>
      <c r="VNO39" s="44"/>
      <c r="VNP39" s="44"/>
      <c r="VNQ39" s="44"/>
      <c r="VNR39" s="44"/>
      <c r="VNS39" s="44"/>
      <c r="VNT39" s="44"/>
      <c r="VNU39" s="44"/>
      <c r="VNV39" s="44"/>
      <c r="VNW39" s="44"/>
      <c r="VNX39" s="44"/>
      <c r="VNY39" s="44"/>
      <c r="VNZ39" s="44"/>
      <c r="VOA39" s="44"/>
      <c r="VOB39" s="44"/>
      <c r="VOC39" s="44"/>
      <c r="VOD39" s="44"/>
      <c r="VOE39" s="44"/>
      <c r="VOF39" s="44"/>
      <c r="VOG39" s="44"/>
      <c r="VOH39" s="44"/>
      <c r="VOI39" s="44"/>
      <c r="VOJ39" s="44"/>
      <c r="VOK39" s="44"/>
      <c r="VOL39" s="44"/>
      <c r="VOM39" s="44"/>
      <c r="VON39" s="44"/>
      <c r="VOO39" s="44"/>
      <c r="VOP39" s="44"/>
      <c r="VOQ39" s="44"/>
      <c r="VOR39" s="44"/>
      <c r="VOS39" s="44"/>
      <c r="VOT39" s="44"/>
      <c r="VOU39" s="44"/>
      <c r="VOV39" s="44"/>
      <c r="VOW39" s="44"/>
      <c r="VOX39" s="44"/>
      <c r="VOY39" s="44"/>
      <c r="VOZ39" s="44"/>
      <c r="VPA39" s="44"/>
      <c r="VPB39" s="44"/>
      <c r="VPC39" s="44"/>
      <c r="VPD39" s="44"/>
      <c r="VPE39" s="44"/>
      <c r="VPF39" s="44"/>
      <c r="VPG39" s="44"/>
      <c r="VPH39" s="44"/>
      <c r="VPI39" s="44"/>
      <c r="VPJ39" s="44"/>
      <c r="VPK39" s="44"/>
      <c r="VPL39" s="44"/>
      <c r="VPM39" s="44"/>
      <c r="VPN39" s="44"/>
      <c r="VPO39" s="44"/>
      <c r="VPP39" s="44"/>
      <c r="VPQ39" s="44"/>
      <c r="VPR39" s="44"/>
      <c r="VPS39" s="44"/>
      <c r="VPT39" s="44"/>
      <c r="VPU39" s="44"/>
      <c r="VPV39" s="44"/>
      <c r="VPW39" s="44"/>
      <c r="VPX39" s="44"/>
      <c r="VPY39" s="44"/>
      <c r="VPZ39" s="44"/>
      <c r="VQA39" s="44"/>
      <c r="VQB39" s="44"/>
      <c r="VQC39" s="44"/>
      <c r="VQD39" s="44"/>
      <c r="VQE39" s="44"/>
      <c r="VQF39" s="44"/>
      <c r="VQG39" s="44"/>
      <c r="VQH39" s="44"/>
      <c r="VQI39" s="44"/>
      <c r="VQJ39" s="44"/>
      <c r="VQK39" s="44"/>
      <c r="VQL39" s="44"/>
      <c r="VQM39" s="44"/>
      <c r="VQN39" s="44"/>
      <c r="VQO39" s="44"/>
      <c r="VQP39" s="44"/>
      <c r="VQQ39" s="44"/>
      <c r="VQR39" s="44"/>
      <c r="VQS39" s="44"/>
      <c r="VQT39" s="44"/>
      <c r="VQU39" s="44"/>
      <c r="VQV39" s="44"/>
      <c r="VQW39" s="44"/>
      <c r="VQX39" s="44"/>
      <c r="VQY39" s="44"/>
      <c r="VQZ39" s="44"/>
      <c r="VRA39" s="44"/>
      <c r="VRB39" s="44"/>
      <c r="VRC39" s="44"/>
      <c r="VRD39" s="44"/>
      <c r="VRE39" s="44"/>
      <c r="VRF39" s="44"/>
      <c r="VRG39" s="44"/>
      <c r="VRH39" s="44"/>
      <c r="VRI39" s="44"/>
      <c r="VRJ39" s="44"/>
      <c r="VRK39" s="44"/>
      <c r="VRL39" s="44"/>
      <c r="VRM39" s="44"/>
      <c r="VRN39" s="44"/>
      <c r="VRO39" s="44"/>
      <c r="VRP39" s="44"/>
      <c r="VRQ39" s="44"/>
      <c r="VRR39" s="44"/>
      <c r="VRS39" s="44"/>
      <c r="VRT39" s="44"/>
      <c r="VRU39" s="44"/>
      <c r="VRV39" s="44"/>
      <c r="VRW39" s="44"/>
      <c r="VRX39" s="44"/>
      <c r="VRY39" s="44"/>
      <c r="VRZ39" s="44"/>
      <c r="VSA39" s="44"/>
      <c r="VSB39" s="44"/>
      <c r="VSC39" s="44"/>
      <c r="VSD39" s="44"/>
      <c r="VSE39" s="44"/>
      <c r="VSF39" s="44"/>
      <c r="VSG39" s="44"/>
      <c r="VSH39" s="44"/>
      <c r="VSI39" s="44"/>
      <c r="VSJ39" s="44"/>
      <c r="VSK39" s="44"/>
      <c r="VSL39" s="44"/>
      <c r="VSM39" s="44"/>
      <c r="VSN39" s="44"/>
      <c r="VSO39" s="44"/>
      <c r="VSP39" s="44"/>
      <c r="VSQ39" s="44"/>
      <c r="VSR39" s="44"/>
      <c r="VSS39" s="44"/>
      <c r="VST39" s="44"/>
      <c r="VSU39" s="44"/>
      <c r="VSV39" s="44"/>
      <c r="VSW39" s="44"/>
      <c r="VSX39" s="44"/>
      <c r="VSY39" s="44"/>
      <c r="VSZ39" s="44"/>
      <c r="VTA39" s="44"/>
      <c r="VTB39" s="44"/>
      <c r="VTC39" s="44"/>
      <c r="VTD39" s="44"/>
      <c r="VTE39" s="44"/>
      <c r="VTF39" s="44"/>
      <c r="VTG39" s="44"/>
      <c r="VTH39" s="44"/>
      <c r="VTI39" s="44"/>
      <c r="VTJ39" s="44"/>
      <c r="VTK39" s="44"/>
      <c r="VTL39" s="44"/>
      <c r="VTM39" s="44"/>
      <c r="VTN39" s="44"/>
      <c r="VTO39" s="44"/>
      <c r="VTP39" s="44"/>
      <c r="VTQ39" s="44"/>
      <c r="VTR39" s="44"/>
      <c r="VTS39" s="44"/>
      <c r="VTT39" s="44"/>
      <c r="VTU39" s="44"/>
      <c r="VTV39" s="44"/>
      <c r="VTW39" s="44"/>
      <c r="VTX39" s="44"/>
      <c r="VTY39" s="44"/>
      <c r="VTZ39" s="44"/>
      <c r="VUA39" s="44"/>
      <c r="VUB39" s="44"/>
      <c r="VUC39" s="44"/>
      <c r="VUD39" s="44"/>
      <c r="VUE39" s="44"/>
      <c r="VUF39" s="44"/>
      <c r="VUG39" s="44"/>
      <c r="VUH39" s="44"/>
      <c r="VUI39" s="44"/>
      <c r="VUJ39" s="44"/>
      <c r="VUK39" s="44"/>
      <c r="VUL39" s="44"/>
      <c r="VUM39" s="44"/>
      <c r="VUN39" s="44"/>
      <c r="VUO39" s="44"/>
      <c r="VUP39" s="44"/>
      <c r="VUQ39" s="44"/>
      <c r="VUR39" s="44"/>
      <c r="VUS39" s="44"/>
      <c r="VUT39" s="44"/>
      <c r="VUU39" s="44"/>
      <c r="VUV39" s="44"/>
      <c r="VUW39" s="44"/>
      <c r="VUX39" s="44"/>
      <c r="VUY39" s="44"/>
      <c r="VUZ39" s="44"/>
      <c r="VVA39" s="44"/>
      <c r="VVB39" s="44"/>
      <c r="VVC39" s="44"/>
      <c r="VVD39" s="44"/>
      <c r="VVE39" s="44"/>
      <c r="VVF39" s="44"/>
      <c r="VVG39" s="44"/>
      <c r="VVH39" s="44"/>
      <c r="VVI39" s="44"/>
      <c r="VVJ39" s="44"/>
      <c r="VVK39" s="44"/>
      <c r="VVL39" s="44"/>
      <c r="VVM39" s="44"/>
      <c r="VVN39" s="44"/>
      <c r="VVO39" s="44"/>
      <c r="VVP39" s="44"/>
      <c r="VVQ39" s="44"/>
      <c r="VVR39" s="44"/>
      <c r="VVS39" s="44"/>
      <c r="VVT39" s="44"/>
      <c r="VVU39" s="44"/>
      <c r="VVV39" s="44"/>
      <c r="VVW39" s="44"/>
      <c r="VVX39" s="44"/>
      <c r="VVY39" s="44"/>
      <c r="VVZ39" s="44"/>
      <c r="VWA39" s="44"/>
      <c r="VWB39" s="44"/>
      <c r="VWC39" s="44"/>
      <c r="VWD39" s="44"/>
      <c r="VWE39" s="44"/>
      <c r="VWF39" s="44"/>
      <c r="VWG39" s="44"/>
      <c r="VWH39" s="44"/>
      <c r="VWI39" s="44"/>
      <c r="VWJ39" s="44"/>
      <c r="VWK39" s="44"/>
      <c r="VWL39" s="44"/>
      <c r="VWM39" s="44"/>
      <c r="VWN39" s="44"/>
      <c r="VWO39" s="44"/>
      <c r="VWP39" s="44"/>
      <c r="VWQ39" s="44"/>
      <c r="VWR39" s="44"/>
      <c r="VWS39" s="44"/>
      <c r="VWT39" s="44"/>
      <c r="VWU39" s="44"/>
      <c r="VWV39" s="44"/>
      <c r="VWW39" s="44"/>
      <c r="VWX39" s="44"/>
      <c r="VWY39" s="44"/>
      <c r="VWZ39" s="44"/>
      <c r="VXA39" s="44"/>
      <c r="VXB39" s="44"/>
      <c r="VXC39" s="44"/>
      <c r="VXD39" s="44"/>
      <c r="VXE39" s="44"/>
      <c r="VXF39" s="44"/>
      <c r="VXG39" s="44"/>
      <c r="VXH39" s="44"/>
      <c r="VXI39" s="44"/>
      <c r="VXJ39" s="44"/>
      <c r="VXK39" s="44"/>
      <c r="VXL39" s="44"/>
      <c r="VXM39" s="44"/>
      <c r="VXN39" s="44"/>
      <c r="VXO39" s="44"/>
      <c r="VXP39" s="44"/>
      <c r="VXQ39" s="44"/>
      <c r="VXR39" s="44"/>
      <c r="VXS39" s="44"/>
      <c r="VXT39" s="44"/>
      <c r="VXU39" s="44"/>
      <c r="VXV39" s="44"/>
      <c r="VXW39" s="44"/>
      <c r="VXX39" s="44"/>
      <c r="VXY39" s="44"/>
      <c r="VXZ39" s="44"/>
      <c r="VYA39" s="44"/>
      <c r="VYB39" s="44"/>
      <c r="VYC39" s="44"/>
      <c r="VYD39" s="44"/>
      <c r="VYE39" s="44"/>
      <c r="VYF39" s="44"/>
      <c r="VYG39" s="44"/>
      <c r="VYH39" s="44"/>
      <c r="VYI39" s="44"/>
      <c r="VYJ39" s="44"/>
      <c r="VYK39" s="44"/>
      <c r="VYL39" s="44"/>
      <c r="VYM39" s="44"/>
      <c r="VYN39" s="44"/>
      <c r="VYO39" s="44"/>
      <c r="VYP39" s="44"/>
      <c r="VYQ39" s="44"/>
      <c r="VYR39" s="44"/>
      <c r="VYS39" s="44"/>
      <c r="VYT39" s="44"/>
      <c r="VYU39" s="44"/>
      <c r="VYV39" s="44"/>
      <c r="VYW39" s="44"/>
      <c r="VYX39" s="44"/>
      <c r="VYY39" s="44"/>
      <c r="VYZ39" s="44"/>
      <c r="VZA39" s="44"/>
      <c r="VZB39" s="44"/>
      <c r="VZC39" s="44"/>
      <c r="VZD39" s="44"/>
      <c r="VZE39" s="44"/>
      <c r="VZF39" s="44"/>
      <c r="VZG39" s="44"/>
      <c r="VZH39" s="44"/>
      <c r="VZI39" s="44"/>
      <c r="VZJ39" s="44"/>
      <c r="VZK39" s="44"/>
      <c r="VZL39" s="44"/>
      <c r="VZM39" s="44"/>
      <c r="VZN39" s="44"/>
      <c r="VZO39" s="44"/>
      <c r="VZP39" s="44"/>
      <c r="VZQ39" s="44"/>
      <c r="VZR39" s="44"/>
      <c r="VZS39" s="44"/>
      <c r="VZT39" s="44"/>
      <c r="VZU39" s="44"/>
      <c r="VZV39" s="44"/>
      <c r="VZW39" s="44"/>
      <c r="VZX39" s="44"/>
      <c r="VZY39" s="44"/>
      <c r="VZZ39" s="44"/>
      <c r="WAA39" s="44"/>
      <c r="WAB39" s="44"/>
      <c r="WAC39" s="44"/>
      <c r="WAD39" s="44"/>
      <c r="WAE39" s="44"/>
      <c r="WAF39" s="44"/>
      <c r="WAG39" s="44"/>
      <c r="WAH39" s="44"/>
      <c r="WAI39" s="44"/>
      <c r="WAJ39" s="44"/>
      <c r="WAK39" s="44"/>
      <c r="WAL39" s="44"/>
      <c r="WAM39" s="44"/>
      <c r="WAN39" s="44"/>
      <c r="WAO39" s="44"/>
      <c r="WAP39" s="44"/>
      <c r="WAQ39" s="44"/>
      <c r="WAR39" s="44"/>
      <c r="WAS39" s="44"/>
      <c r="WAT39" s="44"/>
      <c r="WAU39" s="44"/>
      <c r="WAV39" s="44"/>
      <c r="WAW39" s="44"/>
      <c r="WAX39" s="44"/>
      <c r="WAY39" s="44"/>
      <c r="WAZ39" s="44"/>
      <c r="WBA39" s="44"/>
      <c r="WBB39" s="44"/>
      <c r="WBC39" s="44"/>
      <c r="WBD39" s="44"/>
      <c r="WBE39" s="44"/>
      <c r="WBF39" s="44"/>
      <c r="WBG39" s="44"/>
      <c r="WBH39" s="44"/>
      <c r="WBI39" s="44"/>
      <c r="WBJ39" s="44"/>
      <c r="WBK39" s="44"/>
      <c r="WBL39" s="44"/>
      <c r="WBM39" s="44"/>
      <c r="WBN39" s="44"/>
      <c r="WBO39" s="44"/>
      <c r="WBP39" s="44"/>
      <c r="WBQ39" s="44"/>
      <c r="WBR39" s="44"/>
      <c r="WBS39" s="44"/>
      <c r="WBT39" s="44"/>
      <c r="WBU39" s="44"/>
      <c r="WBV39" s="44"/>
      <c r="WBW39" s="44"/>
      <c r="WBX39" s="44"/>
      <c r="WBY39" s="44"/>
      <c r="WBZ39" s="44"/>
      <c r="WCA39" s="44"/>
      <c r="WCB39" s="44"/>
      <c r="WCC39" s="44"/>
      <c r="WCD39" s="44"/>
      <c r="WCE39" s="44"/>
      <c r="WCF39" s="44"/>
      <c r="WCG39" s="44"/>
      <c r="WCH39" s="44"/>
      <c r="WCI39" s="44"/>
      <c r="WCJ39" s="44"/>
      <c r="WCK39" s="44"/>
      <c r="WCL39" s="44"/>
      <c r="WCM39" s="44"/>
      <c r="WCN39" s="44"/>
      <c r="WCO39" s="44"/>
      <c r="WCP39" s="44"/>
      <c r="WCQ39" s="44"/>
      <c r="WCR39" s="44"/>
      <c r="WCS39" s="44"/>
      <c r="WCT39" s="44"/>
      <c r="WCU39" s="44"/>
      <c r="WCV39" s="44"/>
      <c r="WCW39" s="44"/>
      <c r="WCX39" s="44"/>
      <c r="WCY39" s="44"/>
      <c r="WCZ39" s="44"/>
      <c r="WDA39" s="44"/>
      <c r="WDB39" s="44"/>
      <c r="WDC39" s="44"/>
      <c r="WDD39" s="44"/>
      <c r="WDE39" s="44"/>
      <c r="WDF39" s="44"/>
      <c r="WDG39" s="44"/>
      <c r="WDH39" s="44"/>
      <c r="WDI39" s="44"/>
      <c r="WDJ39" s="44"/>
      <c r="WDK39" s="44"/>
      <c r="WDL39" s="44"/>
      <c r="WDM39" s="44"/>
      <c r="WDN39" s="44"/>
      <c r="WDO39" s="44"/>
      <c r="WDP39" s="44"/>
      <c r="WDQ39" s="44"/>
      <c r="WDR39" s="44"/>
      <c r="WDS39" s="44"/>
      <c r="WDT39" s="44"/>
      <c r="WDU39" s="44"/>
      <c r="WDV39" s="44"/>
      <c r="WDW39" s="44"/>
      <c r="WDX39" s="44"/>
      <c r="WDY39" s="44"/>
      <c r="WDZ39" s="44"/>
      <c r="WEA39" s="44"/>
      <c r="WEB39" s="44"/>
      <c r="WEC39" s="44"/>
      <c r="WED39" s="44"/>
      <c r="WEE39" s="44"/>
      <c r="WEF39" s="44"/>
      <c r="WEG39" s="44"/>
      <c r="WEH39" s="44"/>
      <c r="WEI39" s="44"/>
      <c r="WEJ39" s="44"/>
      <c r="WEK39" s="44"/>
      <c r="WEL39" s="44"/>
      <c r="WEM39" s="44"/>
      <c r="WEN39" s="44"/>
      <c r="WEO39" s="44"/>
      <c r="WEP39" s="44"/>
      <c r="WEQ39" s="44"/>
      <c r="WER39" s="44"/>
      <c r="WES39" s="44"/>
      <c r="WET39" s="44"/>
      <c r="WEU39" s="44"/>
      <c r="WEV39" s="44"/>
      <c r="WEW39" s="44"/>
      <c r="WEX39" s="44"/>
      <c r="WEY39" s="44"/>
      <c r="WEZ39" s="44"/>
      <c r="WFA39" s="44"/>
      <c r="WFB39" s="44"/>
      <c r="WFC39" s="44"/>
      <c r="WFD39" s="44"/>
      <c r="WFE39" s="44"/>
      <c r="WFF39" s="44"/>
      <c r="WFG39" s="44"/>
      <c r="WFH39" s="44"/>
      <c r="WFI39" s="44"/>
      <c r="WFJ39" s="44"/>
      <c r="WFK39" s="44"/>
      <c r="WFL39" s="44"/>
      <c r="WFM39" s="44"/>
      <c r="WFN39" s="44"/>
      <c r="WFO39" s="44"/>
      <c r="WFP39" s="44"/>
      <c r="WFQ39" s="44"/>
      <c r="WFR39" s="44"/>
      <c r="WFS39" s="44"/>
      <c r="WFT39" s="44"/>
      <c r="WFU39" s="44"/>
      <c r="WFV39" s="44"/>
      <c r="WFW39" s="44"/>
      <c r="WFX39" s="44"/>
      <c r="WFY39" s="44"/>
      <c r="WFZ39" s="44"/>
      <c r="WGA39" s="44"/>
      <c r="WGB39" s="44"/>
      <c r="WGC39" s="44"/>
      <c r="WGD39" s="44"/>
      <c r="WGE39" s="44"/>
      <c r="WGF39" s="44"/>
      <c r="WGG39" s="44"/>
      <c r="WGH39" s="44"/>
      <c r="WGI39" s="44"/>
      <c r="WGJ39" s="44"/>
      <c r="WGK39" s="44"/>
      <c r="WGL39" s="44"/>
      <c r="WGM39" s="44"/>
      <c r="WGN39" s="44"/>
      <c r="WGO39" s="44"/>
      <c r="WGP39" s="44"/>
      <c r="WGQ39" s="44"/>
      <c r="WGR39" s="44"/>
      <c r="WGS39" s="44"/>
      <c r="WGT39" s="44"/>
      <c r="WGU39" s="44"/>
      <c r="WGV39" s="44"/>
      <c r="WGW39" s="44"/>
      <c r="WGX39" s="44"/>
      <c r="WGY39" s="44"/>
      <c r="WGZ39" s="44"/>
      <c r="WHA39" s="44"/>
      <c r="WHB39" s="44"/>
      <c r="WHC39" s="44"/>
      <c r="WHD39" s="44"/>
      <c r="WHE39" s="44"/>
      <c r="WHF39" s="44"/>
      <c r="WHG39" s="44"/>
      <c r="WHH39" s="44"/>
      <c r="WHI39" s="44"/>
      <c r="WHJ39" s="44"/>
      <c r="WHK39" s="44"/>
      <c r="WHL39" s="44"/>
      <c r="WHM39" s="44"/>
      <c r="WHN39" s="44"/>
      <c r="WHO39" s="44"/>
      <c r="WHP39" s="44"/>
      <c r="WHQ39" s="44"/>
      <c r="WHR39" s="44"/>
      <c r="WHS39" s="44"/>
      <c r="WHT39" s="44"/>
      <c r="WHU39" s="44"/>
      <c r="WHV39" s="44"/>
      <c r="WHW39" s="44"/>
      <c r="WHX39" s="44"/>
      <c r="WHY39" s="44"/>
      <c r="WHZ39" s="44"/>
      <c r="WIA39" s="44"/>
      <c r="WIB39" s="44"/>
      <c r="WIC39" s="44"/>
      <c r="WID39" s="44"/>
      <c r="WIE39" s="44"/>
      <c r="WIF39" s="44"/>
      <c r="WIG39" s="44"/>
      <c r="WIH39" s="44"/>
      <c r="WII39" s="44"/>
      <c r="WIJ39" s="44"/>
      <c r="WIK39" s="44"/>
      <c r="WIL39" s="44"/>
      <c r="WIM39" s="44"/>
      <c r="WIN39" s="44"/>
      <c r="WIO39" s="44"/>
      <c r="WIP39" s="44"/>
      <c r="WIQ39" s="44"/>
      <c r="WIR39" s="44"/>
      <c r="WIS39" s="44"/>
      <c r="WIT39" s="44"/>
      <c r="WIU39" s="44"/>
      <c r="WIV39" s="44"/>
      <c r="WIW39" s="44"/>
      <c r="WIX39" s="44"/>
      <c r="WIY39" s="44"/>
      <c r="WIZ39" s="44"/>
      <c r="WJA39" s="44"/>
      <c r="WJB39" s="44"/>
      <c r="WJC39" s="44"/>
      <c r="WJD39" s="44"/>
      <c r="WJE39" s="44"/>
      <c r="WJF39" s="44"/>
      <c r="WJG39" s="44"/>
      <c r="WJH39" s="44"/>
      <c r="WJI39" s="44"/>
      <c r="WJJ39" s="44"/>
      <c r="WJK39" s="44"/>
      <c r="WJL39" s="44"/>
      <c r="WJM39" s="44"/>
      <c r="WJN39" s="44"/>
      <c r="WJO39" s="44"/>
      <c r="WJP39" s="44"/>
      <c r="WJQ39" s="44"/>
      <c r="WJR39" s="44"/>
      <c r="WJS39" s="44"/>
      <c r="WJT39" s="44"/>
      <c r="WJU39" s="44"/>
      <c r="WJV39" s="44"/>
      <c r="WJW39" s="44"/>
      <c r="WJX39" s="44"/>
      <c r="WJY39" s="44"/>
      <c r="WJZ39" s="44"/>
      <c r="WKA39" s="44"/>
      <c r="WKB39" s="44"/>
      <c r="WKC39" s="44"/>
      <c r="WKD39" s="44"/>
      <c r="WKE39" s="44"/>
      <c r="WKF39" s="44"/>
      <c r="WKG39" s="44"/>
      <c r="WKH39" s="44"/>
      <c r="WKI39" s="44"/>
      <c r="WKJ39" s="44"/>
      <c r="WKK39" s="44"/>
      <c r="WKL39" s="44"/>
      <c r="WKM39" s="44"/>
      <c r="WKN39" s="44"/>
      <c r="WKO39" s="44"/>
      <c r="WKP39" s="44"/>
      <c r="WKQ39" s="44"/>
      <c r="WKR39" s="44"/>
      <c r="WKS39" s="44"/>
      <c r="WKT39" s="44"/>
      <c r="WKU39" s="44"/>
      <c r="WKV39" s="44"/>
      <c r="WKW39" s="44"/>
      <c r="WKX39" s="44"/>
      <c r="WKY39" s="44"/>
      <c r="WKZ39" s="44"/>
      <c r="WLA39" s="44"/>
      <c r="WLB39" s="44"/>
      <c r="WLC39" s="44"/>
      <c r="WLD39" s="44"/>
      <c r="WLE39" s="44"/>
      <c r="WLF39" s="44"/>
      <c r="WLG39" s="44"/>
      <c r="WLH39" s="44"/>
      <c r="WLI39" s="44"/>
      <c r="WLJ39" s="44"/>
      <c r="WLK39" s="44"/>
      <c r="WLL39" s="44"/>
      <c r="WLM39" s="44"/>
      <c r="WLN39" s="44"/>
      <c r="WLO39" s="44"/>
      <c r="WLP39" s="44"/>
      <c r="WLQ39" s="44"/>
      <c r="WLR39" s="44"/>
      <c r="WLS39" s="44"/>
      <c r="WLT39" s="44"/>
      <c r="WLU39" s="44"/>
      <c r="WLV39" s="44"/>
      <c r="WLW39" s="44"/>
      <c r="WLX39" s="44"/>
      <c r="WLY39" s="44"/>
      <c r="WLZ39" s="44"/>
      <c r="WMA39" s="44"/>
      <c r="WMB39" s="44"/>
      <c r="WMC39" s="44"/>
      <c r="WMD39" s="44"/>
      <c r="WME39" s="44"/>
      <c r="WMF39" s="44"/>
      <c r="WMG39" s="44"/>
      <c r="WMH39" s="44"/>
      <c r="WMI39" s="44"/>
      <c r="WMJ39" s="44"/>
      <c r="WMK39" s="44"/>
      <c r="WML39" s="44"/>
      <c r="WMM39" s="44"/>
      <c r="WMN39" s="44"/>
      <c r="WMO39" s="44"/>
      <c r="WMP39" s="44"/>
      <c r="WMQ39" s="44"/>
      <c r="WMR39" s="44"/>
      <c r="WMS39" s="44"/>
      <c r="WMT39" s="44"/>
      <c r="WMU39" s="44"/>
      <c r="WMV39" s="44"/>
      <c r="WMW39" s="44"/>
      <c r="WMX39" s="44"/>
      <c r="WMY39" s="44"/>
      <c r="WMZ39" s="44"/>
      <c r="WNA39" s="44"/>
      <c r="WNB39" s="44"/>
      <c r="WNC39" s="44"/>
      <c r="WND39" s="44"/>
      <c r="WNE39" s="44"/>
      <c r="WNF39" s="44"/>
      <c r="WNG39" s="44"/>
      <c r="WNH39" s="44"/>
      <c r="WNI39" s="44"/>
      <c r="WNJ39" s="44"/>
      <c r="WNK39" s="44"/>
      <c r="WNL39" s="44"/>
      <c r="WNM39" s="44"/>
      <c r="WNN39" s="44"/>
      <c r="WNO39" s="44"/>
      <c r="WNP39" s="44"/>
      <c r="WNQ39" s="44"/>
      <c r="WNR39" s="44"/>
      <c r="WNS39" s="44"/>
      <c r="WNT39" s="44"/>
      <c r="WNU39" s="44"/>
      <c r="WNV39" s="44"/>
      <c r="WNW39" s="44"/>
      <c r="WNX39" s="44"/>
      <c r="WNY39" s="44"/>
      <c r="WNZ39" s="44"/>
      <c r="WOA39" s="44"/>
      <c r="WOB39" s="44"/>
      <c r="WOC39" s="44"/>
      <c r="WOD39" s="44"/>
      <c r="WOE39" s="44"/>
      <c r="WOF39" s="44"/>
      <c r="WOG39" s="44"/>
      <c r="WOH39" s="44"/>
      <c r="WOI39" s="44"/>
      <c r="WOJ39" s="44"/>
      <c r="WOK39" s="44"/>
      <c r="WOL39" s="44"/>
      <c r="WOM39" s="44"/>
      <c r="WON39" s="44"/>
      <c r="WOO39" s="44"/>
      <c r="WOP39" s="44"/>
      <c r="WOQ39" s="44"/>
      <c r="WOR39" s="44"/>
      <c r="WOS39" s="44"/>
      <c r="WOT39" s="44"/>
      <c r="WOU39" s="44"/>
      <c r="WOV39" s="44"/>
      <c r="WOW39" s="44"/>
      <c r="WOX39" s="44"/>
      <c r="WOY39" s="44"/>
      <c r="WOZ39" s="44"/>
      <c r="WPA39" s="44"/>
      <c r="WPB39" s="44"/>
      <c r="WPC39" s="44"/>
      <c r="WPD39" s="44"/>
      <c r="WPE39" s="44"/>
      <c r="WPF39" s="44"/>
      <c r="WPG39" s="44"/>
      <c r="WPH39" s="44"/>
      <c r="WPI39" s="44"/>
      <c r="WPJ39" s="44"/>
      <c r="WPK39" s="44"/>
      <c r="WPL39" s="44"/>
      <c r="WPM39" s="44"/>
      <c r="WPN39" s="44"/>
      <c r="WPO39" s="44"/>
      <c r="WPP39" s="44"/>
      <c r="WPQ39" s="44"/>
      <c r="WPR39" s="44"/>
      <c r="WPS39" s="44"/>
      <c r="WPT39" s="44"/>
      <c r="WPU39" s="44"/>
      <c r="WPV39" s="44"/>
      <c r="WPW39" s="44"/>
      <c r="WPX39" s="44"/>
      <c r="WPY39" s="44"/>
      <c r="WPZ39" s="44"/>
      <c r="WQA39" s="44"/>
      <c r="WQB39" s="44"/>
      <c r="WQC39" s="44"/>
      <c r="WQD39" s="44"/>
      <c r="WQE39" s="44"/>
      <c r="WQF39" s="44"/>
      <c r="WQG39" s="44"/>
      <c r="WQH39" s="44"/>
      <c r="WQI39" s="44"/>
      <c r="WQJ39" s="44"/>
      <c r="WQK39" s="44"/>
      <c r="WQL39" s="44"/>
      <c r="WQM39" s="44"/>
      <c r="WQN39" s="44"/>
      <c r="WQO39" s="44"/>
      <c r="WQP39" s="44"/>
      <c r="WQQ39" s="44"/>
      <c r="WQR39" s="44"/>
      <c r="WQS39" s="44"/>
      <c r="WQT39" s="44"/>
      <c r="WQU39" s="44"/>
      <c r="WQV39" s="44"/>
      <c r="WQW39" s="44"/>
      <c r="WQX39" s="44"/>
      <c r="WQY39" s="44"/>
      <c r="WQZ39" s="44"/>
      <c r="WRA39" s="44"/>
      <c r="WRB39" s="44"/>
      <c r="WRC39" s="44"/>
      <c r="WRD39" s="44"/>
      <c r="WRE39" s="44"/>
      <c r="WRF39" s="44"/>
      <c r="WRG39" s="44"/>
      <c r="WRH39" s="44"/>
      <c r="WRI39" s="44"/>
      <c r="WRJ39" s="44"/>
      <c r="WRK39" s="44"/>
      <c r="WRL39" s="44"/>
      <c r="WRM39" s="44"/>
      <c r="WRN39" s="44"/>
      <c r="WRO39" s="44"/>
      <c r="WRP39" s="44"/>
      <c r="WRQ39" s="44"/>
      <c r="WRR39" s="44"/>
      <c r="WRS39" s="44"/>
      <c r="WRT39" s="44"/>
      <c r="WRU39" s="44"/>
      <c r="WRV39" s="44"/>
      <c r="WRW39" s="44"/>
      <c r="WRX39" s="44"/>
      <c r="WRY39" s="44"/>
      <c r="WRZ39" s="44"/>
      <c r="WSA39" s="44"/>
      <c r="WSB39" s="44"/>
      <c r="WSC39" s="44"/>
      <c r="WSD39" s="44"/>
      <c r="WSE39" s="44"/>
      <c r="WSF39" s="44"/>
      <c r="WSG39" s="44"/>
      <c r="WSH39" s="44"/>
      <c r="WSI39" s="44"/>
      <c r="WSJ39" s="44"/>
      <c r="WSK39" s="44"/>
      <c r="WSL39" s="44"/>
      <c r="WSM39" s="44"/>
      <c r="WSN39" s="44"/>
      <c r="WSO39" s="44"/>
      <c r="WSP39" s="44"/>
      <c r="WSQ39" s="44"/>
      <c r="WSR39" s="44"/>
      <c r="WSS39" s="44"/>
      <c r="WST39" s="44"/>
      <c r="WSU39" s="44"/>
      <c r="WSV39" s="44"/>
      <c r="WSW39" s="44"/>
      <c r="WSX39" s="44"/>
      <c r="WSY39" s="44"/>
      <c r="WSZ39" s="44"/>
      <c r="WTA39" s="44"/>
      <c r="WTB39" s="44"/>
      <c r="WTC39" s="44"/>
      <c r="WTD39" s="44"/>
      <c r="WTE39" s="44"/>
      <c r="WTF39" s="44"/>
      <c r="WTG39" s="44"/>
      <c r="WTH39" s="44"/>
      <c r="WTI39" s="44"/>
      <c r="WTJ39" s="44"/>
      <c r="WTK39" s="44"/>
      <c r="WTL39" s="44"/>
      <c r="WTM39" s="44"/>
      <c r="WTN39" s="44"/>
      <c r="WTO39" s="44"/>
      <c r="WTP39" s="44"/>
      <c r="WTQ39" s="44"/>
      <c r="WTR39" s="44"/>
      <c r="WTS39" s="44"/>
      <c r="WTT39" s="44"/>
      <c r="WTU39" s="44"/>
      <c r="WTV39" s="44"/>
      <c r="WTW39" s="44"/>
      <c r="WTX39" s="44"/>
      <c r="WTY39" s="44"/>
      <c r="WTZ39" s="44"/>
      <c r="WUA39" s="44"/>
      <c r="WUB39" s="44"/>
      <c r="WUC39" s="44"/>
      <c r="WUD39" s="44"/>
      <c r="WUE39" s="44"/>
      <c r="WUF39" s="44"/>
      <c r="WUG39" s="44"/>
      <c r="WUH39" s="44"/>
      <c r="WUI39" s="44"/>
      <c r="WUJ39" s="44"/>
      <c r="WUK39" s="44"/>
      <c r="WUL39" s="44"/>
      <c r="WUM39" s="44"/>
      <c r="WUN39" s="44"/>
      <c r="WUO39" s="44"/>
      <c r="WUP39" s="44"/>
      <c r="WUQ39" s="44"/>
      <c r="WUR39" s="44"/>
      <c r="WUS39" s="44"/>
      <c r="WUT39" s="44"/>
      <c r="WUU39" s="44"/>
      <c r="WUV39" s="44"/>
      <c r="WUW39" s="44"/>
      <c r="WUX39" s="44"/>
      <c r="WUY39" s="44"/>
      <c r="WUZ39" s="44"/>
      <c r="WVA39" s="44"/>
      <c r="WVB39" s="44"/>
      <c r="WVC39" s="44"/>
      <c r="WVD39" s="44"/>
      <c r="WVE39" s="44"/>
      <c r="WVF39" s="44"/>
      <c r="WVG39" s="44"/>
      <c r="WVH39" s="44"/>
      <c r="WVI39" s="44"/>
      <c r="WVJ39" s="44"/>
      <c r="WVK39" s="44"/>
      <c r="WVL39" s="44"/>
      <c r="WVM39" s="44"/>
      <c r="WVN39" s="44"/>
      <c r="WVO39" s="44"/>
      <c r="WVP39" s="44"/>
      <c r="WVQ39" s="44"/>
      <c r="WVR39" s="44"/>
      <c r="WVS39" s="44"/>
      <c r="WVT39" s="44"/>
      <c r="WVU39" s="44"/>
      <c r="WVV39" s="44"/>
      <c r="WVW39" s="44"/>
      <c r="WVX39" s="44"/>
      <c r="WVY39" s="44"/>
      <c r="WVZ39" s="44"/>
      <c r="WWA39" s="44"/>
      <c r="WWB39" s="44"/>
      <c r="WWC39" s="44"/>
      <c r="WWD39" s="44"/>
      <c r="WWE39" s="44"/>
      <c r="WWF39" s="44"/>
      <c r="WWG39" s="44"/>
      <c r="WWH39" s="44"/>
      <c r="WWI39" s="44"/>
      <c r="WWJ39" s="44"/>
      <c r="WWK39" s="44"/>
      <c r="WWL39" s="44"/>
      <c r="WWM39" s="44"/>
      <c r="WWN39" s="44"/>
      <c r="WWO39" s="44"/>
      <c r="WWP39" s="44"/>
      <c r="WWQ39" s="44"/>
      <c r="WWR39" s="44"/>
      <c r="WWS39" s="44"/>
      <c r="WWT39" s="44"/>
      <c r="WWU39" s="44"/>
      <c r="WWV39" s="44"/>
      <c r="WWW39" s="44"/>
      <c r="WWX39" s="44"/>
      <c r="WWY39" s="44"/>
      <c r="WWZ39" s="44"/>
      <c r="WXA39" s="44"/>
      <c r="WXB39" s="44"/>
      <c r="WXC39" s="44"/>
      <c r="WXD39" s="44"/>
      <c r="WXE39" s="44"/>
      <c r="WXF39" s="44"/>
      <c r="WXG39" s="44"/>
      <c r="WXH39" s="44"/>
      <c r="WXI39" s="44"/>
      <c r="WXJ39" s="44"/>
      <c r="WXK39" s="44"/>
      <c r="WXL39" s="44"/>
      <c r="WXM39" s="44"/>
      <c r="WXN39" s="44"/>
      <c r="WXO39" s="44"/>
      <c r="WXP39" s="44"/>
      <c r="WXQ39" s="44"/>
      <c r="WXR39" s="44"/>
      <c r="WXS39" s="44"/>
      <c r="WXT39" s="44"/>
      <c r="WXU39" s="44"/>
      <c r="WXV39" s="44"/>
      <c r="WXW39" s="44"/>
      <c r="WXX39" s="44"/>
      <c r="WXY39" s="44"/>
      <c r="WXZ39" s="44"/>
      <c r="WYA39" s="44"/>
      <c r="WYB39" s="44"/>
      <c r="WYC39" s="44"/>
      <c r="WYD39" s="44"/>
      <c r="WYE39" s="44"/>
      <c r="WYF39" s="44"/>
      <c r="WYG39" s="44"/>
      <c r="WYH39" s="44"/>
      <c r="WYI39" s="44"/>
      <c r="WYJ39" s="44"/>
      <c r="WYK39" s="44"/>
      <c r="WYL39" s="44"/>
      <c r="WYM39" s="44"/>
      <c r="WYN39" s="44"/>
      <c r="WYO39" s="44"/>
      <c r="WYP39" s="44"/>
      <c r="WYQ39" s="44"/>
      <c r="WYR39" s="44"/>
      <c r="WYS39" s="44"/>
      <c r="WYT39" s="44"/>
      <c r="WYU39" s="44"/>
      <c r="WYV39" s="44"/>
      <c r="WYW39" s="44"/>
      <c r="WYX39" s="44"/>
      <c r="WYY39" s="44"/>
      <c r="WYZ39" s="44"/>
      <c r="WZA39" s="44"/>
      <c r="WZB39" s="44"/>
      <c r="WZC39" s="44"/>
      <c r="WZD39" s="44"/>
      <c r="WZE39" s="44"/>
      <c r="WZF39" s="44"/>
      <c r="WZG39" s="44"/>
      <c r="WZH39" s="44"/>
      <c r="WZI39" s="44"/>
      <c r="WZJ39" s="44"/>
      <c r="WZK39" s="44"/>
      <c r="WZL39" s="44"/>
      <c r="WZM39" s="44"/>
      <c r="WZN39" s="44"/>
      <c r="WZO39" s="44"/>
      <c r="WZP39" s="44"/>
      <c r="WZQ39" s="44"/>
      <c r="WZR39" s="44"/>
      <c r="WZS39" s="44"/>
      <c r="WZT39" s="44"/>
      <c r="WZU39" s="44"/>
      <c r="WZV39" s="44"/>
      <c r="WZW39" s="44"/>
      <c r="WZX39" s="44"/>
      <c r="WZY39" s="44"/>
      <c r="WZZ39" s="44"/>
      <c r="XAA39" s="44"/>
      <c r="XAB39" s="44"/>
      <c r="XAC39" s="44"/>
      <c r="XAD39" s="44"/>
      <c r="XAE39" s="44"/>
      <c r="XAF39" s="44"/>
      <c r="XAG39" s="44"/>
      <c r="XAH39" s="44"/>
      <c r="XAI39" s="44"/>
      <c r="XAJ39" s="44"/>
      <c r="XAK39" s="44"/>
      <c r="XAL39" s="44"/>
      <c r="XAM39" s="44"/>
      <c r="XAN39" s="44"/>
      <c r="XAO39" s="44"/>
      <c r="XAP39" s="44"/>
      <c r="XAQ39" s="44"/>
      <c r="XAR39" s="44"/>
      <c r="XAS39" s="44"/>
      <c r="XAT39" s="44"/>
      <c r="XAU39" s="44"/>
      <c r="XAV39" s="44"/>
      <c r="XAW39" s="44"/>
      <c r="XAX39" s="44"/>
      <c r="XAY39" s="44"/>
      <c r="XAZ39" s="44"/>
      <c r="XBA39" s="44"/>
      <c r="XBB39" s="44"/>
      <c r="XBC39" s="44"/>
      <c r="XBD39" s="44"/>
      <c r="XBE39" s="44"/>
      <c r="XBF39" s="44"/>
      <c r="XBG39" s="44"/>
      <c r="XBH39" s="44"/>
      <c r="XBI39" s="44"/>
      <c r="XBJ39" s="44"/>
      <c r="XBK39" s="44"/>
      <c r="XBL39" s="44"/>
      <c r="XBM39" s="44"/>
      <c r="XBN39" s="44"/>
      <c r="XBO39" s="44"/>
      <c r="XBP39" s="44"/>
      <c r="XBQ39" s="44"/>
      <c r="XBR39" s="44"/>
      <c r="XBS39" s="44"/>
      <c r="XBT39" s="44"/>
      <c r="XBU39" s="44"/>
      <c r="XBV39" s="44"/>
      <c r="XBW39" s="44"/>
      <c r="XBX39" s="44"/>
      <c r="XBY39" s="44"/>
      <c r="XBZ39" s="44"/>
      <c r="XCA39" s="44"/>
      <c r="XCB39" s="44"/>
      <c r="XCC39" s="44"/>
      <c r="XCD39" s="44"/>
      <c r="XCE39" s="44"/>
      <c r="XCF39" s="44"/>
      <c r="XCG39" s="44"/>
      <c r="XCH39" s="44"/>
      <c r="XCI39" s="44"/>
      <c r="XCJ39" s="44"/>
      <c r="XCK39" s="44"/>
      <c r="XCL39" s="44"/>
      <c r="XCM39" s="44"/>
      <c r="XCN39" s="44"/>
      <c r="XCO39" s="44"/>
      <c r="XCP39" s="44"/>
      <c r="XCQ39" s="44"/>
      <c r="XCR39" s="44"/>
      <c r="XCS39" s="44"/>
      <c r="XCT39" s="44"/>
      <c r="XCU39" s="44"/>
      <c r="XCV39" s="44"/>
      <c r="XCW39" s="44"/>
      <c r="XCX39" s="44"/>
      <c r="XCY39" s="44"/>
      <c r="XCZ39" s="44"/>
      <c r="XDA39" s="44"/>
      <c r="XDB39" s="44"/>
      <c r="XDC39" s="44"/>
      <c r="XDD39" s="44"/>
      <c r="XDE39" s="44"/>
      <c r="XDF39" s="44"/>
      <c r="XDG39" s="44"/>
      <c r="XDH39" s="44"/>
      <c r="XDI39" s="44"/>
      <c r="XDJ39" s="44"/>
      <c r="XDK39" s="44"/>
      <c r="XDL39" s="44"/>
      <c r="XDM39" s="44"/>
      <c r="XDN39" s="44"/>
      <c r="XDO39" s="44"/>
      <c r="XDP39" s="44"/>
      <c r="XDQ39" s="44"/>
      <c r="XDR39" s="44"/>
      <c r="XDS39" s="44"/>
      <c r="XDT39" s="44"/>
      <c r="XDU39" s="44"/>
      <c r="XDV39" s="44"/>
      <c r="XDW39" s="44"/>
      <c r="XDX39" s="44"/>
      <c r="XDY39" s="44"/>
      <c r="XDZ39" s="44"/>
      <c r="XEA39" s="44"/>
      <c r="XEB39" s="44"/>
      <c r="XEC39" s="44"/>
      <c r="XED39" s="44"/>
      <c r="XEE39" s="44"/>
      <c r="XEF39" s="44"/>
      <c r="XEG39" s="44"/>
      <c r="XEH39" s="44"/>
      <c r="XEI39" s="44"/>
      <c r="XEJ39" s="44"/>
      <c r="XEK39" s="44"/>
      <c r="XEL39" s="44"/>
      <c r="XEM39" s="44"/>
      <c r="XEN39" s="44"/>
      <c r="XEO39" s="44"/>
      <c r="XEP39" s="44"/>
      <c r="XEQ39" s="44"/>
      <c r="XER39" s="44"/>
      <c r="XES39" s="44"/>
      <c r="XET39" s="44"/>
      <c r="XEU39" s="44"/>
      <c r="XEV39" s="44"/>
      <c r="XEW39" s="44"/>
      <c r="XEX39" s="44"/>
      <c r="XEY39" s="44"/>
      <c r="XEZ39" s="44"/>
      <c r="XFA39" s="44"/>
      <c r="XFB39" s="44"/>
      <c r="XFC39" s="44"/>
      <c r="XFD39" s="44"/>
    </row>
    <row r="40" spans="2:16384" x14ac:dyDescent="0.2">
      <c r="B40" s="44"/>
      <c r="C40" s="101"/>
      <c r="D40" s="44"/>
      <c r="E40" s="44"/>
      <c r="F40" s="44"/>
      <c r="G40" s="44"/>
      <c r="H40" s="44"/>
      <c r="I40" s="44"/>
      <c r="J40" s="44"/>
      <c r="L40" s="44"/>
      <c r="M40" s="44"/>
      <c r="N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c r="IG40" s="44"/>
      <c r="IH40" s="44"/>
      <c r="II40" s="44"/>
      <c r="IJ40" s="44"/>
      <c r="IK40" s="44"/>
      <c r="IL40" s="44"/>
      <c r="IM40" s="44"/>
      <c r="IN40" s="44"/>
      <c r="IO40" s="44"/>
      <c r="IP40" s="44"/>
      <c r="IQ40" s="44"/>
      <c r="IR40" s="44"/>
      <c r="IS40" s="44"/>
      <c r="IT40" s="44"/>
      <c r="IU40" s="44"/>
      <c r="IV40" s="44"/>
      <c r="IW40" s="44"/>
      <c r="IX40" s="44"/>
      <c r="IY40" s="44"/>
      <c r="IZ40" s="44"/>
      <c r="JA40" s="44"/>
      <c r="JB40" s="44"/>
      <c r="JC40" s="44"/>
      <c r="JD40" s="44"/>
      <c r="JE40" s="44"/>
      <c r="JF40" s="44"/>
      <c r="JG40" s="44"/>
      <c r="JH40" s="44"/>
      <c r="JI40" s="44"/>
      <c r="JJ40" s="44"/>
      <c r="JK40" s="44"/>
      <c r="JL40" s="44"/>
      <c r="JM40" s="44"/>
      <c r="JN40" s="44"/>
      <c r="JO40" s="44"/>
      <c r="JP40" s="44"/>
      <c r="JQ40" s="44"/>
      <c r="JR40" s="44"/>
      <c r="JS40" s="44"/>
      <c r="JT40" s="44"/>
      <c r="JU40" s="44"/>
      <c r="JV40" s="44"/>
      <c r="JW40" s="44"/>
      <c r="JX40" s="44"/>
      <c r="JY40" s="44"/>
      <c r="JZ40" s="44"/>
      <c r="KA40" s="44"/>
      <c r="KB40" s="44"/>
      <c r="KC40" s="44"/>
      <c r="KD40" s="44"/>
      <c r="KE40" s="44"/>
      <c r="KF40" s="44"/>
      <c r="KG40" s="44"/>
      <c r="KH40" s="44"/>
      <c r="KI40" s="44"/>
      <c r="KJ40" s="44"/>
      <c r="KK40" s="44"/>
      <c r="KL40" s="44"/>
      <c r="KM40" s="44"/>
      <c r="KN40" s="44"/>
      <c r="KO40" s="44"/>
      <c r="KP40" s="44"/>
      <c r="KQ40" s="44"/>
      <c r="KR40" s="44"/>
      <c r="KS40" s="44"/>
      <c r="KT40" s="44"/>
      <c r="KU40" s="44"/>
      <c r="KV40" s="44"/>
      <c r="KW40" s="44"/>
      <c r="KX40" s="44"/>
      <c r="KY40" s="44"/>
      <c r="KZ40" s="44"/>
      <c r="LA40" s="44"/>
      <c r="LB40" s="44"/>
      <c r="LC40" s="44"/>
      <c r="LD40" s="44"/>
      <c r="LE40" s="44"/>
      <c r="LF40" s="44"/>
      <c r="LG40" s="44"/>
      <c r="LH40" s="44"/>
      <c r="LI40" s="44"/>
      <c r="LJ40" s="44"/>
      <c r="LK40" s="44"/>
      <c r="LL40" s="44"/>
      <c r="LM40" s="44"/>
      <c r="LN40" s="44"/>
      <c r="LO40" s="44"/>
      <c r="LP40" s="44"/>
      <c r="LQ40" s="44"/>
      <c r="LR40" s="44"/>
      <c r="LS40" s="44"/>
      <c r="LT40" s="44"/>
      <c r="LU40" s="44"/>
      <c r="LV40" s="44"/>
      <c r="LW40" s="44"/>
      <c r="LX40" s="44"/>
      <c r="LY40" s="44"/>
      <c r="LZ40" s="44"/>
      <c r="MA40" s="44"/>
      <c r="MB40" s="44"/>
      <c r="MC40" s="44"/>
      <c r="MD40" s="44"/>
      <c r="ME40" s="44"/>
      <c r="MF40" s="44"/>
      <c r="MG40" s="44"/>
      <c r="MH40" s="44"/>
      <c r="MI40" s="44"/>
      <c r="MJ40" s="44"/>
      <c r="MK40" s="44"/>
      <c r="ML40" s="44"/>
      <c r="MM40" s="44"/>
      <c r="MN40" s="44"/>
      <c r="MO40" s="44"/>
      <c r="MP40" s="44"/>
      <c r="MQ40" s="44"/>
      <c r="MR40" s="44"/>
      <c r="MS40" s="44"/>
      <c r="MT40" s="44"/>
      <c r="MU40" s="44"/>
      <c r="MV40" s="44"/>
      <c r="MW40" s="44"/>
      <c r="MX40" s="44"/>
      <c r="MY40" s="44"/>
      <c r="MZ40" s="44"/>
      <c r="NA40" s="44"/>
      <c r="NB40" s="44"/>
      <c r="NC40" s="44"/>
      <c r="ND40" s="44"/>
      <c r="NE40" s="44"/>
      <c r="NF40" s="44"/>
      <c r="NG40" s="44"/>
      <c r="NH40" s="44"/>
      <c r="NI40" s="44"/>
      <c r="NJ40" s="44"/>
      <c r="NK40" s="44"/>
      <c r="NL40" s="44"/>
      <c r="NM40" s="44"/>
      <c r="NN40" s="44"/>
      <c r="NO40" s="44"/>
      <c r="NP40" s="44"/>
      <c r="NQ40" s="44"/>
      <c r="NR40" s="44"/>
      <c r="NS40" s="44"/>
      <c r="NT40" s="44"/>
      <c r="NU40" s="44"/>
      <c r="NV40" s="44"/>
      <c r="NW40" s="44"/>
      <c r="NX40" s="44"/>
      <c r="NY40" s="44"/>
      <c r="NZ40" s="44"/>
      <c r="OA40" s="44"/>
      <c r="OB40" s="44"/>
      <c r="OC40" s="44"/>
      <c r="OD40" s="44"/>
      <c r="OE40" s="44"/>
      <c r="OF40" s="44"/>
      <c r="OG40" s="44"/>
      <c r="OH40" s="44"/>
      <c r="OI40" s="44"/>
      <c r="OJ40" s="44"/>
      <c r="OK40" s="44"/>
      <c r="OL40" s="44"/>
      <c r="OM40" s="44"/>
      <c r="ON40" s="44"/>
      <c r="OO40" s="44"/>
      <c r="OP40" s="44"/>
      <c r="OQ40" s="44"/>
      <c r="OR40" s="44"/>
      <c r="OS40" s="44"/>
      <c r="OT40" s="44"/>
      <c r="OU40" s="44"/>
      <c r="OV40" s="44"/>
      <c r="OW40" s="44"/>
      <c r="OX40" s="44"/>
      <c r="OY40" s="44"/>
      <c r="OZ40" s="44"/>
      <c r="PA40" s="44"/>
      <c r="PB40" s="44"/>
      <c r="PC40" s="44"/>
      <c r="PD40" s="44"/>
      <c r="PE40" s="44"/>
      <c r="PF40" s="44"/>
      <c r="PG40" s="44"/>
      <c r="PH40" s="44"/>
      <c r="PI40" s="44"/>
      <c r="PJ40" s="44"/>
      <c r="PK40" s="44"/>
      <c r="PL40" s="44"/>
      <c r="PM40" s="44"/>
      <c r="PN40" s="44"/>
      <c r="PO40" s="44"/>
      <c r="PP40" s="44"/>
      <c r="PQ40" s="44"/>
      <c r="PR40" s="44"/>
      <c r="PS40" s="44"/>
      <c r="PT40" s="44"/>
      <c r="PU40" s="44"/>
      <c r="PV40" s="44"/>
      <c r="PW40" s="44"/>
      <c r="PX40" s="44"/>
      <c r="PY40" s="44"/>
      <c r="PZ40" s="44"/>
      <c r="QA40" s="44"/>
      <c r="QB40" s="44"/>
      <c r="QC40" s="44"/>
      <c r="QD40" s="44"/>
      <c r="QE40" s="44"/>
      <c r="QF40" s="44"/>
      <c r="QG40" s="44"/>
      <c r="QH40" s="44"/>
      <c r="QI40" s="44"/>
      <c r="QJ40" s="44"/>
      <c r="QK40" s="44"/>
      <c r="QL40" s="44"/>
      <c r="QM40" s="44"/>
      <c r="QN40" s="44"/>
      <c r="QO40" s="44"/>
      <c r="QP40" s="44"/>
      <c r="QQ40" s="44"/>
      <c r="QR40" s="44"/>
      <c r="QS40" s="44"/>
      <c r="QT40" s="44"/>
      <c r="QU40" s="44"/>
      <c r="QV40" s="44"/>
      <c r="QW40" s="44"/>
      <c r="QX40" s="44"/>
      <c r="QY40" s="44"/>
      <c r="QZ40" s="44"/>
      <c r="RA40" s="44"/>
      <c r="RB40" s="44"/>
      <c r="RC40" s="44"/>
      <c r="RD40" s="44"/>
      <c r="RE40" s="44"/>
      <c r="RF40" s="44"/>
      <c r="RG40" s="44"/>
      <c r="RH40" s="44"/>
      <c r="RI40" s="44"/>
      <c r="RJ40" s="44"/>
      <c r="RK40" s="44"/>
      <c r="RL40" s="44"/>
      <c r="RM40" s="44"/>
      <c r="RN40" s="44"/>
      <c r="RO40" s="44"/>
      <c r="RP40" s="44"/>
      <c r="RQ40" s="44"/>
      <c r="RR40" s="44"/>
      <c r="RS40" s="44"/>
      <c r="RT40" s="44"/>
      <c r="RU40" s="44"/>
      <c r="RV40" s="44"/>
      <c r="RW40" s="44"/>
      <c r="RX40" s="44"/>
      <c r="RY40" s="44"/>
      <c r="RZ40" s="44"/>
      <c r="SA40" s="44"/>
      <c r="SB40" s="44"/>
      <c r="SC40" s="44"/>
      <c r="SD40" s="44"/>
      <c r="SE40" s="44"/>
      <c r="SF40" s="44"/>
      <c r="SG40" s="44"/>
      <c r="SH40" s="44"/>
      <c r="SI40" s="44"/>
      <c r="SJ40" s="44"/>
      <c r="SK40" s="44"/>
      <c r="SL40" s="44"/>
      <c r="SM40" s="44"/>
      <c r="SN40" s="44"/>
      <c r="SO40" s="44"/>
      <c r="SP40" s="44"/>
      <c r="SQ40" s="44"/>
      <c r="SR40" s="44"/>
      <c r="SS40" s="44"/>
      <c r="ST40" s="44"/>
      <c r="SU40" s="44"/>
      <c r="SV40" s="44"/>
      <c r="SW40" s="44"/>
      <c r="SX40" s="44"/>
      <c r="SY40" s="44"/>
      <c r="SZ40" s="44"/>
      <c r="TA40" s="44"/>
      <c r="TB40" s="44"/>
      <c r="TC40" s="44"/>
      <c r="TD40" s="44"/>
      <c r="TE40" s="44"/>
      <c r="TF40" s="44"/>
      <c r="TG40" s="44"/>
      <c r="TH40" s="44"/>
      <c r="TI40" s="44"/>
      <c r="TJ40" s="44"/>
      <c r="TK40" s="44"/>
      <c r="TL40" s="44"/>
      <c r="TM40" s="44"/>
      <c r="TN40" s="44"/>
      <c r="TO40" s="44"/>
      <c r="TP40" s="44"/>
      <c r="TQ40" s="44"/>
      <c r="TR40" s="44"/>
      <c r="TS40" s="44"/>
      <c r="TT40" s="44"/>
      <c r="TU40" s="44"/>
      <c r="TV40" s="44"/>
      <c r="TW40" s="44"/>
      <c r="TX40" s="44"/>
      <c r="TY40" s="44"/>
      <c r="TZ40" s="44"/>
      <c r="UA40" s="44"/>
      <c r="UB40" s="44"/>
      <c r="UC40" s="44"/>
      <c r="UD40" s="44"/>
      <c r="UE40" s="44"/>
      <c r="UF40" s="44"/>
      <c r="UG40" s="44"/>
      <c r="UH40" s="44"/>
      <c r="UI40" s="44"/>
      <c r="UJ40" s="44"/>
      <c r="UK40" s="44"/>
      <c r="UL40" s="44"/>
      <c r="UM40" s="44"/>
      <c r="UN40" s="44"/>
      <c r="UO40" s="44"/>
      <c r="UP40" s="44"/>
      <c r="UQ40" s="44"/>
      <c r="UR40" s="44"/>
      <c r="US40" s="44"/>
      <c r="UT40" s="44"/>
      <c r="UU40" s="44"/>
      <c r="UV40" s="44"/>
      <c r="UW40" s="44"/>
      <c r="UX40" s="44"/>
      <c r="UY40" s="44"/>
      <c r="UZ40" s="44"/>
      <c r="VA40" s="44"/>
      <c r="VB40" s="44"/>
      <c r="VC40" s="44"/>
      <c r="VD40" s="44"/>
      <c r="VE40" s="44"/>
      <c r="VF40" s="44"/>
      <c r="VG40" s="44"/>
      <c r="VH40" s="44"/>
      <c r="VI40" s="44"/>
      <c r="VJ40" s="44"/>
      <c r="VK40" s="44"/>
      <c r="VL40" s="44"/>
      <c r="VM40" s="44"/>
      <c r="VN40" s="44"/>
      <c r="VO40" s="44"/>
      <c r="VP40" s="44"/>
      <c r="VQ40" s="44"/>
      <c r="VR40" s="44"/>
      <c r="VS40" s="44"/>
      <c r="VT40" s="44"/>
      <c r="VU40" s="44"/>
      <c r="VV40" s="44"/>
      <c r="VW40" s="44"/>
      <c r="VX40" s="44"/>
      <c r="VY40" s="44"/>
      <c r="VZ40" s="44"/>
      <c r="WA40" s="44"/>
      <c r="WB40" s="44"/>
      <c r="WC40" s="44"/>
      <c r="WD40" s="44"/>
      <c r="WE40" s="44"/>
      <c r="WF40" s="44"/>
      <c r="WG40" s="44"/>
      <c r="WH40" s="44"/>
      <c r="WI40" s="44"/>
      <c r="WJ40" s="44"/>
      <c r="WK40" s="44"/>
      <c r="WL40" s="44"/>
      <c r="WM40" s="44"/>
      <c r="WN40" s="44"/>
      <c r="WO40" s="44"/>
      <c r="WP40" s="44"/>
      <c r="WQ40" s="44"/>
      <c r="WR40" s="44"/>
      <c r="WS40" s="44"/>
      <c r="WT40" s="44"/>
      <c r="WU40" s="44"/>
      <c r="WV40" s="44"/>
      <c r="WW40" s="44"/>
      <c r="WX40" s="44"/>
      <c r="WY40" s="44"/>
      <c r="WZ40" s="44"/>
      <c r="XA40" s="44"/>
      <c r="XB40" s="44"/>
      <c r="XC40" s="44"/>
      <c r="XD40" s="44"/>
      <c r="XE40" s="44"/>
      <c r="XF40" s="44"/>
      <c r="XG40" s="44"/>
      <c r="XH40" s="44"/>
      <c r="XI40" s="44"/>
      <c r="XJ40" s="44"/>
      <c r="XK40" s="44"/>
      <c r="XL40" s="44"/>
      <c r="XM40" s="44"/>
      <c r="XN40" s="44"/>
      <c r="XO40" s="44"/>
      <c r="XP40" s="44"/>
      <c r="XQ40" s="44"/>
      <c r="XR40" s="44"/>
      <c r="XS40" s="44"/>
      <c r="XT40" s="44"/>
      <c r="XU40" s="44"/>
      <c r="XV40" s="44"/>
      <c r="XW40" s="44"/>
      <c r="XX40" s="44"/>
      <c r="XY40" s="44"/>
      <c r="XZ40" s="44"/>
      <c r="YA40" s="44"/>
      <c r="YB40" s="44"/>
      <c r="YC40" s="44"/>
      <c r="YD40" s="44"/>
      <c r="YE40" s="44"/>
      <c r="YF40" s="44"/>
      <c r="YG40" s="44"/>
      <c r="YH40" s="44"/>
      <c r="YI40" s="44"/>
      <c r="YJ40" s="44"/>
      <c r="YK40" s="44"/>
      <c r="YL40" s="44"/>
      <c r="YM40" s="44"/>
      <c r="YN40" s="44"/>
      <c r="YO40" s="44"/>
      <c r="YP40" s="44"/>
      <c r="YQ40" s="44"/>
      <c r="YR40" s="44"/>
      <c r="YS40" s="44"/>
      <c r="YT40" s="44"/>
      <c r="YU40" s="44"/>
      <c r="YV40" s="44"/>
      <c r="YW40" s="44"/>
      <c r="YX40" s="44"/>
      <c r="YY40" s="44"/>
      <c r="YZ40" s="44"/>
      <c r="ZA40" s="44"/>
      <c r="ZB40" s="44"/>
      <c r="ZC40" s="44"/>
      <c r="ZD40" s="44"/>
      <c r="ZE40" s="44"/>
      <c r="ZF40" s="44"/>
      <c r="ZG40" s="44"/>
      <c r="ZH40" s="44"/>
      <c r="ZI40" s="44"/>
      <c r="ZJ40" s="44"/>
      <c r="ZK40" s="44"/>
      <c r="ZL40" s="44"/>
      <c r="ZM40" s="44"/>
      <c r="ZN40" s="44"/>
      <c r="ZO40" s="44"/>
      <c r="ZP40" s="44"/>
      <c r="ZQ40" s="44"/>
      <c r="ZR40" s="44"/>
      <c r="ZS40" s="44"/>
      <c r="ZT40" s="44"/>
      <c r="ZU40" s="44"/>
      <c r="ZV40" s="44"/>
      <c r="ZW40" s="44"/>
      <c r="ZX40" s="44"/>
      <c r="ZY40" s="44"/>
      <c r="ZZ40" s="44"/>
      <c r="AAA40" s="44"/>
      <c r="AAB40" s="44"/>
      <c r="AAC40" s="44"/>
      <c r="AAD40" s="44"/>
      <c r="AAE40" s="44"/>
      <c r="AAF40" s="44"/>
      <c r="AAG40" s="44"/>
      <c r="AAH40" s="44"/>
      <c r="AAI40" s="44"/>
      <c r="AAJ40" s="44"/>
      <c r="AAK40" s="44"/>
      <c r="AAL40" s="44"/>
      <c r="AAM40" s="44"/>
      <c r="AAN40" s="44"/>
      <c r="AAO40" s="44"/>
      <c r="AAP40" s="44"/>
      <c r="AAQ40" s="44"/>
      <c r="AAR40" s="44"/>
      <c r="AAS40" s="44"/>
      <c r="AAT40" s="44"/>
      <c r="AAU40" s="44"/>
      <c r="AAV40" s="44"/>
      <c r="AAW40" s="44"/>
      <c r="AAX40" s="44"/>
      <c r="AAY40" s="44"/>
      <c r="AAZ40" s="44"/>
      <c r="ABA40" s="44"/>
      <c r="ABB40" s="44"/>
      <c r="ABC40" s="44"/>
      <c r="ABD40" s="44"/>
      <c r="ABE40" s="44"/>
      <c r="ABF40" s="44"/>
      <c r="ABG40" s="44"/>
      <c r="ABH40" s="44"/>
      <c r="ABI40" s="44"/>
      <c r="ABJ40" s="44"/>
      <c r="ABK40" s="44"/>
      <c r="ABL40" s="44"/>
      <c r="ABM40" s="44"/>
      <c r="ABN40" s="44"/>
      <c r="ABO40" s="44"/>
      <c r="ABP40" s="44"/>
      <c r="ABQ40" s="44"/>
      <c r="ABR40" s="44"/>
      <c r="ABS40" s="44"/>
      <c r="ABT40" s="44"/>
      <c r="ABU40" s="44"/>
      <c r="ABV40" s="44"/>
      <c r="ABW40" s="44"/>
      <c r="ABX40" s="44"/>
      <c r="ABY40" s="44"/>
      <c r="ABZ40" s="44"/>
      <c r="ACA40" s="44"/>
      <c r="ACB40" s="44"/>
      <c r="ACC40" s="44"/>
      <c r="ACD40" s="44"/>
      <c r="ACE40" s="44"/>
      <c r="ACF40" s="44"/>
      <c r="ACG40" s="44"/>
      <c r="ACH40" s="44"/>
      <c r="ACI40" s="44"/>
      <c r="ACJ40" s="44"/>
      <c r="ACK40" s="44"/>
      <c r="ACL40" s="44"/>
      <c r="ACM40" s="44"/>
      <c r="ACN40" s="44"/>
      <c r="ACO40" s="44"/>
      <c r="ACP40" s="44"/>
      <c r="ACQ40" s="44"/>
      <c r="ACR40" s="44"/>
      <c r="ACS40" s="44"/>
      <c r="ACT40" s="44"/>
      <c r="ACU40" s="44"/>
      <c r="ACV40" s="44"/>
      <c r="ACW40" s="44"/>
      <c r="ACX40" s="44"/>
      <c r="ACY40" s="44"/>
      <c r="ACZ40" s="44"/>
      <c r="ADA40" s="44"/>
      <c r="ADB40" s="44"/>
      <c r="ADC40" s="44"/>
      <c r="ADD40" s="44"/>
      <c r="ADE40" s="44"/>
      <c r="ADF40" s="44"/>
      <c r="ADG40" s="44"/>
      <c r="ADH40" s="44"/>
      <c r="ADI40" s="44"/>
      <c r="ADJ40" s="44"/>
      <c r="ADK40" s="44"/>
      <c r="ADL40" s="44"/>
      <c r="ADM40" s="44"/>
      <c r="ADN40" s="44"/>
      <c r="ADO40" s="44"/>
      <c r="ADP40" s="44"/>
      <c r="ADQ40" s="44"/>
      <c r="ADR40" s="44"/>
      <c r="ADS40" s="44"/>
      <c r="ADT40" s="44"/>
      <c r="ADU40" s="44"/>
      <c r="ADV40" s="44"/>
      <c r="ADW40" s="44"/>
      <c r="ADX40" s="44"/>
      <c r="ADY40" s="44"/>
      <c r="ADZ40" s="44"/>
      <c r="AEA40" s="44"/>
      <c r="AEB40" s="44"/>
      <c r="AEC40" s="44"/>
      <c r="AED40" s="44"/>
      <c r="AEE40" s="44"/>
      <c r="AEF40" s="44"/>
      <c r="AEG40" s="44"/>
      <c r="AEH40" s="44"/>
      <c r="AEI40" s="44"/>
      <c r="AEJ40" s="44"/>
      <c r="AEK40" s="44"/>
      <c r="AEL40" s="44"/>
      <c r="AEM40" s="44"/>
      <c r="AEN40" s="44"/>
      <c r="AEO40" s="44"/>
      <c r="AEP40" s="44"/>
      <c r="AEQ40" s="44"/>
      <c r="AER40" s="44"/>
      <c r="AES40" s="44"/>
      <c r="AET40" s="44"/>
      <c r="AEU40" s="44"/>
      <c r="AEV40" s="44"/>
      <c r="AEW40" s="44"/>
      <c r="AEX40" s="44"/>
      <c r="AEY40" s="44"/>
      <c r="AEZ40" s="44"/>
      <c r="AFA40" s="44"/>
      <c r="AFB40" s="44"/>
      <c r="AFC40" s="44"/>
      <c r="AFD40" s="44"/>
      <c r="AFE40" s="44"/>
      <c r="AFF40" s="44"/>
      <c r="AFG40" s="44"/>
      <c r="AFH40" s="44"/>
      <c r="AFI40" s="44"/>
      <c r="AFJ40" s="44"/>
      <c r="AFK40" s="44"/>
      <c r="AFL40" s="44"/>
      <c r="AFM40" s="44"/>
      <c r="AFN40" s="44"/>
      <c r="AFO40" s="44"/>
      <c r="AFP40" s="44"/>
      <c r="AFQ40" s="44"/>
      <c r="AFR40" s="44"/>
      <c r="AFS40" s="44"/>
      <c r="AFT40" s="44"/>
      <c r="AFU40" s="44"/>
      <c r="AFV40" s="44"/>
      <c r="AFW40" s="44"/>
      <c r="AFX40" s="44"/>
      <c r="AFY40" s="44"/>
      <c r="AFZ40" s="44"/>
      <c r="AGA40" s="44"/>
      <c r="AGB40" s="44"/>
      <c r="AGC40" s="44"/>
      <c r="AGD40" s="44"/>
      <c r="AGE40" s="44"/>
      <c r="AGF40" s="44"/>
      <c r="AGG40" s="44"/>
      <c r="AGH40" s="44"/>
      <c r="AGI40" s="44"/>
      <c r="AGJ40" s="44"/>
      <c r="AGK40" s="44"/>
      <c r="AGL40" s="44"/>
      <c r="AGM40" s="44"/>
      <c r="AGN40" s="44"/>
      <c r="AGO40" s="44"/>
      <c r="AGP40" s="44"/>
      <c r="AGQ40" s="44"/>
      <c r="AGR40" s="44"/>
      <c r="AGS40" s="44"/>
      <c r="AGT40" s="44"/>
      <c r="AGU40" s="44"/>
      <c r="AGV40" s="44"/>
      <c r="AGW40" s="44"/>
      <c r="AGX40" s="44"/>
      <c r="AGY40" s="44"/>
      <c r="AGZ40" s="44"/>
      <c r="AHA40" s="44"/>
      <c r="AHB40" s="44"/>
      <c r="AHC40" s="44"/>
      <c r="AHD40" s="44"/>
      <c r="AHE40" s="44"/>
      <c r="AHF40" s="44"/>
      <c r="AHG40" s="44"/>
      <c r="AHH40" s="44"/>
      <c r="AHI40" s="44"/>
      <c r="AHJ40" s="44"/>
      <c r="AHK40" s="44"/>
      <c r="AHL40" s="44"/>
      <c r="AHM40" s="44"/>
      <c r="AHN40" s="44"/>
      <c r="AHO40" s="44"/>
      <c r="AHP40" s="44"/>
      <c r="AHQ40" s="44"/>
      <c r="AHR40" s="44"/>
      <c r="AHS40" s="44"/>
      <c r="AHT40" s="44"/>
      <c r="AHU40" s="44"/>
      <c r="AHV40" s="44"/>
      <c r="AHW40" s="44"/>
      <c r="AHX40" s="44"/>
      <c r="AHY40" s="44"/>
      <c r="AHZ40" s="44"/>
      <c r="AIA40" s="44"/>
      <c r="AIB40" s="44"/>
      <c r="AIC40" s="44"/>
      <c r="AID40" s="44"/>
      <c r="AIE40" s="44"/>
      <c r="AIF40" s="44"/>
      <c r="AIG40" s="44"/>
      <c r="AIH40" s="44"/>
      <c r="AII40" s="44"/>
      <c r="AIJ40" s="44"/>
      <c r="AIK40" s="44"/>
      <c r="AIL40" s="44"/>
      <c r="AIM40" s="44"/>
      <c r="AIN40" s="44"/>
      <c r="AIO40" s="44"/>
      <c r="AIP40" s="44"/>
      <c r="AIQ40" s="44"/>
      <c r="AIR40" s="44"/>
      <c r="AIS40" s="44"/>
      <c r="AIT40" s="44"/>
      <c r="AIU40" s="44"/>
      <c r="AIV40" s="44"/>
      <c r="AIW40" s="44"/>
      <c r="AIX40" s="44"/>
      <c r="AIY40" s="44"/>
      <c r="AIZ40" s="44"/>
      <c r="AJA40" s="44"/>
      <c r="AJB40" s="44"/>
      <c r="AJC40" s="44"/>
      <c r="AJD40" s="44"/>
      <c r="AJE40" s="44"/>
      <c r="AJF40" s="44"/>
      <c r="AJG40" s="44"/>
      <c r="AJH40" s="44"/>
      <c r="AJI40" s="44"/>
      <c r="AJJ40" s="44"/>
      <c r="AJK40" s="44"/>
      <c r="AJL40" s="44"/>
      <c r="AJM40" s="44"/>
      <c r="AJN40" s="44"/>
      <c r="AJO40" s="44"/>
      <c r="AJP40" s="44"/>
      <c r="AJQ40" s="44"/>
      <c r="AJR40" s="44"/>
      <c r="AJS40" s="44"/>
      <c r="AJT40" s="44"/>
      <c r="AJU40" s="44"/>
      <c r="AJV40" s="44"/>
      <c r="AJW40" s="44"/>
      <c r="AJX40" s="44"/>
      <c r="AJY40" s="44"/>
      <c r="AJZ40" s="44"/>
      <c r="AKA40" s="44"/>
      <c r="AKB40" s="44"/>
      <c r="AKC40" s="44"/>
      <c r="AKD40" s="44"/>
      <c r="AKE40" s="44"/>
      <c r="AKF40" s="44"/>
      <c r="AKG40" s="44"/>
      <c r="AKH40" s="44"/>
      <c r="AKI40" s="44"/>
      <c r="AKJ40" s="44"/>
      <c r="AKK40" s="44"/>
      <c r="AKL40" s="44"/>
      <c r="AKM40" s="44"/>
      <c r="AKN40" s="44"/>
      <c r="AKO40" s="44"/>
      <c r="AKP40" s="44"/>
      <c r="AKQ40" s="44"/>
      <c r="AKR40" s="44"/>
      <c r="AKS40" s="44"/>
      <c r="AKT40" s="44"/>
      <c r="AKU40" s="44"/>
      <c r="AKV40" s="44"/>
      <c r="AKW40" s="44"/>
      <c r="AKX40" s="44"/>
      <c r="AKY40" s="44"/>
      <c r="AKZ40" s="44"/>
      <c r="ALA40" s="44"/>
      <c r="ALB40" s="44"/>
      <c r="ALC40" s="44"/>
      <c r="ALD40" s="44"/>
      <c r="ALE40" s="44"/>
      <c r="ALF40" s="44"/>
      <c r="ALG40" s="44"/>
      <c r="ALH40" s="44"/>
      <c r="ALI40" s="44"/>
      <c r="ALJ40" s="44"/>
      <c r="ALK40" s="44"/>
      <c r="ALL40" s="44"/>
      <c r="ALM40" s="44"/>
      <c r="ALN40" s="44"/>
      <c r="ALO40" s="44"/>
      <c r="ALP40" s="44"/>
      <c r="ALQ40" s="44"/>
      <c r="ALR40" s="44"/>
      <c r="ALS40" s="44"/>
      <c r="ALT40" s="44"/>
      <c r="ALU40" s="44"/>
      <c r="ALV40" s="44"/>
      <c r="ALW40" s="44"/>
      <c r="ALX40" s="44"/>
      <c r="ALY40" s="44"/>
      <c r="ALZ40" s="44"/>
      <c r="AMA40" s="44"/>
      <c r="AMB40" s="44"/>
      <c r="AMC40" s="44"/>
      <c r="AMD40" s="44"/>
      <c r="AME40" s="44"/>
      <c r="AMF40" s="44"/>
      <c r="AMG40" s="44"/>
      <c r="AMH40" s="44"/>
      <c r="AMI40" s="44"/>
      <c r="AMJ40" s="44"/>
      <c r="AMK40" s="44"/>
      <c r="AML40" s="44"/>
      <c r="AMM40" s="44"/>
      <c r="AMN40" s="44"/>
      <c r="AMO40" s="44"/>
      <c r="AMP40" s="44"/>
      <c r="AMQ40" s="44"/>
      <c r="AMR40" s="44"/>
      <c r="AMS40" s="44"/>
      <c r="AMT40" s="44"/>
      <c r="AMU40" s="44"/>
      <c r="AMV40" s="44"/>
      <c r="AMW40" s="44"/>
      <c r="AMX40" s="44"/>
      <c r="AMY40" s="44"/>
      <c r="AMZ40" s="44"/>
      <c r="ANA40" s="44"/>
      <c r="ANB40" s="44"/>
      <c r="ANC40" s="44"/>
      <c r="AND40" s="44"/>
      <c r="ANE40" s="44"/>
      <c r="ANF40" s="44"/>
      <c r="ANG40" s="44"/>
      <c r="ANH40" s="44"/>
      <c r="ANI40" s="44"/>
      <c r="ANJ40" s="44"/>
      <c r="ANK40" s="44"/>
      <c r="ANL40" s="44"/>
      <c r="ANM40" s="44"/>
      <c r="ANN40" s="44"/>
      <c r="ANO40" s="44"/>
      <c r="ANP40" s="44"/>
      <c r="ANQ40" s="44"/>
      <c r="ANR40" s="44"/>
      <c r="ANS40" s="44"/>
      <c r="ANT40" s="44"/>
      <c r="ANU40" s="44"/>
      <c r="ANV40" s="44"/>
      <c r="ANW40" s="44"/>
      <c r="ANX40" s="44"/>
      <c r="ANY40" s="44"/>
      <c r="ANZ40" s="44"/>
      <c r="AOA40" s="44"/>
      <c r="AOB40" s="44"/>
      <c r="AOC40" s="44"/>
      <c r="AOD40" s="44"/>
      <c r="AOE40" s="44"/>
      <c r="AOF40" s="44"/>
      <c r="AOG40" s="44"/>
      <c r="AOH40" s="44"/>
      <c r="AOI40" s="44"/>
      <c r="AOJ40" s="44"/>
      <c r="AOK40" s="44"/>
      <c r="AOL40" s="44"/>
      <c r="AOM40" s="44"/>
      <c r="AON40" s="44"/>
      <c r="AOO40" s="44"/>
      <c r="AOP40" s="44"/>
      <c r="AOQ40" s="44"/>
      <c r="AOR40" s="44"/>
      <c r="AOS40" s="44"/>
      <c r="AOT40" s="44"/>
      <c r="AOU40" s="44"/>
      <c r="AOV40" s="44"/>
      <c r="AOW40" s="44"/>
      <c r="AOX40" s="44"/>
      <c r="AOY40" s="44"/>
      <c r="AOZ40" s="44"/>
      <c r="APA40" s="44"/>
      <c r="APB40" s="44"/>
      <c r="APC40" s="44"/>
      <c r="APD40" s="44"/>
      <c r="APE40" s="44"/>
      <c r="APF40" s="44"/>
      <c r="APG40" s="44"/>
      <c r="APH40" s="44"/>
      <c r="API40" s="44"/>
      <c r="APJ40" s="44"/>
      <c r="APK40" s="44"/>
      <c r="APL40" s="44"/>
      <c r="APM40" s="44"/>
      <c r="APN40" s="44"/>
      <c r="APO40" s="44"/>
      <c r="APP40" s="44"/>
      <c r="APQ40" s="44"/>
      <c r="APR40" s="44"/>
      <c r="APS40" s="44"/>
      <c r="APT40" s="44"/>
      <c r="APU40" s="44"/>
      <c r="APV40" s="44"/>
      <c r="APW40" s="44"/>
      <c r="APX40" s="44"/>
      <c r="APY40" s="44"/>
      <c r="APZ40" s="44"/>
      <c r="AQA40" s="44"/>
      <c r="AQB40" s="44"/>
      <c r="AQC40" s="44"/>
      <c r="AQD40" s="44"/>
      <c r="AQE40" s="44"/>
      <c r="AQF40" s="44"/>
      <c r="AQG40" s="44"/>
      <c r="AQH40" s="44"/>
      <c r="AQI40" s="44"/>
      <c r="AQJ40" s="44"/>
      <c r="AQK40" s="44"/>
      <c r="AQL40" s="44"/>
      <c r="AQM40" s="44"/>
      <c r="AQN40" s="44"/>
      <c r="AQO40" s="44"/>
      <c r="AQP40" s="44"/>
      <c r="AQQ40" s="44"/>
      <c r="AQR40" s="44"/>
      <c r="AQS40" s="44"/>
      <c r="AQT40" s="44"/>
      <c r="AQU40" s="44"/>
      <c r="AQV40" s="44"/>
      <c r="AQW40" s="44"/>
      <c r="AQX40" s="44"/>
      <c r="AQY40" s="44"/>
      <c r="AQZ40" s="44"/>
      <c r="ARA40" s="44"/>
      <c r="ARB40" s="44"/>
      <c r="ARC40" s="44"/>
      <c r="ARD40" s="44"/>
      <c r="ARE40" s="44"/>
      <c r="ARF40" s="44"/>
      <c r="ARG40" s="44"/>
      <c r="ARH40" s="44"/>
      <c r="ARI40" s="44"/>
      <c r="ARJ40" s="44"/>
      <c r="ARK40" s="44"/>
      <c r="ARL40" s="44"/>
      <c r="ARM40" s="44"/>
      <c r="ARN40" s="44"/>
      <c r="ARO40" s="44"/>
      <c r="ARP40" s="44"/>
      <c r="ARQ40" s="44"/>
      <c r="ARR40" s="44"/>
      <c r="ARS40" s="44"/>
      <c r="ART40" s="44"/>
      <c r="ARU40" s="44"/>
      <c r="ARV40" s="44"/>
      <c r="ARW40" s="44"/>
      <c r="ARX40" s="44"/>
      <c r="ARY40" s="44"/>
      <c r="ARZ40" s="44"/>
      <c r="ASA40" s="44"/>
      <c r="ASB40" s="44"/>
      <c r="ASC40" s="44"/>
      <c r="ASD40" s="44"/>
      <c r="ASE40" s="44"/>
      <c r="ASF40" s="44"/>
      <c r="ASG40" s="44"/>
      <c r="ASH40" s="44"/>
      <c r="ASI40" s="44"/>
      <c r="ASJ40" s="44"/>
      <c r="ASK40" s="44"/>
      <c r="ASL40" s="44"/>
      <c r="ASM40" s="44"/>
      <c r="ASN40" s="44"/>
      <c r="ASO40" s="44"/>
      <c r="ASP40" s="44"/>
      <c r="ASQ40" s="44"/>
      <c r="ASR40" s="44"/>
      <c r="ASS40" s="44"/>
      <c r="AST40" s="44"/>
      <c r="ASU40" s="44"/>
      <c r="ASV40" s="44"/>
      <c r="ASW40" s="44"/>
      <c r="ASX40" s="44"/>
      <c r="ASY40" s="44"/>
      <c r="ASZ40" s="44"/>
      <c r="ATA40" s="44"/>
      <c r="ATB40" s="44"/>
      <c r="ATC40" s="44"/>
      <c r="ATD40" s="44"/>
      <c r="ATE40" s="44"/>
      <c r="ATF40" s="44"/>
      <c r="ATG40" s="44"/>
      <c r="ATH40" s="44"/>
      <c r="ATI40" s="44"/>
      <c r="ATJ40" s="44"/>
      <c r="ATK40" s="44"/>
      <c r="ATL40" s="44"/>
      <c r="ATM40" s="44"/>
      <c r="ATN40" s="44"/>
      <c r="ATO40" s="44"/>
      <c r="ATP40" s="44"/>
      <c r="ATQ40" s="44"/>
      <c r="ATR40" s="44"/>
      <c r="ATS40" s="44"/>
      <c r="ATT40" s="44"/>
      <c r="ATU40" s="44"/>
      <c r="ATV40" s="44"/>
      <c r="ATW40" s="44"/>
      <c r="ATX40" s="44"/>
      <c r="ATY40" s="44"/>
      <c r="ATZ40" s="44"/>
      <c r="AUA40" s="44"/>
      <c r="AUB40" s="44"/>
      <c r="AUC40" s="44"/>
      <c r="AUD40" s="44"/>
      <c r="AUE40" s="44"/>
      <c r="AUF40" s="44"/>
      <c r="AUG40" s="44"/>
      <c r="AUH40" s="44"/>
      <c r="AUI40" s="44"/>
      <c r="AUJ40" s="44"/>
      <c r="AUK40" s="44"/>
      <c r="AUL40" s="44"/>
      <c r="AUM40" s="44"/>
      <c r="AUN40" s="44"/>
      <c r="AUO40" s="44"/>
      <c r="AUP40" s="44"/>
      <c r="AUQ40" s="44"/>
      <c r="AUR40" s="44"/>
      <c r="AUS40" s="44"/>
      <c r="AUT40" s="44"/>
      <c r="AUU40" s="44"/>
      <c r="AUV40" s="44"/>
      <c r="AUW40" s="44"/>
      <c r="AUX40" s="44"/>
      <c r="AUY40" s="44"/>
      <c r="AUZ40" s="44"/>
      <c r="AVA40" s="44"/>
      <c r="AVB40" s="44"/>
      <c r="AVC40" s="44"/>
      <c r="AVD40" s="44"/>
      <c r="AVE40" s="44"/>
      <c r="AVF40" s="44"/>
      <c r="AVG40" s="44"/>
      <c r="AVH40" s="44"/>
      <c r="AVI40" s="44"/>
      <c r="AVJ40" s="44"/>
      <c r="AVK40" s="44"/>
      <c r="AVL40" s="44"/>
      <c r="AVM40" s="44"/>
      <c r="AVN40" s="44"/>
      <c r="AVO40" s="44"/>
      <c r="AVP40" s="44"/>
      <c r="AVQ40" s="44"/>
      <c r="AVR40" s="44"/>
      <c r="AVS40" s="44"/>
      <c r="AVT40" s="44"/>
      <c r="AVU40" s="44"/>
      <c r="AVV40" s="44"/>
      <c r="AVW40" s="44"/>
      <c r="AVX40" s="44"/>
      <c r="AVY40" s="44"/>
      <c r="AVZ40" s="44"/>
      <c r="AWA40" s="44"/>
      <c r="AWB40" s="44"/>
      <c r="AWC40" s="44"/>
      <c r="AWD40" s="44"/>
      <c r="AWE40" s="44"/>
      <c r="AWF40" s="44"/>
      <c r="AWG40" s="44"/>
      <c r="AWH40" s="44"/>
      <c r="AWI40" s="44"/>
      <c r="AWJ40" s="44"/>
      <c r="AWK40" s="44"/>
      <c r="AWL40" s="44"/>
      <c r="AWM40" s="44"/>
      <c r="AWN40" s="44"/>
      <c r="AWO40" s="44"/>
      <c r="AWP40" s="44"/>
      <c r="AWQ40" s="44"/>
      <c r="AWR40" s="44"/>
      <c r="AWS40" s="44"/>
      <c r="AWT40" s="44"/>
      <c r="AWU40" s="44"/>
      <c r="AWV40" s="44"/>
      <c r="AWW40" s="44"/>
      <c r="AWX40" s="44"/>
      <c r="AWY40" s="44"/>
      <c r="AWZ40" s="44"/>
      <c r="AXA40" s="44"/>
      <c r="AXB40" s="44"/>
      <c r="AXC40" s="44"/>
      <c r="AXD40" s="44"/>
      <c r="AXE40" s="44"/>
      <c r="AXF40" s="44"/>
      <c r="AXG40" s="44"/>
      <c r="AXH40" s="44"/>
      <c r="AXI40" s="44"/>
      <c r="AXJ40" s="44"/>
      <c r="AXK40" s="44"/>
      <c r="AXL40" s="44"/>
      <c r="AXM40" s="44"/>
      <c r="AXN40" s="44"/>
      <c r="AXO40" s="44"/>
      <c r="AXP40" s="44"/>
      <c r="AXQ40" s="44"/>
      <c r="AXR40" s="44"/>
      <c r="AXS40" s="44"/>
      <c r="AXT40" s="44"/>
      <c r="AXU40" s="44"/>
      <c r="AXV40" s="44"/>
      <c r="AXW40" s="44"/>
      <c r="AXX40" s="44"/>
      <c r="AXY40" s="44"/>
      <c r="AXZ40" s="44"/>
      <c r="AYA40" s="44"/>
      <c r="AYB40" s="44"/>
      <c r="AYC40" s="44"/>
      <c r="AYD40" s="44"/>
      <c r="AYE40" s="44"/>
      <c r="AYF40" s="44"/>
      <c r="AYG40" s="44"/>
      <c r="AYH40" s="44"/>
      <c r="AYI40" s="44"/>
      <c r="AYJ40" s="44"/>
      <c r="AYK40" s="44"/>
      <c r="AYL40" s="44"/>
      <c r="AYM40" s="44"/>
      <c r="AYN40" s="44"/>
      <c r="AYO40" s="44"/>
      <c r="AYP40" s="44"/>
      <c r="AYQ40" s="44"/>
      <c r="AYR40" s="44"/>
      <c r="AYS40" s="44"/>
      <c r="AYT40" s="44"/>
      <c r="AYU40" s="44"/>
      <c r="AYV40" s="44"/>
      <c r="AYW40" s="44"/>
      <c r="AYX40" s="44"/>
      <c r="AYY40" s="44"/>
      <c r="AYZ40" s="44"/>
      <c r="AZA40" s="44"/>
      <c r="AZB40" s="44"/>
      <c r="AZC40" s="44"/>
      <c r="AZD40" s="44"/>
      <c r="AZE40" s="44"/>
      <c r="AZF40" s="44"/>
      <c r="AZG40" s="44"/>
      <c r="AZH40" s="44"/>
      <c r="AZI40" s="44"/>
      <c r="AZJ40" s="44"/>
      <c r="AZK40" s="44"/>
      <c r="AZL40" s="44"/>
      <c r="AZM40" s="44"/>
      <c r="AZN40" s="44"/>
      <c r="AZO40" s="44"/>
      <c r="AZP40" s="44"/>
      <c r="AZQ40" s="44"/>
      <c r="AZR40" s="44"/>
      <c r="AZS40" s="44"/>
      <c r="AZT40" s="44"/>
      <c r="AZU40" s="44"/>
      <c r="AZV40" s="44"/>
      <c r="AZW40" s="44"/>
      <c r="AZX40" s="44"/>
      <c r="AZY40" s="44"/>
      <c r="AZZ40" s="44"/>
      <c r="BAA40" s="44"/>
      <c r="BAB40" s="44"/>
      <c r="BAC40" s="44"/>
      <c r="BAD40" s="44"/>
      <c r="BAE40" s="44"/>
      <c r="BAF40" s="44"/>
      <c r="BAG40" s="44"/>
      <c r="BAH40" s="44"/>
      <c r="BAI40" s="44"/>
      <c r="BAJ40" s="44"/>
      <c r="BAK40" s="44"/>
      <c r="BAL40" s="44"/>
      <c r="BAM40" s="44"/>
      <c r="BAN40" s="44"/>
      <c r="BAO40" s="44"/>
      <c r="BAP40" s="44"/>
      <c r="BAQ40" s="44"/>
      <c r="BAR40" s="44"/>
      <c r="BAS40" s="44"/>
      <c r="BAT40" s="44"/>
      <c r="BAU40" s="44"/>
      <c r="BAV40" s="44"/>
      <c r="BAW40" s="44"/>
      <c r="BAX40" s="44"/>
      <c r="BAY40" s="44"/>
      <c r="BAZ40" s="44"/>
      <c r="BBA40" s="44"/>
      <c r="BBB40" s="44"/>
      <c r="BBC40" s="44"/>
      <c r="BBD40" s="44"/>
      <c r="BBE40" s="44"/>
      <c r="BBF40" s="44"/>
      <c r="BBG40" s="44"/>
      <c r="BBH40" s="44"/>
      <c r="BBI40" s="44"/>
      <c r="BBJ40" s="44"/>
      <c r="BBK40" s="44"/>
      <c r="BBL40" s="44"/>
      <c r="BBM40" s="44"/>
      <c r="BBN40" s="44"/>
      <c r="BBO40" s="44"/>
      <c r="BBP40" s="44"/>
      <c r="BBQ40" s="44"/>
      <c r="BBR40" s="44"/>
      <c r="BBS40" s="44"/>
      <c r="BBT40" s="44"/>
      <c r="BBU40" s="44"/>
      <c r="BBV40" s="44"/>
      <c r="BBW40" s="44"/>
      <c r="BBX40" s="44"/>
      <c r="BBY40" s="44"/>
      <c r="BBZ40" s="44"/>
      <c r="BCA40" s="44"/>
      <c r="BCB40" s="44"/>
      <c r="BCC40" s="44"/>
      <c r="BCD40" s="44"/>
      <c r="BCE40" s="44"/>
      <c r="BCF40" s="44"/>
      <c r="BCG40" s="44"/>
      <c r="BCH40" s="44"/>
      <c r="BCI40" s="44"/>
      <c r="BCJ40" s="44"/>
      <c r="BCK40" s="44"/>
      <c r="BCL40" s="44"/>
      <c r="BCM40" s="44"/>
      <c r="BCN40" s="44"/>
      <c r="BCO40" s="44"/>
      <c r="BCP40" s="44"/>
      <c r="BCQ40" s="44"/>
      <c r="BCR40" s="44"/>
      <c r="BCS40" s="44"/>
      <c r="BCT40" s="44"/>
      <c r="BCU40" s="44"/>
      <c r="BCV40" s="44"/>
      <c r="BCW40" s="44"/>
      <c r="BCX40" s="44"/>
      <c r="BCY40" s="44"/>
      <c r="BCZ40" s="44"/>
      <c r="BDA40" s="44"/>
      <c r="BDB40" s="44"/>
      <c r="BDC40" s="44"/>
      <c r="BDD40" s="44"/>
      <c r="BDE40" s="44"/>
      <c r="BDF40" s="44"/>
      <c r="BDG40" s="44"/>
      <c r="BDH40" s="44"/>
      <c r="BDI40" s="44"/>
      <c r="BDJ40" s="44"/>
      <c r="BDK40" s="44"/>
      <c r="BDL40" s="44"/>
      <c r="BDM40" s="44"/>
      <c r="BDN40" s="44"/>
      <c r="BDO40" s="44"/>
      <c r="BDP40" s="44"/>
      <c r="BDQ40" s="44"/>
      <c r="BDR40" s="44"/>
      <c r="BDS40" s="44"/>
      <c r="BDT40" s="44"/>
      <c r="BDU40" s="44"/>
      <c r="BDV40" s="44"/>
      <c r="BDW40" s="44"/>
      <c r="BDX40" s="44"/>
      <c r="BDY40" s="44"/>
      <c r="BDZ40" s="44"/>
      <c r="BEA40" s="44"/>
      <c r="BEB40" s="44"/>
      <c r="BEC40" s="44"/>
      <c r="BED40" s="44"/>
      <c r="BEE40" s="44"/>
      <c r="BEF40" s="44"/>
      <c r="BEG40" s="44"/>
      <c r="BEH40" s="44"/>
      <c r="BEI40" s="44"/>
      <c r="BEJ40" s="44"/>
      <c r="BEK40" s="44"/>
      <c r="BEL40" s="44"/>
      <c r="BEM40" s="44"/>
      <c r="BEN40" s="44"/>
      <c r="BEO40" s="44"/>
      <c r="BEP40" s="44"/>
      <c r="BEQ40" s="44"/>
      <c r="BER40" s="44"/>
      <c r="BES40" s="44"/>
      <c r="BET40" s="44"/>
      <c r="BEU40" s="44"/>
      <c r="BEV40" s="44"/>
      <c r="BEW40" s="44"/>
      <c r="BEX40" s="44"/>
      <c r="BEY40" s="44"/>
      <c r="BEZ40" s="44"/>
      <c r="BFA40" s="44"/>
      <c r="BFB40" s="44"/>
      <c r="BFC40" s="44"/>
      <c r="BFD40" s="44"/>
      <c r="BFE40" s="44"/>
      <c r="BFF40" s="44"/>
      <c r="BFG40" s="44"/>
      <c r="BFH40" s="44"/>
      <c r="BFI40" s="44"/>
      <c r="BFJ40" s="44"/>
      <c r="BFK40" s="44"/>
      <c r="BFL40" s="44"/>
      <c r="BFM40" s="44"/>
      <c r="BFN40" s="44"/>
      <c r="BFO40" s="44"/>
      <c r="BFP40" s="44"/>
      <c r="BFQ40" s="44"/>
      <c r="BFR40" s="44"/>
      <c r="BFS40" s="44"/>
      <c r="BFT40" s="44"/>
      <c r="BFU40" s="44"/>
      <c r="BFV40" s="44"/>
      <c r="BFW40" s="44"/>
      <c r="BFX40" s="44"/>
      <c r="BFY40" s="44"/>
      <c r="BFZ40" s="44"/>
      <c r="BGA40" s="44"/>
      <c r="BGB40" s="44"/>
      <c r="BGC40" s="44"/>
      <c r="BGD40" s="44"/>
      <c r="BGE40" s="44"/>
      <c r="BGF40" s="44"/>
      <c r="BGG40" s="44"/>
      <c r="BGH40" s="44"/>
      <c r="BGI40" s="44"/>
      <c r="BGJ40" s="44"/>
      <c r="BGK40" s="44"/>
      <c r="BGL40" s="44"/>
      <c r="BGM40" s="44"/>
      <c r="BGN40" s="44"/>
      <c r="BGO40" s="44"/>
      <c r="BGP40" s="44"/>
      <c r="BGQ40" s="44"/>
      <c r="BGR40" s="44"/>
      <c r="BGS40" s="44"/>
      <c r="BGT40" s="44"/>
      <c r="BGU40" s="44"/>
      <c r="BGV40" s="44"/>
      <c r="BGW40" s="44"/>
      <c r="BGX40" s="44"/>
      <c r="BGY40" s="44"/>
      <c r="BGZ40" s="44"/>
      <c r="BHA40" s="44"/>
      <c r="BHB40" s="44"/>
      <c r="BHC40" s="44"/>
      <c r="BHD40" s="44"/>
      <c r="BHE40" s="44"/>
      <c r="BHF40" s="44"/>
      <c r="BHG40" s="44"/>
      <c r="BHH40" s="44"/>
      <c r="BHI40" s="44"/>
      <c r="BHJ40" s="44"/>
      <c r="BHK40" s="44"/>
      <c r="BHL40" s="44"/>
      <c r="BHM40" s="44"/>
      <c r="BHN40" s="44"/>
      <c r="BHO40" s="44"/>
      <c r="BHP40" s="44"/>
      <c r="BHQ40" s="44"/>
      <c r="BHR40" s="44"/>
      <c r="BHS40" s="44"/>
      <c r="BHT40" s="44"/>
      <c r="BHU40" s="44"/>
      <c r="BHV40" s="44"/>
      <c r="BHW40" s="44"/>
      <c r="BHX40" s="44"/>
      <c r="BHY40" s="44"/>
      <c r="BHZ40" s="44"/>
      <c r="BIA40" s="44"/>
      <c r="BIB40" s="44"/>
      <c r="BIC40" s="44"/>
      <c r="BID40" s="44"/>
      <c r="BIE40" s="44"/>
      <c r="BIF40" s="44"/>
      <c r="BIG40" s="44"/>
      <c r="BIH40" s="44"/>
      <c r="BII40" s="44"/>
      <c r="BIJ40" s="44"/>
      <c r="BIK40" s="44"/>
      <c r="BIL40" s="44"/>
      <c r="BIM40" s="44"/>
      <c r="BIN40" s="44"/>
      <c r="BIO40" s="44"/>
      <c r="BIP40" s="44"/>
      <c r="BIQ40" s="44"/>
      <c r="BIR40" s="44"/>
      <c r="BIS40" s="44"/>
      <c r="BIT40" s="44"/>
      <c r="BIU40" s="44"/>
      <c r="BIV40" s="44"/>
      <c r="BIW40" s="44"/>
      <c r="BIX40" s="44"/>
      <c r="BIY40" s="44"/>
      <c r="BIZ40" s="44"/>
      <c r="BJA40" s="44"/>
      <c r="BJB40" s="44"/>
      <c r="BJC40" s="44"/>
      <c r="BJD40" s="44"/>
      <c r="BJE40" s="44"/>
      <c r="BJF40" s="44"/>
      <c r="BJG40" s="44"/>
      <c r="BJH40" s="44"/>
      <c r="BJI40" s="44"/>
      <c r="BJJ40" s="44"/>
      <c r="BJK40" s="44"/>
      <c r="BJL40" s="44"/>
      <c r="BJM40" s="44"/>
      <c r="BJN40" s="44"/>
      <c r="BJO40" s="44"/>
      <c r="BJP40" s="44"/>
      <c r="BJQ40" s="44"/>
      <c r="BJR40" s="44"/>
      <c r="BJS40" s="44"/>
      <c r="BJT40" s="44"/>
      <c r="BJU40" s="44"/>
      <c r="BJV40" s="44"/>
      <c r="BJW40" s="44"/>
      <c r="BJX40" s="44"/>
      <c r="BJY40" s="44"/>
      <c r="BJZ40" s="44"/>
      <c r="BKA40" s="44"/>
      <c r="BKB40" s="44"/>
      <c r="BKC40" s="44"/>
      <c r="BKD40" s="44"/>
      <c r="BKE40" s="44"/>
      <c r="BKF40" s="44"/>
      <c r="BKG40" s="44"/>
      <c r="BKH40" s="44"/>
      <c r="BKI40" s="44"/>
      <c r="BKJ40" s="44"/>
      <c r="BKK40" s="44"/>
      <c r="BKL40" s="44"/>
      <c r="BKM40" s="44"/>
      <c r="BKN40" s="44"/>
      <c r="BKO40" s="44"/>
      <c r="BKP40" s="44"/>
      <c r="BKQ40" s="44"/>
      <c r="BKR40" s="44"/>
      <c r="BKS40" s="44"/>
      <c r="BKT40" s="44"/>
      <c r="BKU40" s="44"/>
      <c r="BKV40" s="44"/>
      <c r="BKW40" s="44"/>
      <c r="BKX40" s="44"/>
      <c r="BKY40" s="44"/>
      <c r="BKZ40" s="44"/>
      <c r="BLA40" s="44"/>
      <c r="BLB40" s="44"/>
      <c r="BLC40" s="44"/>
      <c r="BLD40" s="44"/>
      <c r="BLE40" s="44"/>
      <c r="BLF40" s="44"/>
      <c r="BLG40" s="44"/>
      <c r="BLH40" s="44"/>
      <c r="BLI40" s="44"/>
      <c r="BLJ40" s="44"/>
      <c r="BLK40" s="44"/>
      <c r="BLL40" s="44"/>
      <c r="BLM40" s="44"/>
      <c r="BLN40" s="44"/>
      <c r="BLO40" s="44"/>
      <c r="BLP40" s="44"/>
      <c r="BLQ40" s="44"/>
      <c r="BLR40" s="44"/>
      <c r="BLS40" s="44"/>
      <c r="BLT40" s="44"/>
      <c r="BLU40" s="44"/>
      <c r="BLV40" s="44"/>
      <c r="BLW40" s="44"/>
      <c r="BLX40" s="44"/>
      <c r="BLY40" s="44"/>
      <c r="BLZ40" s="44"/>
      <c r="BMA40" s="44"/>
      <c r="BMB40" s="44"/>
      <c r="BMC40" s="44"/>
      <c r="BMD40" s="44"/>
      <c r="BME40" s="44"/>
      <c r="BMF40" s="44"/>
      <c r="BMG40" s="44"/>
      <c r="BMH40" s="44"/>
      <c r="BMI40" s="44"/>
      <c r="BMJ40" s="44"/>
      <c r="BMK40" s="44"/>
      <c r="BML40" s="44"/>
      <c r="BMM40" s="44"/>
      <c r="BMN40" s="44"/>
      <c r="BMO40" s="44"/>
      <c r="BMP40" s="44"/>
      <c r="BMQ40" s="44"/>
      <c r="BMR40" s="44"/>
      <c r="BMS40" s="44"/>
      <c r="BMT40" s="44"/>
      <c r="BMU40" s="44"/>
      <c r="BMV40" s="44"/>
      <c r="BMW40" s="44"/>
      <c r="BMX40" s="44"/>
      <c r="BMY40" s="44"/>
      <c r="BMZ40" s="44"/>
      <c r="BNA40" s="44"/>
      <c r="BNB40" s="44"/>
      <c r="BNC40" s="44"/>
      <c r="BND40" s="44"/>
      <c r="BNE40" s="44"/>
      <c r="BNF40" s="44"/>
      <c r="BNG40" s="44"/>
      <c r="BNH40" s="44"/>
      <c r="BNI40" s="44"/>
      <c r="BNJ40" s="44"/>
      <c r="BNK40" s="44"/>
      <c r="BNL40" s="44"/>
      <c r="BNM40" s="44"/>
      <c r="BNN40" s="44"/>
      <c r="BNO40" s="44"/>
      <c r="BNP40" s="44"/>
      <c r="BNQ40" s="44"/>
      <c r="BNR40" s="44"/>
      <c r="BNS40" s="44"/>
      <c r="BNT40" s="44"/>
      <c r="BNU40" s="44"/>
      <c r="BNV40" s="44"/>
      <c r="BNW40" s="44"/>
      <c r="BNX40" s="44"/>
      <c r="BNY40" s="44"/>
      <c r="BNZ40" s="44"/>
      <c r="BOA40" s="44"/>
      <c r="BOB40" s="44"/>
      <c r="BOC40" s="44"/>
      <c r="BOD40" s="44"/>
      <c r="BOE40" s="44"/>
      <c r="BOF40" s="44"/>
      <c r="BOG40" s="44"/>
      <c r="BOH40" s="44"/>
      <c r="BOI40" s="44"/>
      <c r="BOJ40" s="44"/>
      <c r="BOK40" s="44"/>
      <c r="BOL40" s="44"/>
      <c r="BOM40" s="44"/>
      <c r="BON40" s="44"/>
      <c r="BOO40" s="44"/>
      <c r="BOP40" s="44"/>
      <c r="BOQ40" s="44"/>
      <c r="BOR40" s="44"/>
      <c r="BOS40" s="44"/>
      <c r="BOT40" s="44"/>
      <c r="BOU40" s="44"/>
      <c r="BOV40" s="44"/>
      <c r="BOW40" s="44"/>
      <c r="BOX40" s="44"/>
      <c r="BOY40" s="44"/>
      <c r="BOZ40" s="44"/>
      <c r="BPA40" s="44"/>
      <c r="BPB40" s="44"/>
      <c r="BPC40" s="44"/>
      <c r="BPD40" s="44"/>
      <c r="BPE40" s="44"/>
      <c r="BPF40" s="44"/>
      <c r="BPG40" s="44"/>
      <c r="BPH40" s="44"/>
      <c r="BPI40" s="44"/>
      <c r="BPJ40" s="44"/>
      <c r="BPK40" s="44"/>
      <c r="BPL40" s="44"/>
      <c r="BPM40" s="44"/>
      <c r="BPN40" s="44"/>
      <c r="BPO40" s="44"/>
      <c r="BPP40" s="44"/>
      <c r="BPQ40" s="44"/>
      <c r="BPR40" s="44"/>
      <c r="BPS40" s="44"/>
      <c r="BPT40" s="44"/>
      <c r="BPU40" s="44"/>
      <c r="BPV40" s="44"/>
      <c r="BPW40" s="44"/>
      <c r="BPX40" s="44"/>
      <c r="BPY40" s="44"/>
      <c r="BPZ40" s="44"/>
      <c r="BQA40" s="44"/>
      <c r="BQB40" s="44"/>
      <c r="BQC40" s="44"/>
      <c r="BQD40" s="44"/>
      <c r="BQE40" s="44"/>
      <c r="BQF40" s="44"/>
      <c r="BQG40" s="44"/>
      <c r="BQH40" s="44"/>
      <c r="BQI40" s="44"/>
      <c r="BQJ40" s="44"/>
      <c r="BQK40" s="44"/>
      <c r="BQL40" s="44"/>
      <c r="BQM40" s="44"/>
      <c r="BQN40" s="44"/>
      <c r="BQO40" s="44"/>
      <c r="BQP40" s="44"/>
      <c r="BQQ40" s="44"/>
      <c r="BQR40" s="44"/>
      <c r="BQS40" s="44"/>
      <c r="BQT40" s="44"/>
      <c r="BQU40" s="44"/>
      <c r="BQV40" s="44"/>
      <c r="BQW40" s="44"/>
      <c r="BQX40" s="44"/>
      <c r="BQY40" s="44"/>
      <c r="BQZ40" s="44"/>
      <c r="BRA40" s="44"/>
      <c r="BRB40" s="44"/>
      <c r="BRC40" s="44"/>
      <c r="BRD40" s="44"/>
      <c r="BRE40" s="44"/>
      <c r="BRF40" s="44"/>
      <c r="BRG40" s="44"/>
      <c r="BRH40" s="44"/>
      <c r="BRI40" s="44"/>
      <c r="BRJ40" s="44"/>
      <c r="BRK40" s="44"/>
      <c r="BRL40" s="44"/>
      <c r="BRM40" s="44"/>
      <c r="BRN40" s="44"/>
      <c r="BRO40" s="44"/>
      <c r="BRP40" s="44"/>
      <c r="BRQ40" s="44"/>
      <c r="BRR40" s="44"/>
      <c r="BRS40" s="44"/>
      <c r="BRT40" s="44"/>
      <c r="BRU40" s="44"/>
      <c r="BRV40" s="44"/>
      <c r="BRW40" s="44"/>
      <c r="BRX40" s="44"/>
      <c r="BRY40" s="44"/>
      <c r="BRZ40" s="44"/>
      <c r="BSA40" s="44"/>
      <c r="BSB40" s="44"/>
      <c r="BSC40" s="44"/>
      <c r="BSD40" s="44"/>
      <c r="BSE40" s="44"/>
      <c r="BSF40" s="44"/>
      <c r="BSG40" s="44"/>
      <c r="BSH40" s="44"/>
      <c r="BSI40" s="44"/>
      <c r="BSJ40" s="44"/>
      <c r="BSK40" s="44"/>
      <c r="BSL40" s="44"/>
      <c r="BSM40" s="44"/>
      <c r="BSN40" s="44"/>
      <c r="BSO40" s="44"/>
      <c r="BSP40" s="44"/>
      <c r="BSQ40" s="44"/>
      <c r="BSR40" s="44"/>
      <c r="BSS40" s="44"/>
      <c r="BST40" s="44"/>
      <c r="BSU40" s="44"/>
      <c r="BSV40" s="44"/>
      <c r="BSW40" s="44"/>
      <c r="BSX40" s="44"/>
      <c r="BSY40" s="44"/>
      <c r="BSZ40" s="44"/>
      <c r="BTA40" s="44"/>
      <c r="BTB40" s="44"/>
      <c r="BTC40" s="44"/>
      <c r="BTD40" s="44"/>
      <c r="BTE40" s="44"/>
      <c r="BTF40" s="44"/>
      <c r="BTG40" s="44"/>
      <c r="BTH40" s="44"/>
      <c r="BTI40" s="44"/>
      <c r="BTJ40" s="44"/>
      <c r="BTK40" s="44"/>
      <c r="BTL40" s="44"/>
      <c r="BTM40" s="44"/>
      <c r="BTN40" s="44"/>
      <c r="BTO40" s="44"/>
      <c r="BTP40" s="44"/>
      <c r="BTQ40" s="44"/>
      <c r="BTR40" s="44"/>
      <c r="BTS40" s="44"/>
      <c r="BTT40" s="44"/>
      <c r="BTU40" s="44"/>
      <c r="BTV40" s="44"/>
      <c r="BTW40" s="44"/>
      <c r="BTX40" s="44"/>
      <c r="BTY40" s="44"/>
      <c r="BTZ40" s="44"/>
      <c r="BUA40" s="44"/>
      <c r="BUB40" s="44"/>
      <c r="BUC40" s="44"/>
      <c r="BUD40" s="44"/>
      <c r="BUE40" s="44"/>
      <c r="BUF40" s="44"/>
      <c r="BUG40" s="44"/>
      <c r="BUH40" s="44"/>
      <c r="BUI40" s="44"/>
      <c r="BUJ40" s="44"/>
      <c r="BUK40" s="44"/>
      <c r="BUL40" s="44"/>
      <c r="BUM40" s="44"/>
      <c r="BUN40" s="44"/>
      <c r="BUO40" s="44"/>
      <c r="BUP40" s="44"/>
      <c r="BUQ40" s="44"/>
      <c r="BUR40" s="44"/>
      <c r="BUS40" s="44"/>
      <c r="BUT40" s="44"/>
      <c r="BUU40" s="44"/>
      <c r="BUV40" s="44"/>
      <c r="BUW40" s="44"/>
      <c r="BUX40" s="44"/>
      <c r="BUY40" s="44"/>
      <c r="BUZ40" s="44"/>
      <c r="BVA40" s="44"/>
      <c r="BVB40" s="44"/>
      <c r="BVC40" s="44"/>
      <c r="BVD40" s="44"/>
      <c r="BVE40" s="44"/>
      <c r="BVF40" s="44"/>
      <c r="BVG40" s="44"/>
      <c r="BVH40" s="44"/>
      <c r="BVI40" s="44"/>
      <c r="BVJ40" s="44"/>
      <c r="BVK40" s="44"/>
      <c r="BVL40" s="44"/>
      <c r="BVM40" s="44"/>
      <c r="BVN40" s="44"/>
      <c r="BVO40" s="44"/>
      <c r="BVP40" s="44"/>
      <c r="BVQ40" s="44"/>
      <c r="BVR40" s="44"/>
      <c r="BVS40" s="44"/>
      <c r="BVT40" s="44"/>
      <c r="BVU40" s="44"/>
      <c r="BVV40" s="44"/>
      <c r="BVW40" s="44"/>
      <c r="BVX40" s="44"/>
      <c r="BVY40" s="44"/>
      <c r="BVZ40" s="44"/>
      <c r="BWA40" s="44"/>
      <c r="BWB40" s="44"/>
      <c r="BWC40" s="44"/>
      <c r="BWD40" s="44"/>
      <c r="BWE40" s="44"/>
      <c r="BWF40" s="44"/>
      <c r="BWG40" s="44"/>
      <c r="BWH40" s="44"/>
      <c r="BWI40" s="44"/>
      <c r="BWJ40" s="44"/>
      <c r="BWK40" s="44"/>
      <c r="BWL40" s="44"/>
      <c r="BWM40" s="44"/>
      <c r="BWN40" s="44"/>
      <c r="BWO40" s="44"/>
      <c r="BWP40" s="44"/>
      <c r="BWQ40" s="44"/>
      <c r="BWR40" s="44"/>
      <c r="BWS40" s="44"/>
      <c r="BWT40" s="44"/>
      <c r="BWU40" s="44"/>
      <c r="BWV40" s="44"/>
      <c r="BWW40" s="44"/>
      <c r="BWX40" s="44"/>
      <c r="BWY40" s="44"/>
      <c r="BWZ40" s="44"/>
      <c r="BXA40" s="44"/>
      <c r="BXB40" s="44"/>
      <c r="BXC40" s="44"/>
      <c r="BXD40" s="44"/>
      <c r="BXE40" s="44"/>
      <c r="BXF40" s="44"/>
      <c r="BXG40" s="44"/>
      <c r="BXH40" s="44"/>
      <c r="BXI40" s="44"/>
      <c r="BXJ40" s="44"/>
      <c r="BXK40" s="44"/>
      <c r="BXL40" s="44"/>
      <c r="BXM40" s="44"/>
      <c r="BXN40" s="44"/>
      <c r="BXO40" s="44"/>
      <c r="BXP40" s="44"/>
      <c r="BXQ40" s="44"/>
      <c r="BXR40" s="44"/>
      <c r="BXS40" s="44"/>
      <c r="BXT40" s="44"/>
      <c r="BXU40" s="44"/>
      <c r="BXV40" s="44"/>
      <c r="BXW40" s="44"/>
      <c r="BXX40" s="44"/>
      <c r="BXY40" s="44"/>
      <c r="BXZ40" s="44"/>
      <c r="BYA40" s="44"/>
      <c r="BYB40" s="44"/>
      <c r="BYC40" s="44"/>
      <c r="BYD40" s="44"/>
      <c r="BYE40" s="44"/>
      <c r="BYF40" s="44"/>
      <c r="BYG40" s="44"/>
      <c r="BYH40" s="44"/>
      <c r="BYI40" s="44"/>
      <c r="BYJ40" s="44"/>
      <c r="BYK40" s="44"/>
      <c r="BYL40" s="44"/>
      <c r="BYM40" s="44"/>
      <c r="BYN40" s="44"/>
      <c r="BYO40" s="44"/>
      <c r="BYP40" s="44"/>
      <c r="BYQ40" s="44"/>
      <c r="BYR40" s="44"/>
      <c r="BYS40" s="44"/>
      <c r="BYT40" s="44"/>
      <c r="BYU40" s="44"/>
      <c r="BYV40" s="44"/>
      <c r="BYW40" s="44"/>
      <c r="BYX40" s="44"/>
      <c r="BYY40" s="44"/>
      <c r="BYZ40" s="44"/>
      <c r="BZA40" s="44"/>
      <c r="BZB40" s="44"/>
      <c r="BZC40" s="44"/>
      <c r="BZD40" s="44"/>
      <c r="BZE40" s="44"/>
      <c r="BZF40" s="44"/>
      <c r="BZG40" s="44"/>
      <c r="BZH40" s="44"/>
      <c r="BZI40" s="44"/>
      <c r="BZJ40" s="44"/>
      <c r="BZK40" s="44"/>
      <c r="BZL40" s="44"/>
      <c r="BZM40" s="44"/>
      <c r="BZN40" s="44"/>
      <c r="BZO40" s="44"/>
      <c r="BZP40" s="44"/>
      <c r="BZQ40" s="44"/>
      <c r="BZR40" s="44"/>
      <c r="BZS40" s="44"/>
      <c r="BZT40" s="44"/>
      <c r="BZU40" s="44"/>
      <c r="BZV40" s="44"/>
      <c r="BZW40" s="44"/>
      <c r="BZX40" s="44"/>
      <c r="BZY40" s="44"/>
      <c r="BZZ40" s="44"/>
      <c r="CAA40" s="44"/>
      <c r="CAB40" s="44"/>
      <c r="CAC40" s="44"/>
      <c r="CAD40" s="44"/>
      <c r="CAE40" s="44"/>
      <c r="CAF40" s="44"/>
      <c r="CAG40" s="44"/>
      <c r="CAH40" s="44"/>
      <c r="CAI40" s="44"/>
      <c r="CAJ40" s="44"/>
      <c r="CAK40" s="44"/>
      <c r="CAL40" s="44"/>
      <c r="CAM40" s="44"/>
      <c r="CAN40" s="44"/>
      <c r="CAO40" s="44"/>
      <c r="CAP40" s="44"/>
      <c r="CAQ40" s="44"/>
      <c r="CAR40" s="44"/>
      <c r="CAS40" s="44"/>
      <c r="CAT40" s="44"/>
      <c r="CAU40" s="44"/>
      <c r="CAV40" s="44"/>
      <c r="CAW40" s="44"/>
      <c r="CAX40" s="44"/>
      <c r="CAY40" s="44"/>
      <c r="CAZ40" s="44"/>
      <c r="CBA40" s="44"/>
      <c r="CBB40" s="44"/>
      <c r="CBC40" s="44"/>
      <c r="CBD40" s="44"/>
      <c r="CBE40" s="44"/>
      <c r="CBF40" s="44"/>
      <c r="CBG40" s="44"/>
      <c r="CBH40" s="44"/>
      <c r="CBI40" s="44"/>
      <c r="CBJ40" s="44"/>
      <c r="CBK40" s="44"/>
      <c r="CBL40" s="44"/>
      <c r="CBM40" s="44"/>
      <c r="CBN40" s="44"/>
      <c r="CBO40" s="44"/>
      <c r="CBP40" s="44"/>
      <c r="CBQ40" s="44"/>
      <c r="CBR40" s="44"/>
      <c r="CBS40" s="44"/>
      <c r="CBT40" s="44"/>
      <c r="CBU40" s="44"/>
      <c r="CBV40" s="44"/>
      <c r="CBW40" s="44"/>
      <c r="CBX40" s="44"/>
      <c r="CBY40" s="44"/>
      <c r="CBZ40" s="44"/>
      <c r="CCA40" s="44"/>
      <c r="CCB40" s="44"/>
      <c r="CCC40" s="44"/>
      <c r="CCD40" s="44"/>
      <c r="CCE40" s="44"/>
      <c r="CCF40" s="44"/>
      <c r="CCG40" s="44"/>
      <c r="CCH40" s="44"/>
      <c r="CCI40" s="44"/>
      <c r="CCJ40" s="44"/>
      <c r="CCK40" s="44"/>
      <c r="CCL40" s="44"/>
      <c r="CCM40" s="44"/>
      <c r="CCN40" s="44"/>
      <c r="CCO40" s="44"/>
      <c r="CCP40" s="44"/>
      <c r="CCQ40" s="44"/>
      <c r="CCR40" s="44"/>
      <c r="CCS40" s="44"/>
      <c r="CCT40" s="44"/>
      <c r="CCU40" s="44"/>
      <c r="CCV40" s="44"/>
      <c r="CCW40" s="44"/>
      <c r="CCX40" s="44"/>
      <c r="CCY40" s="44"/>
      <c r="CCZ40" s="44"/>
      <c r="CDA40" s="44"/>
      <c r="CDB40" s="44"/>
      <c r="CDC40" s="44"/>
      <c r="CDD40" s="44"/>
      <c r="CDE40" s="44"/>
      <c r="CDF40" s="44"/>
      <c r="CDG40" s="44"/>
      <c r="CDH40" s="44"/>
      <c r="CDI40" s="44"/>
      <c r="CDJ40" s="44"/>
      <c r="CDK40" s="44"/>
      <c r="CDL40" s="44"/>
      <c r="CDM40" s="44"/>
      <c r="CDN40" s="44"/>
      <c r="CDO40" s="44"/>
      <c r="CDP40" s="44"/>
      <c r="CDQ40" s="44"/>
      <c r="CDR40" s="44"/>
      <c r="CDS40" s="44"/>
      <c r="CDT40" s="44"/>
      <c r="CDU40" s="44"/>
      <c r="CDV40" s="44"/>
      <c r="CDW40" s="44"/>
      <c r="CDX40" s="44"/>
      <c r="CDY40" s="44"/>
      <c r="CDZ40" s="44"/>
      <c r="CEA40" s="44"/>
      <c r="CEB40" s="44"/>
      <c r="CEC40" s="44"/>
      <c r="CED40" s="44"/>
      <c r="CEE40" s="44"/>
      <c r="CEF40" s="44"/>
      <c r="CEG40" s="44"/>
      <c r="CEH40" s="44"/>
      <c r="CEI40" s="44"/>
      <c r="CEJ40" s="44"/>
      <c r="CEK40" s="44"/>
      <c r="CEL40" s="44"/>
      <c r="CEM40" s="44"/>
      <c r="CEN40" s="44"/>
      <c r="CEO40" s="44"/>
      <c r="CEP40" s="44"/>
      <c r="CEQ40" s="44"/>
      <c r="CER40" s="44"/>
      <c r="CES40" s="44"/>
      <c r="CET40" s="44"/>
      <c r="CEU40" s="44"/>
      <c r="CEV40" s="44"/>
      <c r="CEW40" s="44"/>
      <c r="CEX40" s="44"/>
      <c r="CEY40" s="44"/>
      <c r="CEZ40" s="44"/>
      <c r="CFA40" s="44"/>
      <c r="CFB40" s="44"/>
      <c r="CFC40" s="44"/>
      <c r="CFD40" s="44"/>
      <c r="CFE40" s="44"/>
      <c r="CFF40" s="44"/>
      <c r="CFG40" s="44"/>
      <c r="CFH40" s="44"/>
      <c r="CFI40" s="44"/>
      <c r="CFJ40" s="44"/>
      <c r="CFK40" s="44"/>
      <c r="CFL40" s="44"/>
      <c r="CFM40" s="44"/>
      <c r="CFN40" s="44"/>
      <c r="CFO40" s="44"/>
      <c r="CFP40" s="44"/>
      <c r="CFQ40" s="44"/>
      <c r="CFR40" s="44"/>
      <c r="CFS40" s="44"/>
      <c r="CFT40" s="44"/>
      <c r="CFU40" s="44"/>
      <c r="CFV40" s="44"/>
      <c r="CFW40" s="44"/>
      <c r="CFX40" s="44"/>
      <c r="CFY40" s="44"/>
      <c r="CFZ40" s="44"/>
      <c r="CGA40" s="44"/>
      <c r="CGB40" s="44"/>
      <c r="CGC40" s="44"/>
      <c r="CGD40" s="44"/>
      <c r="CGE40" s="44"/>
      <c r="CGF40" s="44"/>
      <c r="CGG40" s="44"/>
      <c r="CGH40" s="44"/>
      <c r="CGI40" s="44"/>
      <c r="CGJ40" s="44"/>
      <c r="CGK40" s="44"/>
      <c r="CGL40" s="44"/>
      <c r="CGM40" s="44"/>
      <c r="CGN40" s="44"/>
      <c r="CGO40" s="44"/>
      <c r="CGP40" s="44"/>
      <c r="CGQ40" s="44"/>
      <c r="CGR40" s="44"/>
      <c r="CGS40" s="44"/>
      <c r="CGT40" s="44"/>
      <c r="CGU40" s="44"/>
      <c r="CGV40" s="44"/>
      <c r="CGW40" s="44"/>
      <c r="CGX40" s="44"/>
      <c r="CGY40" s="44"/>
      <c r="CGZ40" s="44"/>
      <c r="CHA40" s="44"/>
      <c r="CHB40" s="44"/>
      <c r="CHC40" s="44"/>
      <c r="CHD40" s="44"/>
      <c r="CHE40" s="44"/>
      <c r="CHF40" s="44"/>
      <c r="CHG40" s="44"/>
      <c r="CHH40" s="44"/>
      <c r="CHI40" s="44"/>
      <c r="CHJ40" s="44"/>
      <c r="CHK40" s="44"/>
      <c r="CHL40" s="44"/>
      <c r="CHM40" s="44"/>
      <c r="CHN40" s="44"/>
      <c r="CHO40" s="44"/>
      <c r="CHP40" s="44"/>
      <c r="CHQ40" s="44"/>
      <c r="CHR40" s="44"/>
      <c r="CHS40" s="44"/>
      <c r="CHT40" s="44"/>
      <c r="CHU40" s="44"/>
      <c r="CHV40" s="44"/>
      <c r="CHW40" s="44"/>
      <c r="CHX40" s="44"/>
      <c r="CHY40" s="44"/>
      <c r="CHZ40" s="44"/>
      <c r="CIA40" s="44"/>
      <c r="CIB40" s="44"/>
      <c r="CIC40" s="44"/>
      <c r="CID40" s="44"/>
      <c r="CIE40" s="44"/>
      <c r="CIF40" s="44"/>
      <c r="CIG40" s="44"/>
      <c r="CIH40" s="44"/>
      <c r="CII40" s="44"/>
      <c r="CIJ40" s="44"/>
      <c r="CIK40" s="44"/>
      <c r="CIL40" s="44"/>
      <c r="CIM40" s="44"/>
      <c r="CIN40" s="44"/>
      <c r="CIO40" s="44"/>
      <c r="CIP40" s="44"/>
      <c r="CIQ40" s="44"/>
      <c r="CIR40" s="44"/>
      <c r="CIS40" s="44"/>
      <c r="CIT40" s="44"/>
      <c r="CIU40" s="44"/>
      <c r="CIV40" s="44"/>
      <c r="CIW40" s="44"/>
      <c r="CIX40" s="44"/>
      <c r="CIY40" s="44"/>
      <c r="CIZ40" s="44"/>
      <c r="CJA40" s="44"/>
      <c r="CJB40" s="44"/>
      <c r="CJC40" s="44"/>
      <c r="CJD40" s="44"/>
      <c r="CJE40" s="44"/>
      <c r="CJF40" s="44"/>
      <c r="CJG40" s="44"/>
      <c r="CJH40" s="44"/>
      <c r="CJI40" s="44"/>
      <c r="CJJ40" s="44"/>
      <c r="CJK40" s="44"/>
      <c r="CJL40" s="44"/>
      <c r="CJM40" s="44"/>
      <c r="CJN40" s="44"/>
      <c r="CJO40" s="44"/>
      <c r="CJP40" s="44"/>
      <c r="CJQ40" s="44"/>
      <c r="CJR40" s="44"/>
      <c r="CJS40" s="44"/>
      <c r="CJT40" s="44"/>
      <c r="CJU40" s="44"/>
      <c r="CJV40" s="44"/>
      <c r="CJW40" s="44"/>
      <c r="CJX40" s="44"/>
      <c r="CJY40" s="44"/>
      <c r="CJZ40" s="44"/>
      <c r="CKA40" s="44"/>
      <c r="CKB40" s="44"/>
      <c r="CKC40" s="44"/>
      <c r="CKD40" s="44"/>
      <c r="CKE40" s="44"/>
      <c r="CKF40" s="44"/>
      <c r="CKG40" s="44"/>
      <c r="CKH40" s="44"/>
      <c r="CKI40" s="44"/>
      <c r="CKJ40" s="44"/>
      <c r="CKK40" s="44"/>
      <c r="CKL40" s="44"/>
      <c r="CKM40" s="44"/>
      <c r="CKN40" s="44"/>
      <c r="CKO40" s="44"/>
      <c r="CKP40" s="44"/>
      <c r="CKQ40" s="44"/>
      <c r="CKR40" s="44"/>
      <c r="CKS40" s="44"/>
      <c r="CKT40" s="44"/>
      <c r="CKU40" s="44"/>
      <c r="CKV40" s="44"/>
      <c r="CKW40" s="44"/>
      <c r="CKX40" s="44"/>
      <c r="CKY40" s="44"/>
      <c r="CKZ40" s="44"/>
      <c r="CLA40" s="44"/>
      <c r="CLB40" s="44"/>
      <c r="CLC40" s="44"/>
      <c r="CLD40" s="44"/>
      <c r="CLE40" s="44"/>
      <c r="CLF40" s="44"/>
      <c r="CLG40" s="44"/>
      <c r="CLH40" s="44"/>
      <c r="CLI40" s="44"/>
      <c r="CLJ40" s="44"/>
      <c r="CLK40" s="44"/>
      <c r="CLL40" s="44"/>
      <c r="CLM40" s="44"/>
      <c r="CLN40" s="44"/>
      <c r="CLO40" s="44"/>
      <c r="CLP40" s="44"/>
      <c r="CLQ40" s="44"/>
      <c r="CLR40" s="44"/>
      <c r="CLS40" s="44"/>
      <c r="CLT40" s="44"/>
      <c r="CLU40" s="44"/>
      <c r="CLV40" s="44"/>
      <c r="CLW40" s="44"/>
      <c r="CLX40" s="44"/>
      <c r="CLY40" s="44"/>
      <c r="CLZ40" s="44"/>
      <c r="CMA40" s="44"/>
      <c r="CMB40" s="44"/>
      <c r="CMC40" s="44"/>
      <c r="CMD40" s="44"/>
      <c r="CME40" s="44"/>
      <c r="CMF40" s="44"/>
      <c r="CMG40" s="44"/>
      <c r="CMH40" s="44"/>
      <c r="CMI40" s="44"/>
      <c r="CMJ40" s="44"/>
      <c r="CMK40" s="44"/>
      <c r="CML40" s="44"/>
      <c r="CMM40" s="44"/>
      <c r="CMN40" s="44"/>
      <c r="CMO40" s="44"/>
      <c r="CMP40" s="44"/>
      <c r="CMQ40" s="44"/>
      <c r="CMR40" s="44"/>
      <c r="CMS40" s="44"/>
      <c r="CMT40" s="44"/>
      <c r="CMU40" s="44"/>
      <c r="CMV40" s="44"/>
      <c r="CMW40" s="44"/>
      <c r="CMX40" s="44"/>
      <c r="CMY40" s="44"/>
      <c r="CMZ40" s="44"/>
      <c r="CNA40" s="44"/>
      <c r="CNB40" s="44"/>
      <c r="CNC40" s="44"/>
      <c r="CND40" s="44"/>
      <c r="CNE40" s="44"/>
      <c r="CNF40" s="44"/>
      <c r="CNG40" s="44"/>
      <c r="CNH40" s="44"/>
      <c r="CNI40" s="44"/>
      <c r="CNJ40" s="44"/>
      <c r="CNK40" s="44"/>
      <c r="CNL40" s="44"/>
      <c r="CNM40" s="44"/>
      <c r="CNN40" s="44"/>
      <c r="CNO40" s="44"/>
      <c r="CNP40" s="44"/>
      <c r="CNQ40" s="44"/>
      <c r="CNR40" s="44"/>
      <c r="CNS40" s="44"/>
      <c r="CNT40" s="44"/>
      <c r="CNU40" s="44"/>
      <c r="CNV40" s="44"/>
      <c r="CNW40" s="44"/>
      <c r="CNX40" s="44"/>
      <c r="CNY40" s="44"/>
      <c r="CNZ40" s="44"/>
      <c r="COA40" s="44"/>
      <c r="COB40" s="44"/>
      <c r="COC40" s="44"/>
      <c r="COD40" s="44"/>
      <c r="COE40" s="44"/>
      <c r="COF40" s="44"/>
      <c r="COG40" s="44"/>
      <c r="COH40" s="44"/>
      <c r="COI40" s="44"/>
      <c r="COJ40" s="44"/>
      <c r="COK40" s="44"/>
      <c r="COL40" s="44"/>
      <c r="COM40" s="44"/>
      <c r="CON40" s="44"/>
      <c r="COO40" s="44"/>
      <c r="COP40" s="44"/>
      <c r="COQ40" s="44"/>
      <c r="COR40" s="44"/>
      <c r="COS40" s="44"/>
      <c r="COT40" s="44"/>
      <c r="COU40" s="44"/>
      <c r="COV40" s="44"/>
      <c r="COW40" s="44"/>
      <c r="COX40" s="44"/>
      <c r="COY40" s="44"/>
      <c r="COZ40" s="44"/>
      <c r="CPA40" s="44"/>
      <c r="CPB40" s="44"/>
      <c r="CPC40" s="44"/>
      <c r="CPD40" s="44"/>
      <c r="CPE40" s="44"/>
      <c r="CPF40" s="44"/>
      <c r="CPG40" s="44"/>
      <c r="CPH40" s="44"/>
      <c r="CPI40" s="44"/>
      <c r="CPJ40" s="44"/>
      <c r="CPK40" s="44"/>
      <c r="CPL40" s="44"/>
      <c r="CPM40" s="44"/>
      <c r="CPN40" s="44"/>
      <c r="CPO40" s="44"/>
      <c r="CPP40" s="44"/>
      <c r="CPQ40" s="44"/>
      <c r="CPR40" s="44"/>
      <c r="CPS40" s="44"/>
      <c r="CPT40" s="44"/>
      <c r="CPU40" s="44"/>
      <c r="CPV40" s="44"/>
      <c r="CPW40" s="44"/>
      <c r="CPX40" s="44"/>
      <c r="CPY40" s="44"/>
      <c r="CPZ40" s="44"/>
      <c r="CQA40" s="44"/>
      <c r="CQB40" s="44"/>
      <c r="CQC40" s="44"/>
      <c r="CQD40" s="44"/>
      <c r="CQE40" s="44"/>
      <c r="CQF40" s="44"/>
      <c r="CQG40" s="44"/>
      <c r="CQH40" s="44"/>
      <c r="CQI40" s="44"/>
      <c r="CQJ40" s="44"/>
      <c r="CQK40" s="44"/>
      <c r="CQL40" s="44"/>
      <c r="CQM40" s="44"/>
      <c r="CQN40" s="44"/>
      <c r="CQO40" s="44"/>
      <c r="CQP40" s="44"/>
      <c r="CQQ40" s="44"/>
      <c r="CQR40" s="44"/>
      <c r="CQS40" s="44"/>
      <c r="CQT40" s="44"/>
      <c r="CQU40" s="44"/>
      <c r="CQV40" s="44"/>
      <c r="CQW40" s="44"/>
      <c r="CQX40" s="44"/>
      <c r="CQY40" s="44"/>
      <c r="CQZ40" s="44"/>
      <c r="CRA40" s="44"/>
      <c r="CRB40" s="44"/>
      <c r="CRC40" s="44"/>
      <c r="CRD40" s="44"/>
      <c r="CRE40" s="44"/>
      <c r="CRF40" s="44"/>
      <c r="CRG40" s="44"/>
      <c r="CRH40" s="44"/>
      <c r="CRI40" s="44"/>
      <c r="CRJ40" s="44"/>
      <c r="CRK40" s="44"/>
      <c r="CRL40" s="44"/>
      <c r="CRM40" s="44"/>
      <c r="CRN40" s="44"/>
      <c r="CRO40" s="44"/>
      <c r="CRP40" s="44"/>
      <c r="CRQ40" s="44"/>
      <c r="CRR40" s="44"/>
      <c r="CRS40" s="44"/>
      <c r="CRT40" s="44"/>
      <c r="CRU40" s="44"/>
      <c r="CRV40" s="44"/>
      <c r="CRW40" s="44"/>
      <c r="CRX40" s="44"/>
      <c r="CRY40" s="44"/>
      <c r="CRZ40" s="44"/>
      <c r="CSA40" s="44"/>
      <c r="CSB40" s="44"/>
      <c r="CSC40" s="44"/>
      <c r="CSD40" s="44"/>
      <c r="CSE40" s="44"/>
      <c r="CSF40" s="44"/>
      <c r="CSG40" s="44"/>
      <c r="CSH40" s="44"/>
      <c r="CSI40" s="44"/>
      <c r="CSJ40" s="44"/>
      <c r="CSK40" s="44"/>
      <c r="CSL40" s="44"/>
      <c r="CSM40" s="44"/>
      <c r="CSN40" s="44"/>
      <c r="CSO40" s="44"/>
      <c r="CSP40" s="44"/>
      <c r="CSQ40" s="44"/>
      <c r="CSR40" s="44"/>
      <c r="CSS40" s="44"/>
      <c r="CST40" s="44"/>
      <c r="CSU40" s="44"/>
      <c r="CSV40" s="44"/>
      <c r="CSW40" s="44"/>
      <c r="CSX40" s="44"/>
      <c r="CSY40" s="44"/>
      <c r="CSZ40" s="44"/>
      <c r="CTA40" s="44"/>
      <c r="CTB40" s="44"/>
      <c r="CTC40" s="44"/>
      <c r="CTD40" s="44"/>
      <c r="CTE40" s="44"/>
      <c r="CTF40" s="44"/>
      <c r="CTG40" s="44"/>
      <c r="CTH40" s="44"/>
      <c r="CTI40" s="44"/>
      <c r="CTJ40" s="44"/>
      <c r="CTK40" s="44"/>
      <c r="CTL40" s="44"/>
      <c r="CTM40" s="44"/>
      <c r="CTN40" s="44"/>
      <c r="CTO40" s="44"/>
      <c r="CTP40" s="44"/>
      <c r="CTQ40" s="44"/>
      <c r="CTR40" s="44"/>
      <c r="CTS40" s="44"/>
      <c r="CTT40" s="44"/>
      <c r="CTU40" s="44"/>
      <c r="CTV40" s="44"/>
      <c r="CTW40" s="44"/>
      <c r="CTX40" s="44"/>
      <c r="CTY40" s="44"/>
      <c r="CTZ40" s="44"/>
      <c r="CUA40" s="44"/>
      <c r="CUB40" s="44"/>
      <c r="CUC40" s="44"/>
      <c r="CUD40" s="44"/>
      <c r="CUE40" s="44"/>
      <c r="CUF40" s="44"/>
      <c r="CUG40" s="44"/>
      <c r="CUH40" s="44"/>
      <c r="CUI40" s="44"/>
      <c r="CUJ40" s="44"/>
      <c r="CUK40" s="44"/>
      <c r="CUL40" s="44"/>
      <c r="CUM40" s="44"/>
      <c r="CUN40" s="44"/>
      <c r="CUO40" s="44"/>
      <c r="CUP40" s="44"/>
      <c r="CUQ40" s="44"/>
      <c r="CUR40" s="44"/>
      <c r="CUS40" s="44"/>
      <c r="CUT40" s="44"/>
      <c r="CUU40" s="44"/>
      <c r="CUV40" s="44"/>
      <c r="CUW40" s="44"/>
      <c r="CUX40" s="44"/>
      <c r="CUY40" s="44"/>
      <c r="CUZ40" s="44"/>
      <c r="CVA40" s="44"/>
      <c r="CVB40" s="44"/>
      <c r="CVC40" s="44"/>
      <c r="CVD40" s="44"/>
      <c r="CVE40" s="44"/>
      <c r="CVF40" s="44"/>
      <c r="CVG40" s="44"/>
      <c r="CVH40" s="44"/>
      <c r="CVI40" s="44"/>
      <c r="CVJ40" s="44"/>
      <c r="CVK40" s="44"/>
      <c r="CVL40" s="44"/>
      <c r="CVM40" s="44"/>
      <c r="CVN40" s="44"/>
      <c r="CVO40" s="44"/>
      <c r="CVP40" s="44"/>
      <c r="CVQ40" s="44"/>
      <c r="CVR40" s="44"/>
      <c r="CVS40" s="44"/>
      <c r="CVT40" s="44"/>
      <c r="CVU40" s="44"/>
      <c r="CVV40" s="44"/>
      <c r="CVW40" s="44"/>
      <c r="CVX40" s="44"/>
      <c r="CVY40" s="44"/>
      <c r="CVZ40" s="44"/>
      <c r="CWA40" s="44"/>
      <c r="CWB40" s="44"/>
      <c r="CWC40" s="44"/>
      <c r="CWD40" s="44"/>
      <c r="CWE40" s="44"/>
      <c r="CWF40" s="44"/>
      <c r="CWG40" s="44"/>
      <c r="CWH40" s="44"/>
      <c r="CWI40" s="44"/>
      <c r="CWJ40" s="44"/>
      <c r="CWK40" s="44"/>
      <c r="CWL40" s="44"/>
      <c r="CWM40" s="44"/>
      <c r="CWN40" s="44"/>
      <c r="CWO40" s="44"/>
      <c r="CWP40" s="44"/>
      <c r="CWQ40" s="44"/>
      <c r="CWR40" s="44"/>
      <c r="CWS40" s="44"/>
      <c r="CWT40" s="44"/>
      <c r="CWU40" s="44"/>
      <c r="CWV40" s="44"/>
      <c r="CWW40" s="44"/>
      <c r="CWX40" s="44"/>
      <c r="CWY40" s="44"/>
      <c r="CWZ40" s="44"/>
      <c r="CXA40" s="44"/>
      <c r="CXB40" s="44"/>
      <c r="CXC40" s="44"/>
      <c r="CXD40" s="44"/>
      <c r="CXE40" s="44"/>
      <c r="CXF40" s="44"/>
      <c r="CXG40" s="44"/>
      <c r="CXH40" s="44"/>
      <c r="CXI40" s="44"/>
      <c r="CXJ40" s="44"/>
      <c r="CXK40" s="44"/>
      <c r="CXL40" s="44"/>
      <c r="CXM40" s="44"/>
      <c r="CXN40" s="44"/>
      <c r="CXO40" s="44"/>
      <c r="CXP40" s="44"/>
      <c r="CXQ40" s="44"/>
      <c r="CXR40" s="44"/>
      <c r="CXS40" s="44"/>
      <c r="CXT40" s="44"/>
      <c r="CXU40" s="44"/>
      <c r="CXV40" s="44"/>
      <c r="CXW40" s="44"/>
      <c r="CXX40" s="44"/>
      <c r="CXY40" s="44"/>
      <c r="CXZ40" s="44"/>
      <c r="CYA40" s="44"/>
      <c r="CYB40" s="44"/>
      <c r="CYC40" s="44"/>
      <c r="CYD40" s="44"/>
      <c r="CYE40" s="44"/>
      <c r="CYF40" s="44"/>
      <c r="CYG40" s="44"/>
      <c r="CYH40" s="44"/>
      <c r="CYI40" s="44"/>
      <c r="CYJ40" s="44"/>
      <c r="CYK40" s="44"/>
      <c r="CYL40" s="44"/>
      <c r="CYM40" s="44"/>
      <c r="CYN40" s="44"/>
      <c r="CYO40" s="44"/>
      <c r="CYP40" s="44"/>
      <c r="CYQ40" s="44"/>
      <c r="CYR40" s="44"/>
      <c r="CYS40" s="44"/>
      <c r="CYT40" s="44"/>
      <c r="CYU40" s="44"/>
      <c r="CYV40" s="44"/>
      <c r="CYW40" s="44"/>
      <c r="CYX40" s="44"/>
      <c r="CYY40" s="44"/>
      <c r="CYZ40" s="44"/>
      <c r="CZA40" s="44"/>
      <c r="CZB40" s="44"/>
      <c r="CZC40" s="44"/>
      <c r="CZD40" s="44"/>
      <c r="CZE40" s="44"/>
      <c r="CZF40" s="44"/>
      <c r="CZG40" s="44"/>
      <c r="CZH40" s="44"/>
      <c r="CZI40" s="44"/>
      <c r="CZJ40" s="44"/>
      <c r="CZK40" s="44"/>
      <c r="CZL40" s="44"/>
      <c r="CZM40" s="44"/>
      <c r="CZN40" s="44"/>
      <c r="CZO40" s="44"/>
      <c r="CZP40" s="44"/>
      <c r="CZQ40" s="44"/>
      <c r="CZR40" s="44"/>
      <c r="CZS40" s="44"/>
      <c r="CZT40" s="44"/>
      <c r="CZU40" s="44"/>
      <c r="CZV40" s="44"/>
      <c r="CZW40" s="44"/>
      <c r="CZX40" s="44"/>
      <c r="CZY40" s="44"/>
      <c r="CZZ40" s="44"/>
      <c r="DAA40" s="44"/>
      <c r="DAB40" s="44"/>
      <c r="DAC40" s="44"/>
      <c r="DAD40" s="44"/>
      <c r="DAE40" s="44"/>
      <c r="DAF40" s="44"/>
      <c r="DAG40" s="44"/>
      <c r="DAH40" s="44"/>
      <c r="DAI40" s="44"/>
      <c r="DAJ40" s="44"/>
      <c r="DAK40" s="44"/>
      <c r="DAL40" s="44"/>
      <c r="DAM40" s="44"/>
      <c r="DAN40" s="44"/>
      <c r="DAO40" s="44"/>
      <c r="DAP40" s="44"/>
      <c r="DAQ40" s="44"/>
      <c r="DAR40" s="44"/>
      <c r="DAS40" s="44"/>
      <c r="DAT40" s="44"/>
      <c r="DAU40" s="44"/>
      <c r="DAV40" s="44"/>
      <c r="DAW40" s="44"/>
      <c r="DAX40" s="44"/>
      <c r="DAY40" s="44"/>
      <c r="DAZ40" s="44"/>
      <c r="DBA40" s="44"/>
      <c r="DBB40" s="44"/>
      <c r="DBC40" s="44"/>
      <c r="DBD40" s="44"/>
      <c r="DBE40" s="44"/>
      <c r="DBF40" s="44"/>
      <c r="DBG40" s="44"/>
      <c r="DBH40" s="44"/>
      <c r="DBI40" s="44"/>
      <c r="DBJ40" s="44"/>
      <c r="DBK40" s="44"/>
      <c r="DBL40" s="44"/>
      <c r="DBM40" s="44"/>
      <c r="DBN40" s="44"/>
      <c r="DBO40" s="44"/>
      <c r="DBP40" s="44"/>
      <c r="DBQ40" s="44"/>
      <c r="DBR40" s="44"/>
      <c r="DBS40" s="44"/>
      <c r="DBT40" s="44"/>
      <c r="DBU40" s="44"/>
      <c r="DBV40" s="44"/>
      <c r="DBW40" s="44"/>
      <c r="DBX40" s="44"/>
      <c r="DBY40" s="44"/>
      <c r="DBZ40" s="44"/>
      <c r="DCA40" s="44"/>
      <c r="DCB40" s="44"/>
      <c r="DCC40" s="44"/>
      <c r="DCD40" s="44"/>
      <c r="DCE40" s="44"/>
      <c r="DCF40" s="44"/>
      <c r="DCG40" s="44"/>
      <c r="DCH40" s="44"/>
      <c r="DCI40" s="44"/>
      <c r="DCJ40" s="44"/>
      <c r="DCK40" s="44"/>
      <c r="DCL40" s="44"/>
      <c r="DCM40" s="44"/>
      <c r="DCN40" s="44"/>
      <c r="DCO40" s="44"/>
      <c r="DCP40" s="44"/>
      <c r="DCQ40" s="44"/>
      <c r="DCR40" s="44"/>
      <c r="DCS40" s="44"/>
      <c r="DCT40" s="44"/>
      <c r="DCU40" s="44"/>
      <c r="DCV40" s="44"/>
      <c r="DCW40" s="44"/>
      <c r="DCX40" s="44"/>
      <c r="DCY40" s="44"/>
      <c r="DCZ40" s="44"/>
      <c r="DDA40" s="44"/>
      <c r="DDB40" s="44"/>
      <c r="DDC40" s="44"/>
      <c r="DDD40" s="44"/>
      <c r="DDE40" s="44"/>
      <c r="DDF40" s="44"/>
      <c r="DDG40" s="44"/>
      <c r="DDH40" s="44"/>
      <c r="DDI40" s="44"/>
      <c r="DDJ40" s="44"/>
      <c r="DDK40" s="44"/>
      <c r="DDL40" s="44"/>
      <c r="DDM40" s="44"/>
      <c r="DDN40" s="44"/>
      <c r="DDO40" s="44"/>
      <c r="DDP40" s="44"/>
      <c r="DDQ40" s="44"/>
      <c r="DDR40" s="44"/>
      <c r="DDS40" s="44"/>
      <c r="DDT40" s="44"/>
      <c r="DDU40" s="44"/>
      <c r="DDV40" s="44"/>
      <c r="DDW40" s="44"/>
      <c r="DDX40" s="44"/>
      <c r="DDY40" s="44"/>
      <c r="DDZ40" s="44"/>
      <c r="DEA40" s="44"/>
      <c r="DEB40" s="44"/>
      <c r="DEC40" s="44"/>
      <c r="DED40" s="44"/>
      <c r="DEE40" s="44"/>
      <c r="DEF40" s="44"/>
      <c r="DEG40" s="44"/>
      <c r="DEH40" s="44"/>
      <c r="DEI40" s="44"/>
      <c r="DEJ40" s="44"/>
      <c r="DEK40" s="44"/>
      <c r="DEL40" s="44"/>
      <c r="DEM40" s="44"/>
      <c r="DEN40" s="44"/>
      <c r="DEO40" s="44"/>
      <c r="DEP40" s="44"/>
      <c r="DEQ40" s="44"/>
      <c r="DER40" s="44"/>
      <c r="DES40" s="44"/>
      <c r="DET40" s="44"/>
      <c r="DEU40" s="44"/>
      <c r="DEV40" s="44"/>
      <c r="DEW40" s="44"/>
      <c r="DEX40" s="44"/>
      <c r="DEY40" s="44"/>
      <c r="DEZ40" s="44"/>
      <c r="DFA40" s="44"/>
      <c r="DFB40" s="44"/>
      <c r="DFC40" s="44"/>
      <c r="DFD40" s="44"/>
      <c r="DFE40" s="44"/>
      <c r="DFF40" s="44"/>
      <c r="DFG40" s="44"/>
      <c r="DFH40" s="44"/>
      <c r="DFI40" s="44"/>
      <c r="DFJ40" s="44"/>
      <c r="DFK40" s="44"/>
      <c r="DFL40" s="44"/>
      <c r="DFM40" s="44"/>
      <c r="DFN40" s="44"/>
      <c r="DFO40" s="44"/>
      <c r="DFP40" s="44"/>
      <c r="DFQ40" s="44"/>
      <c r="DFR40" s="44"/>
      <c r="DFS40" s="44"/>
      <c r="DFT40" s="44"/>
      <c r="DFU40" s="44"/>
      <c r="DFV40" s="44"/>
      <c r="DFW40" s="44"/>
      <c r="DFX40" s="44"/>
      <c r="DFY40" s="44"/>
      <c r="DFZ40" s="44"/>
      <c r="DGA40" s="44"/>
      <c r="DGB40" s="44"/>
      <c r="DGC40" s="44"/>
      <c r="DGD40" s="44"/>
      <c r="DGE40" s="44"/>
      <c r="DGF40" s="44"/>
      <c r="DGG40" s="44"/>
      <c r="DGH40" s="44"/>
      <c r="DGI40" s="44"/>
      <c r="DGJ40" s="44"/>
      <c r="DGK40" s="44"/>
      <c r="DGL40" s="44"/>
      <c r="DGM40" s="44"/>
      <c r="DGN40" s="44"/>
      <c r="DGO40" s="44"/>
      <c r="DGP40" s="44"/>
      <c r="DGQ40" s="44"/>
      <c r="DGR40" s="44"/>
      <c r="DGS40" s="44"/>
      <c r="DGT40" s="44"/>
      <c r="DGU40" s="44"/>
      <c r="DGV40" s="44"/>
      <c r="DGW40" s="44"/>
      <c r="DGX40" s="44"/>
      <c r="DGY40" s="44"/>
      <c r="DGZ40" s="44"/>
      <c r="DHA40" s="44"/>
      <c r="DHB40" s="44"/>
      <c r="DHC40" s="44"/>
      <c r="DHD40" s="44"/>
      <c r="DHE40" s="44"/>
      <c r="DHF40" s="44"/>
      <c r="DHG40" s="44"/>
      <c r="DHH40" s="44"/>
      <c r="DHI40" s="44"/>
      <c r="DHJ40" s="44"/>
      <c r="DHK40" s="44"/>
      <c r="DHL40" s="44"/>
      <c r="DHM40" s="44"/>
      <c r="DHN40" s="44"/>
      <c r="DHO40" s="44"/>
      <c r="DHP40" s="44"/>
      <c r="DHQ40" s="44"/>
      <c r="DHR40" s="44"/>
      <c r="DHS40" s="44"/>
      <c r="DHT40" s="44"/>
      <c r="DHU40" s="44"/>
      <c r="DHV40" s="44"/>
      <c r="DHW40" s="44"/>
      <c r="DHX40" s="44"/>
      <c r="DHY40" s="44"/>
      <c r="DHZ40" s="44"/>
      <c r="DIA40" s="44"/>
      <c r="DIB40" s="44"/>
      <c r="DIC40" s="44"/>
      <c r="DID40" s="44"/>
      <c r="DIE40" s="44"/>
      <c r="DIF40" s="44"/>
      <c r="DIG40" s="44"/>
      <c r="DIH40" s="44"/>
      <c r="DII40" s="44"/>
      <c r="DIJ40" s="44"/>
      <c r="DIK40" s="44"/>
      <c r="DIL40" s="44"/>
      <c r="DIM40" s="44"/>
      <c r="DIN40" s="44"/>
      <c r="DIO40" s="44"/>
      <c r="DIP40" s="44"/>
      <c r="DIQ40" s="44"/>
      <c r="DIR40" s="44"/>
      <c r="DIS40" s="44"/>
      <c r="DIT40" s="44"/>
      <c r="DIU40" s="44"/>
      <c r="DIV40" s="44"/>
      <c r="DIW40" s="44"/>
      <c r="DIX40" s="44"/>
      <c r="DIY40" s="44"/>
      <c r="DIZ40" s="44"/>
      <c r="DJA40" s="44"/>
      <c r="DJB40" s="44"/>
      <c r="DJC40" s="44"/>
      <c r="DJD40" s="44"/>
      <c r="DJE40" s="44"/>
      <c r="DJF40" s="44"/>
      <c r="DJG40" s="44"/>
      <c r="DJH40" s="44"/>
      <c r="DJI40" s="44"/>
      <c r="DJJ40" s="44"/>
      <c r="DJK40" s="44"/>
      <c r="DJL40" s="44"/>
      <c r="DJM40" s="44"/>
      <c r="DJN40" s="44"/>
      <c r="DJO40" s="44"/>
      <c r="DJP40" s="44"/>
      <c r="DJQ40" s="44"/>
      <c r="DJR40" s="44"/>
      <c r="DJS40" s="44"/>
      <c r="DJT40" s="44"/>
      <c r="DJU40" s="44"/>
      <c r="DJV40" s="44"/>
      <c r="DJW40" s="44"/>
      <c r="DJX40" s="44"/>
      <c r="DJY40" s="44"/>
      <c r="DJZ40" s="44"/>
      <c r="DKA40" s="44"/>
      <c r="DKB40" s="44"/>
      <c r="DKC40" s="44"/>
      <c r="DKD40" s="44"/>
      <c r="DKE40" s="44"/>
      <c r="DKF40" s="44"/>
      <c r="DKG40" s="44"/>
      <c r="DKH40" s="44"/>
      <c r="DKI40" s="44"/>
      <c r="DKJ40" s="44"/>
      <c r="DKK40" s="44"/>
      <c r="DKL40" s="44"/>
      <c r="DKM40" s="44"/>
      <c r="DKN40" s="44"/>
      <c r="DKO40" s="44"/>
      <c r="DKP40" s="44"/>
      <c r="DKQ40" s="44"/>
      <c r="DKR40" s="44"/>
      <c r="DKS40" s="44"/>
      <c r="DKT40" s="44"/>
      <c r="DKU40" s="44"/>
      <c r="DKV40" s="44"/>
      <c r="DKW40" s="44"/>
      <c r="DKX40" s="44"/>
      <c r="DKY40" s="44"/>
      <c r="DKZ40" s="44"/>
      <c r="DLA40" s="44"/>
      <c r="DLB40" s="44"/>
      <c r="DLC40" s="44"/>
      <c r="DLD40" s="44"/>
      <c r="DLE40" s="44"/>
      <c r="DLF40" s="44"/>
      <c r="DLG40" s="44"/>
      <c r="DLH40" s="44"/>
      <c r="DLI40" s="44"/>
      <c r="DLJ40" s="44"/>
      <c r="DLK40" s="44"/>
      <c r="DLL40" s="44"/>
      <c r="DLM40" s="44"/>
      <c r="DLN40" s="44"/>
      <c r="DLO40" s="44"/>
      <c r="DLP40" s="44"/>
      <c r="DLQ40" s="44"/>
      <c r="DLR40" s="44"/>
      <c r="DLS40" s="44"/>
      <c r="DLT40" s="44"/>
      <c r="DLU40" s="44"/>
      <c r="DLV40" s="44"/>
      <c r="DLW40" s="44"/>
      <c r="DLX40" s="44"/>
      <c r="DLY40" s="44"/>
      <c r="DLZ40" s="44"/>
      <c r="DMA40" s="44"/>
      <c r="DMB40" s="44"/>
      <c r="DMC40" s="44"/>
      <c r="DMD40" s="44"/>
      <c r="DME40" s="44"/>
      <c r="DMF40" s="44"/>
      <c r="DMG40" s="44"/>
      <c r="DMH40" s="44"/>
      <c r="DMI40" s="44"/>
      <c r="DMJ40" s="44"/>
      <c r="DMK40" s="44"/>
      <c r="DML40" s="44"/>
      <c r="DMM40" s="44"/>
      <c r="DMN40" s="44"/>
      <c r="DMO40" s="44"/>
      <c r="DMP40" s="44"/>
      <c r="DMQ40" s="44"/>
      <c r="DMR40" s="44"/>
      <c r="DMS40" s="44"/>
      <c r="DMT40" s="44"/>
      <c r="DMU40" s="44"/>
      <c r="DMV40" s="44"/>
      <c r="DMW40" s="44"/>
      <c r="DMX40" s="44"/>
      <c r="DMY40" s="44"/>
      <c r="DMZ40" s="44"/>
      <c r="DNA40" s="44"/>
      <c r="DNB40" s="44"/>
      <c r="DNC40" s="44"/>
      <c r="DND40" s="44"/>
      <c r="DNE40" s="44"/>
      <c r="DNF40" s="44"/>
      <c r="DNG40" s="44"/>
      <c r="DNH40" s="44"/>
      <c r="DNI40" s="44"/>
      <c r="DNJ40" s="44"/>
      <c r="DNK40" s="44"/>
      <c r="DNL40" s="44"/>
      <c r="DNM40" s="44"/>
      <c r="DNN40" s="44"/>
      <c r="DNO40" s="44"/>
      <c r="DNP40" s="44"/>
      <c r="DNQ40" s="44"/>
      <c r="DNR40" s="44"/>
      <c r="DNS40" s="44"/>
      <c r="DNT40" s="44"/>
      <c r="DNU40" s="44"/>
      <c r="DNV40" s="44"/>
      <c r="DNW40" s="44"/>
      <c r="DNX40" s="44"/>
      <c r="DNY40" s="44"/>
      <c r="DNZ40" s="44"/>
      <c r="DOA40" s="44"/>
      <c r="DOB40" s="44"/>
      <c r="DOC40" s="44"/>
      <c r="DOD40" s="44"/>
      <c r="DOE40" s="44"/>
      <c r="DOF40" s="44"/>
      <c r="DOG40" s="44"/>
      <c r="DOH40" s="44"/>
      <c r="DOI40" s="44"/>
      <c r="DOJ40" s="44"/>
      <c r="DOK40" s="44"/>
      <c r="DOL40" s="44"/>
      <c r="DOM40" s="44"/>
      <c r="DON40" s="44"/>
      <c r="DOO40" s="44"/>
      <c r="DOP40" s="44"/>
      <c r="DOQ40" s="44"/>
      <c r="DOR40" s="44"/>
      <c r="DOS40" s="44"/>
      <c r="DOT40" s="44"/>
      <c r="DOU40" s="44"/>
      <c r="DOV40" s="44"/>
      <c r="DOW40" s="44"/>
      <c r="DOX40" s="44"/>
      <c r="DOY40" s="44"/>
      <c r="DOZ40" s="44"/>
      <c r="DPA40" s="44"/>
      <c r="DPB40" s="44"/>
      <c r="DPC40" s="44"/>
      <c r="DPD40" s="44"/>
      <c r="DPE40" s="44"/>
      <c r="DPF40" s="44"/>
      <c r="DPG40" s="44"/>
      <c r="DPH40" s="44"/>
      <c r="DPI40" s="44"/>
      <c r="DPJ40" s="44"/>
      <c r="DPK40" s="44"/>
      <c r="DPL40" s="44"/>
      <c r="DPM40" s="44"/>
      <c r="DPN40" s="44"/>
      <c r="DPO40" s="44"/>
      <c r="DPP40" s="44"/>
      <c r="DPQ40" s="44"/>
      <c r="DPR40" s="44"/>
      <c r="DPS40" s="44"/>
      <c r="DPT40" s="44"/>
      <c r="DPU40" s="44"/>
      <c r="DPV40" s="44"/>
      <c r="DPW40" s="44"/>
      <c r="DPX40" s="44"/>
      <c r="DPY40" s="44"/>
      <c r="DPZ40" s="44"/>
      <c r="DQA40" s="44"/>
      <c r="DQB40" s="44"/>
      <c r="DQC40" s="44"/>
      <c r="DQD40" s="44"/>
      <c r="DQE40" s="44"/>
      <c r="DQF40" s="44"/>
      <c r="DQG40" s="44"/>
      <c r="DQH40" s="44"/>
      <c r="DQI40" s="44"/>
      <c r="DQJ40" s="44"/>
      <c r="DQK40" s="44"/>
      <c r="DQL40" s="44"/>
      <c r="DQM40" s="44"/>
      <c r="DQN40" s="44"/>
      <c r="DQO40" s="44"/>
      <c r="DQP40" s="44"/>
      <c r="DQQ40" s="44"/>
      <c r="DQR40" s="44"/>
      <c r="DQS40" s="44"/>
      <c r="DQT40" s="44"/>
      <c r="DQU40" s="44"/>
      <c r="DQV40" s="44"/>
      <c r="DQW40" s="44"/>
      <c r="DQX40" s="44"/>
      <c r="DQY40" s="44"/>
      <c r="DQZ40" s="44"/>
      <c r="DRA40" s="44"/>
      <c r="DRB40" s="44"/>
      <c r="DRC40" s="44"/>
      <c r="DRD40" s="44"/>
      <c r="DRE40" s="44"/>
      <c r="DRF40" s="44"/>
      <c r="DRG40" s="44"/>
      <c r="DRH40" s="44"/>
      <c r="DRI40" s="44"/>
      <c r="DRJ40" s="44"/>
      <c r="DRK40" s="44"/>
      <c r="DRL40" s="44"/>
      <c r="DRM40" s="44"/>
      <c r="DRN40" s="44"/>
      <c r="DRO40" s="44"/>
      <c r="DRP40" s="44"/>
      <c r="DRQ40" s="44"/>
      <c r="DRR40" s="44"/>
      <c r="DRS40" s="44"/>
      <c r="DRT40" s="44"/>
      <c r="DRU40" s="44"/>
      <c r="DRV40" s="44"/>
      <c r="DRW40" s="44"/>
      <c r="DRX40" s="44"/>
      <c r="DRY40" s="44"/>
      <c r="DRZ40" s="44"/>
      <c r="DSA40" s="44"/>
      <c r="DSB40" s="44"/>
      <c r="DSC40" s="44"/>
      <c r="DSD40" s="44"/>
      <c r="DSE40" s="44"/>
      <c r="DSF40" s="44"/>
      <c r="DSG40" s="44"/>
      <c r="DSH40" s="44"/>
      <c r="DSI40" s="44"/>
      <c r="DSJ40" s="44"/>
      <c r="DSK40" s="44"/>
      <c r="DSL40" s="44"/>
      <c r="DSM40" s="44"/>
      <c r="DSN40" s="44"/>
      <c r="DSO40" s="44"/>
      <c r="DSP40" s="44"/>
      <c r="DSQ40" s="44"/>
      <c r="DSR40" s="44"/>
      <c r="DSS40" s="44"/>
      <c r="DST40" s="44"/>
      <c r="DSU40" s="44"/>
      <c r="DSV40" s="44"/>
      <c r="DSW40" s="44"/>
      <c r="DSX40" s="44"/>
      <c r="DSY40" s="44"/>
      <c r="DSZ40" s="44"/>
      <c r="DTA40" s="44"/>
      <c r="DTB40" s="44"/>
      <c r="DTC40" s="44"/>
      <c r="DTD40" s="44"/>
      <c r="DTE40" s="44"/>
      <c r="DTF40" s="44"/>
      <c r="DTG40" s="44"/>
      <c r="DTH40" s="44"/>
      <c r="DTI40" s="44"/>
      <c r="DTJ40" s="44"/>
      <c r="DTK40" s="44"/>
      <c r="DTL40" s="44"/>
      <c r="DTM40" s="44"/>
      <c r="DTN40" s="44"/>
      <c r="DTO40" s="44"/>
      <c r="DTP40" s="44"/>
      <c r="DTQ40" s="44"/>
      <c r="DTR40" s="44"/>
      <c r="DTS40" s="44"/>
      <c r="DTT40" s="44"/>
      <c r="DTU40" s="44"/>
      <c r="DTV40" s="44"/>
      <c r="DTW40" s="44"/>
      <c r="DTX40" s="44"/>
      <c r="DTY40" s="44"/>
      <c r="DTZ40" s="44"/>
      <c r="DUA40" s="44"/>
      <c r="DUB40" s="44"/>
      <c r="DUC40" s="44"/>
      <c r="DUD40" s="44"/>
      <c r="DUE40" s="44"/>
      <c r="DUF40" s="44"/>
      <c r="DUG40" s="44"/>
      <c r="DUH40" s="44"/>
      <c r="DUI40" s="44"/>
      <c r="DUJ40" s="44"/>
      <c r="DUK40" s="44"/>
      <c r="DUL40" s="44"/>
      <c r="DUM40" s="44"/>
      <c r="DUN40" s="44"/>
      <c r="DUO40" s="44"/>
      <c r="DUP40" s="44"/>
      <c r="DUQ40" s="44"/>
      <c r="DUR40" s="44"/>
      <c r="DUS40" s="44"/>
      <c r="DUT40" s="44"/>
      <c r="DUU40" s="44"/>
      <c r="DUV40" s="44"/>
      <c r="DUW40" s="44"/>
      <c r="DUX40" s="44"/>
      <c r="DUY40" s="44"/>
      <c r="DUZ40" s="44"/>
      <c r="DVA40" s="44"/>
      <c r="DVB40" s="44"/>
      <c r="DVC40" s="44"/>
      <c r="DVD40" s="44"/>
      <c r="DVE40" s="44"/>
      <c r="DVF40" s="44"/>
      <c r="DVG40" s="44"/>
      <c r="DVH40" s="44"/>
      <c r="DVI40" s="44"/>
      <c r="DVJ40" s="44"/>
      <c r="DVK40" s="44"/>
      <c r="DVL40" s="44"/>
      <c r="DVM40" s="44"/>
      <c r="DVN40" s="44"/>
      <c r="DVO40" s="44"/>
      <c r="DVP40" s="44"/>
      <c r="DVQ40" s="44"/>
      <c r="DVR40" s="44"/>
      <c r="DVS40" s="44"/>
      <c r="DVT40" s="44"/>
      <c r="DVU40" s="44"/>
      <c r="DVV40" s="44"/>
      <c r="DVW40" s="44"/>
      <c r="DVX40" s="44"/>
      <c r="DVY40" s="44"/>
      <c r="DVZ40" s="44"/>
      <c r="DWA40" s="44"/>
      <c r="DWB40" s="44"/>
      <c r="DWC40" s="44"/>
      <c r="DWD40" s="44"/>
      <c r="DWE40" s="44"/>
      <c r="DWF40" s="44"/>
      <c r="DWG40" s="44"/>
      <c r="DWH40" s="44"/>
      <c r="DWI40" s="44"/>
      <c r="DWJ40" s="44"/>
      <c r="DWK40" s="44"/>
      <c r="DWL40" s="44"/>
      <c r="DWM40" s="44"/>
      <c r="DWN40" s="44"/>
      <c r="DWO40" s="44"/>
      <c r="DWP40" s="44"/>
      <c r="DWQ40" s="44"/>
      <c r="DWR40" s="44"/>
      <c r="DWS40" s="44"/>
      <c r="DWT40" s="44"/>
      <c r="DWU40" s="44"/>
      <c r="DWV40" s="44"/>
      <c r="DWW40" s="44"/>
      <c r="DWX40" s="44"/>
      <c r="DWY40" s="44"/>
      <c r="DWZ40" s="44"/>
      <c r="DXA40" s="44"/>
      <c r="DXB40" s="44"/>
      <c r="DXC40" s="44"/>
      <c r="DXD40" s="44"/>
      <c r="DXE40" s="44"/>
      <c r="DXF40" s="44"/>
      <c r="DXG40" s="44"/>
      <c r="DXH40" s="44"/>
      <c r="DXI40" s="44"/>
      <c r="DXJ40" s="44"/>
      <c r="DXK40" s="44"/>
      <c r="DXL40" s="44"/>
      <c r="DXM40" s="44"/>
      <c r="DXN40" s="44"/>
      <c r="DXO40" s="44"/>
      <c r="DXP40" s="44"/>
      <c r="DXQ40" s="44"/>
      <c r="DXR40" s="44"/>
      <c r="DXS40" s="44"/>
      <c r="DXT40" s="44"/>
      <c r="DXU40" s="44"/>
      <c r="DXV40" s="44"/>
      <c r="DXW40" s="44"/>
      <c r="DXX40" s="44"/>
      <c r="DXY40" s="44"/>
      <c r="DXZ40" s="44"/>
      <c r="DYA40" s="44"/>
      <c r="DYB40" s="44"/>
      <c r="DYC40" s="44"/>
      <c r="DYD40" s="44"/>
      <c r="DYE40" s="44"/>
      <c r="DYF40" s="44"/>
      <c r="DYG40" s="44"/>
      <c r="DYH40" s="44"/>
      <c r="DYI40" s="44"/>
      <c r="DYJ40" s="44"/>
      <c r="DYK40" s="44"/>
      <c r="DYL40" s="44"/>
      <c r="DYM40" s="44"/>
      <c r="DYN40" s="44"/>
      <c r="DYO40" s="44"/>
      <c r="DYP40" s="44"/>
      <c r="DYQ40" s="44"/>
      <c r="DYR40" s="44"/>
      <c r="DYS40" s="44"/>
      <c r="DYT40" s="44"/>
      <c r="DYU40" s="44"/>
      <c r="DYV40" s="44"/>
      <c r="DYW40" s="44"/>
      <c r="DYX40" s="44"/>
      <c r="DYY40" s="44"/>
      <c r="DYZ40" s="44"/>
      <c r="DZA40" s="44"/>
      <c r="DZB40" s="44"/>
      <c r="DZC40" s="44"/>
      <c r="DZD40" s="44"/>
      <c r="DZE40" s="44"/>
      <c r="DZF40" s="44"/>
      <c r="DZG40" s="44"/>
      <c r="DZH40" s="44"/>
      <c r="DZI40" s="44"/>
      <c r="DZJ40" s="44"/>
      <c r="DZK40" s="44"/>
      <c r="DZL40" s="44"/>
      <c r="DZM40" s="44"/>
      <c r="DZN40" s="44"/>
      <c r="DZO40" s="44"/>
      <c r="DZP40" s="44"/>
      <c r="DZQ40" s="44"/>
      <c r="DZR40" s="44"/>
      <c r="DZS40" s="44"/>
      <c r="DZT40" s="44"/>
      <c r="DZU40" s="44"/>
      <c r="DZV40" s="44"/>
      <c r="DZW40" s="44"/>
      <c r="DZX40" s="44"/>
      <c r="DZY40" s="44"/>
      <c r="DZZ40" s="44"/>
      <c r="EAA40" s="44"/>
      <c r="EAB40" s="44"/>
      <c r="EAC40" s="44"/>
      <c r="EAD40" s="44"/>
      <c r="EAE40" s="44"/>
      <c r="EAF40" s="44"/>
      <c r="EAG40" s="44"/>
      <c r="EAH40" s="44"/>
      <c r="EAI40" s="44"/>
      <c r="EAJ40" s="44"/>
      <c r="EAK40" s="44"/>
      <c r="EAL40" s="44"/>
      <c r="EAM40" s="44"/>
      <c r="EAN40" s="44"/>
      <c r="EAO40" s="44"/>
      <c r="EAP40" s="44"/>
      <c r="EAQ40" s="44"/>
      <c r="EAR40" s="44"/>
      <c r="EAS40" s="44"/>
      <c r="EAT40" s="44"/>
      <c r="EAU40" s="44"/>
      <c r="EAV40" s="44"/>
      <c r="EAW40" s="44"/>
      <c r="EAX40" s="44"/>
      <c r="EAY40" s="44"/>
      <c r="EAZ40" s="44"/>
      <c r="EBA40" s="44"/>
      <c r="EBB40" s="44"/>
      <c r="EBC40" s="44"/>
      <c r="EBD40" s="44"/>
      <c r="EBE40" s="44"/>
      <c r="EBF40" s="44"/>
      <c r="EBG40" s="44"/>
      <c r="EBH40" s="44"/>
      <c r="EBI40" s="44"/>
      <c r="EBJ40" s="44"/>
      <c r="EBK40" s="44"/>
      <c r="EBL40" s="44"/>
      <c r="EBM40" s="44"/>
      <c r="EBN40" s="44"/>
      <c r="EBO40" s="44"/>
      <c r="EBP40" s="44"/>
      <c r="EBQ40" s="44"/>
      <c r="EBR40" s="44"/>
      <c r="EBS40" s="44"/>
      <c r="EBT40" s="44"/>
      <c r="EBU40" s="44"/>
      <c r="EBV40" s="44"/>
      <c r="EBW40" s="44"/>
      <c r="EBX40" s="44"/>
      <c r="EBY40" s="44"/>
      <c r="EBZ40" s="44"/>
      <c r="ECA40" s="44"/>
      <c r="ECB40" s="44"/>
      <c r="ECC40" s="44"/>
      <c r="ECD40" s="44"/>
      <c r="ECE40" s="44"/>
      <c r="ECF40" s="44"/>
      <c r="ECG40" s="44"/>
      <c r="ECH40" s="44"/>
      <c r="ECI40" s="44"/>
      <c r="ECJ40" s="44"/>
      <c r="ECK40" s="44"/>
      <c r="ECL40" s="44"/>
      <c r="ECM40" s="44"/>
      <c r="ECN40" s="44"/>
      <c r="ECO40" s="44"/>
      <c r="ECP40" s="44"/>
      <c r="ECQ40" s="44"/>
      <c r="ECR40" s="44"/>
      <c r="ECS40" s="44"/>
      <c r="ECT40" s="44"/>
      <c r="ECU40" s="44"/>
      <c r="ECV40" s="44"/>
      <c r="ECW40" s="44"/>
      <c r="ECX40" s="44"/>
      <c r="ECY40" s="44"/>
      <c r="ECZ40" s="44"/>
      <c r="EDA40" s="44"/>
      <c r="EDB40" s="44"/>
      <c r="EDC40" s="44"/>
      <c r="EDD40" s="44"/>
      <c r="EDE40" s="44"/>
      <c r="EDF40" s="44"/>
      <c r="EDG40" s="44"/>
      <c r="EDH40" s="44"/>
      <c r="EDI40" s="44"/>
      <c r="EDJ40" s="44"/>
      <c r="EDK40" s="44"/>
      <c r="EDL40" s="44"/>
      <c r="EDM40" s="44"/>
      <c r="EDN40" s="44"/>
      <c r="EDO40" s="44"/>
      <c r="EDP40" s="44"/>
      <c r="EDQ40" s="44"/>
      <c r="EDR40" s="44"/>
      <c r="EDS40" s="44"/>
      <c r="EDT40" s="44"/>
      <c r="EDU40" s="44"/>
      <c r="EDV40" s="44"/>
      <c r="EDW40" s="44"/>
      <c r="EDX40" s="44"/>
      <c r="EDY40" s="44"/>
      <c r="EDZ40" s="44"/>
      <c r="EEA40" s="44"/>
      <c r="EEB40" s="44"/>
      <c r="EEC40" s="44"/>
      <c r="EED40" s="44"/>
      <c r="EEE40" s="44"/>
      <c r="EEF40" s="44"/>
      <c r="EEG40" s="44"/>
      <c r="EEH40" s="44"/>
      <c r="EEI40" s="44"/>
      <c r="EEJ40" s="44"/>
      <c r="EEK40" s="44"/>
      <c r="EEL40" s="44"/>
      <c r="EEM40" s="44"/>
      <c r="EEN40" s="44"/>
      <c r="EEO40" s="44"/>
      <c r="EEP40" s="44"/>
      <c r="EEQ40" s="44"/>
      <c r="EER40" s="44"/>
      <c r="EES40" s="44"/>
      <c r="EET40" s="44"/>
      <c r="EEU40" s="44"/>
      <c r="EEV40" s="44"/>
      <c r="EEW40" s="44"/>
      <c r="EEX40" s="44"/>
      <c r="EEY40" s="44"/>
      <c r="EEZ40" s="44"/>
      <c r="EFA40" s="44"/>
      <c r="EFB40" s="44"/>
      <c r="EFC40" s="44"/>
      <c r="EFD40" s="44"/>
      <c r="EFE40" s="44"/>
      <c r="EFF40" s="44"/>
      <c r="EFG40" s="44"/>
      <c r="EFH40" s="44"/>
      <c r="EFI40" s="44"/>
      <c r="EFJ40" s="44"/>
      <c r="EFK40" s="44"/>
      <c r="EFL40" s="44"/>
      <c r="EFM40" s="44"/>
      <c r="EFN40" s="44"/>
      <c r="EFO40" s="44"/>
      <c r="EFP40" s="44"/>
      <c r="EFQ40" s="44"/>
      <c r="EFR40" s="44"/>
      <c r="EFS40" s="44"/>
      <c r="EFT40" s="44"/>
      <c r="EFU40" s="44"/>
      <c r="EFV40" s="44"/>
      <c r="EFW40" s="44"/>
      <c r="EFX40" s="44"/>
      <c r="EFY40" s="44"/>
      <c r="EFZ40" s="44"/>
      <c r="EGA40" s="44"/>
      <c r="EGB40" s="44"/>
      <c r="EGC40" s="44"/>
      <c r="EGD40" s="44"/>
      <c r="EGE40" s="44"/>
      <c r="EGF40" s="44"/>
      <c r="EGG40" s="44"/>
      <c r="EGH40" s="44"/>
      <c r="EGI40" s="44"/>
      <c r="EGJ40" s="44"/>
      <c r="EGK40" s="44"/>
      <c r="EGL40" s="44"/>
      <c r="EGM40" s="44"/>
      <c r="EGN40" s="44"/>
      <c r="EGO40" s="44"/>
      <c r="EGP40" s="44"/>
      <c r="EGQ40" s="44"/>
      <c r="EGR40" s="44"/>
      <c r="EGS40" s="44"/>
      <c r="EGT40" s="44"/>
      <c r="EGU40" s="44"/>
      <c r="EGV40" s="44"/>
      <c r="EGW40" s="44"/>
      <c r="EGX40" s="44"/>
      <c r="EGY40" s="44"/>
      <c r="EGZ40" s="44"/>
      <c r="EHA40" s="44"/>
      <c r="EHB40" s="44"/>
      <c r="EHC40" s="44"/>
      <c r="EHD40" s="44"/>
      <c r="EHE40" s="44"/>
      <c r="EHF40" s="44"/>
      <c r="EHG40" s="44"/>
      <c r="EHH40" s="44"/>
      <c r="EHI40" s="44"/>
      <c r="EHJ40" s="44"/>
      <c r="EHK40" s="44"/>
      <c r="EHL40" s="44"/>
      <c r="EHM40" s="44"/>
      <c r="EHN40" s="44"/>
      <c r="EHO40" s="44"/>
      <c r="EHP40" s="44"/>
      <c r="EHQ40" s="44"/>
      <c r="EHR40" s="44"/>
      <c r="EHS40" s="44"/>
      <c r="EHT40" s="44"/>
      <c r="EHU40" s="44"/>
      <c r="EHV40" s="44"/>
      <c r="EHW40" s="44"/>
      <c r="EHX40" s="44"/>
      <c r="EHY40" s="44"/>
      <c r="EHZ40" s="44"/>
      <c r="EIA40" s="44"/>
      <c r="EIB40" s="44"/>
      <c r="EIC40" s="44"/>
      <c r="EID40" s="44"/>
      <c r="EIE40" s="44"/>
      <c r="EIF40" s="44"/>
      <c r="EIG40" s="44"/>
      <c r="EIH40" s="44"/>
      <c r="EII40" s="44"/>
      <c r="EIJ40" s="44"/>
      <c r="EIK40" s="44"/>
      <c r="EIL40" s="44"/>
      <c r="EIM40" s="44"/>
      <c r="EIN40" s="44"/>
      <c r="EIO40" s="44"/>
      <c r="EIP40" s="44"/>
      <c r="EIQ40" s="44"/>
      <c r="EIR40" s="44"/>
      <c r="EIS40" s="44"/>
      <c r="EIT40" s="44"/>
      <c r="EIU40" s="44"/>
      <c r="EIV40" s="44"/>
      <c r="EIW40" s="44"/>
      <c r="EIX40" s="44"/>
      <c r="EIY40" s="44"/>
      <c r="EIZ40" s="44"/>
      <c r="EJA40" s="44"/>
      <c r="EJB40" s="44"/>
      <c r="EJC40" s="44"/>
      <c r="EJD40" s="44"/>
      <c r="EJE40" s="44"/>
      <c r="EJF40" s="44"/>
      <c r="EJG40" s="44"/>
      <c r="EJH40" s="44"/>
      <c r="EJI40" s="44"/>
      <c r="EJJ40" s="44"/>
      <c r="EJK40" s="44"/>
      <c r="EJL40" s="44"/>
      <c r="EJM40" s="44"/>
      <c r="EJN40" s="44"/>
      <c r="EJO40" s="44"/>
      <c r="EJP40" s="44"/>
      <c r="EJQ40" s="44"/>
      <c r="EJR40" s="44"/>
      <c r="EJS40" s="44"/>
      <c r="EJT40" s="44"/>
      <c r="EJU40" s="44"/>
      <c r="EJV40" s="44"/>
      <c r="EJW40" s="44"/>
      <c r="EJX40" s="44"/>
      <c r="EJY40" s="44"/>
      <c r="EJZ40" s="44"/>
      <c r="EKA40" s="44"/>
      <c r="EKB40" s="44"/>
      <c r="EKC40" s="44"/>
      <c r="EKD40" s="44"/>
      <c r="EKE40" s="44"/>
      <c r="EKF40" s="44"/>
      <c r="EKG40" s="44"/>
      <c r="EKH40" s="44"/>
      <c r="EKI40" s="44"/>
      <c r="EKJ40" s="44"/>
      <c r="EKK40" s="44"/>
      <c r="EKL40" s="44"/>
      <c r="EKM40" s="44"/>
      <c r="EKN40" s="44"/>
      <c r="EKO40" s="44"/>
      <c r="EKP40" s="44"/>
      <c r="EKQ40" s="44"/>
      <c r="EKR40" s="44"/>
      <c r="EKS40" s="44"/>
      <c r="EKT40" s="44"/>
      <c r="EKU40" s="44"/>
      <c r="EKV40" s="44"/>
      <c r="EKW40" s="44"/>
      <c r="EKX40" s="44"/>
      <c r="EKY40" s="44"/>
      <c r="EKZ40" s="44"/>
      <c r="ELA40" s="44"/>
      <c r="ELB40" s="44"/>
      <c r="ELC40" s="44"/>
      <c r="ELD40" s="44"/>
      <c r="ELE40" s="44"/>
      <c r="ELF40" s="44"/>
      <c r="ELG40" s="44"/>
      <c r="ELH40" s="44"/>
      <c r="ELI40" s="44"/>
      <c r="ELJ40" s="44"/>
      <c r="ELK40" s="44"/>
      <c r="ELL40" s="44"/>
      <c r="ELM40" s="44"/>
      <c r="ELN40" s="44"/>
      <c r="ELO40" s="44"/>
      <c r="ELP40" s="44"/>
      <c r="ELQ40" s="44"/>
      <c r="ELR40" s="44"/>
      <c r="ELS40" s="44"/>
      <c r="ELT40" s="44"/>
      <c r="ELU40" s="44"/>
      <c r="ELV40" s="44"/>
      <c r="ELW40" s="44"/>
      <c r="ELX40" s="44"/>
      <c r="ELY40" s="44"/>
      <c r="ELZ40" s="44"/>
      <c r="EMA40" s="44"/>
      <c r="EMB40" s="44"/>
      <c r="EMC40" s="44"/>
      <c r="EMD40" s="44"/>
      <c r="EME40" s="44"/>
      <c r="EMF40" s="44"/>
      <c r="EMG40" s="44"/>
      <c r="EMH40" s="44"/>
      <c r="EMI40" s="44"/>
      <c r="EMJ40" s="44"/>
      <c r="EMK40" s="44"/>
      <c r="EML40" s="44"/>
      <c r="EMM40" s="44"/>
      <c r="EMN40" s="44"/>
      <c r="EMO40" s="44"/>
      <c r="EMP40" s="44"/>
      <c r="EMQ40" s="44"/>
      <c r="EMR40" s="44"/>
      <c r="EMS40" s="44"/>
      <c r="EMT40" s="44"/>
      <c r="EMU40" s="44"/>
      <c r="EMV40" s="44"/>
      <c r="EMW40" s="44"/>
      <c r="EMX40" s="44"/>
      <c r="EMY40" s="44"/>
      <c r="EMZ40" s="44"/>
      <c r="ENA40" s="44"/>
      <c r="ENB40" s="44"/>
      <c r="ENC40" s="44"/>
      <c r="END40" s="44"/>
      <c r="ENE40" s="44"/>
      <c r="ENF40" s="44"/>
      <c r="ENG40" s="44"/>
      <c r="ENH40" s="44"/>
      <c r="ENI40" s="44"/>
      <c r="ENJ40" s="44"/>
      <c r="ENK40" s="44"/>
      <c r="ENL40" s="44"/>
      <c r="ENM40" s="44"/>
      <c r="ENN40" s="44"/>
      <c r="ENO40" s="44"/>
      <c r="ENP40" s="44"/>
      <c r="ENQ40" s="44"/>
      <c r="ENR40" s="44"/>
      <c r="ENS40" s="44"/>
      <c r="ENT40" s="44"/>
      <c r="ENU40" s="44"/>
      <c r="ENV40" s="44"/>
      <c r="ENW40" s="44"/>
      <c r="ENX40" s="44"/>
      <c r="ENY40" s="44"/>
      <c r="ENZ40" s="44"/>
      <c r="EOA40" s="44"/>
      <c r="EOB40" s="44"/>
      <c r="EOC40" s="44"/>
      <c r="EOD40" s="44"/>
      <c r="EOE40" s="44"/>
      <c r="EOF40" s="44"/>
      <c r="EOG40" s="44"/>
      <c r="EOH40" s="44"/>
      <c r="EOI40" s="44"/>
      <c r="EOJ40" s="44"/>
      <c r="EOK40" s="44"/>
      <c r="EOL40" s="44"/>
      <c r="EOM40" s="44"/>
      <c r="EON40" s="44"/>
      <c r="EOO40" s="44"/>
      <c r="EOP40" s="44"/>
      <c r="EOQ40" s="44"/>
      <c r="EOR40" s="44"/>
      <c r="EOS40" s="44"/>
      <c r="EOT40" s="44"/>
      <c r="EOU40" s="44"/>
      <c r="EOV40" s="44"/>
      <c r="EOW40" s="44"/>
      <c r="EOX40" s="44"/>
      <c r="EOY40" s="44"/>
      <c r="EOZ40" s="44"/>
      <c r="EPA40" s="44"/>
      <c r="EPB40" s="44"/>
      <c r="EPC40" s="44"/>
      <c r="EPD40" s="44"/>
      <c r="EPE40" s="44"/>
      <c r="EPF40" s="44"/>
      <c r="EPG40" s="44"/>
      <c r="EPH40" s="44"/>
      <c r="EPI40" s="44"/>
      <c r="EPJ40" s="44"/>
      <c r="EPK40" s="44"/>
      <c r="EPL40" s="44"/>
      <c r="EPM40" s="44"/>
      <c r="EPN40" s="44"/>
      <c r="EPO40" s="44"/>
      <c r="EPP40" s="44"/>
      <c r="EPQ40" s="44"/>
      <c r="EPR40" s="44"/>
      <c r="EPS40" s="44"/>
      <c r="EPT40" s="44"/>
      <c r="EPU40" s="44"/>
      <c r="EPV40" s="44"/>
      <c r="EPW40" s="44"/>
      <c r="EPX40" s="44"/>
      <c r="EPY40" s="44"/>
      <c r="EPZ40" s="44"/>
      <c r="EQA40" s="44"/>
      <c r="EQB40" s="44"/>
      <c r="EQC40" s="44"/>
      <c r="EQD40" s="44"/>
      <c r="EQE40" s="44"/>
      <c r="EQF40" s="44"/>
      <c r="EQG40" s="44"/>
      <c r="EQH40" s="44"/>
      <c r="EQI40" s="44"/>
      <c r="EQJ40" s="44"/>
      <c r="EQK40" s="44"/>
      <c r="EQL40" s="44"/>
      <c r="EQM40" s="44"/>
      <c r="EQN40" s="44"/>
      <c r="EQO40" s="44"/>
      <c r="EQP40" s="44"/>
      <c r="EQQ40" s="44"/>
      <c r="EQR40" s="44"/>
      <c r="EQS40" s="44"/>
      <c r="EQT40" s="44"/>
      <c r="EQU40" s="44"/>
      <c r="EQV40" s="44"/>
      <c r="EQW40" s="44"/>
      <c r="EQX40" s="44"/>
      <c r="EQY40" s="44"/>
      <c r="EQZ40" s="44"/>
      <c r="ERA40" s="44"/>
      <c r="ERB40" s="44"/>
      <c r="ERC40" s="44"/>
      <c r="ERD40" s="44"/>
      <c r="ERE40" s="44"/>
      <c r="ERF40" s="44"/>
      <c r="ERG40" s="44"/>
      <c r="ERH40" s="44"/>
      <c r="ERI40" s="44"/>
      <c r="ERJ40" s="44"/>
      <c r="ERK40" s="44"/>
      <c r="ERL40" s="44"/>
      <c r="ERM40" s="44"/>
      <c r="ERN40" s="44"/>
      <c r="ERO40" s="44"/>
      <c r="ERP40" s="44"/>
      <c r="ERQ40" s="44"/>
      <c r="ERR40" s="44"/>
      <c r="ERS40" s="44"/>
      <c r="ERT40" s="44"/>
      <c r="ERU40" s="44"/>
      <c r="ERV40" s="44"/>
      <c r="ERW40" s="44"/>
      <c r="ERX40" s="44"/>
      <c r="ERY40" s="44"/>
      <c r="ERZ40" s="44"/>
      <c r="ESA40" s="44"/>
      <c r="ESB40" s="44"/>
      <c r="ESC40" s="44"/>
      <c r="ESD40" s="44"/>
      <c r="ESE40" s="44"/>
      <c r="ESF40" s="44"/>
      <c r="ESG40" s="44"/>
      <c r="ESH40" s="44"/>
      <c r="ESI40" s="44"/>
      <c r="ESJ40" s="44"/>
      <c r="ESK40" s="44"/>
      <c r="ESL40" s="44"/>
      <c r="ESM40" s="44"/>
      <c r="ESN40" s="44"/>
      <c r="ESO40" s="44"/>
      <c r="ESP40" s="44"/>
      <c r="ESQ40" s="44"/>
      <c r="ESR40" s="44"/>
      <c r="ESS40" s="44"/>
      <c r="EST40" s="44"/>
      <c r="ESU40" s="44"/>
      <c r="ESV40" s="44"/>
      <c r="ESW40" s="44"/>
      <c r="ESX40" s="44"/>
      <c r="ESY40" s="44"/>
      <c r="ESZ40" s="44"/>
      <c r="ETA40" s="44"/>
      <c r="ETB40" s="44"/>
      <c r="ETC40" s="44"/>
      <c r="ETD40" s="44"/>
      <c r="ETE40" s="44"/>
      <c r="ETF40" s="44"/>
      <c r="ETG40" s="44"/>
      <c r="ETH40" s="44"/>
      <c r="ETI40" s="44"/>
      <c r="ETJ40" s="44"/>
      <c r="ETK40" s="44"/>
      <c r="ETL40" s="44"/>
      <c r="ETM40" s="44"/>
      <c r="ETN40" s="44"/>
      <c r="ETO40" s="44"/>
      <c r="ETP40" s="44"/>
      <c r="ETQ40" s="44"/>
      <c r="ETR40" s="44"/>
      <c r="ETS40" s="44"/>
      <c r="ETT40" s="44"/>
      <c r="ETU40" s="44"/>
      <c r="ETV40" s="44"/>
      <c r="ETW40" s="44"/>
      <c r="ETX40" s="44"/>
      <c r="ETY40" s="44"/>
      <c r="ETZ40" s="44"/>
      <c r="EUA40" s="44"/>
      <c r="EUB40" s="44"/>
      <c r="EUC40" s="44"/>
      <c r="EUD40" s="44"/>
      <c r="EUE40" s="44"/>
      <c r="EUF40" s="44"/>
      <c r="EUG40" s="44"/>
      <c r="EUH40" s="44"/>
      <c r="EUI40" s="44"/>
      <c r="EUJ40" s="44"/>
      <c r="EUK40" s="44"/>
      <c r="EUL40" s="44"/>
      <c r="EUM40" s="44"/>
      <c r="EUN40" s="44"/>
      <c r="EUO40" s="44"/>
      <c r="EUP40" s="44"/>
      <c r="EUQ40" s="44"/>
      <c r="EUR40" s="44"/>
      <c r="EUS40" s="44"/>
      <c r="EUT40" s="44"/>
      <c r="EUU40" s="44"/>
      <c r="EUV40" s="44"/>
      <c r="EUW40" s="44"/>
      <c r="EUX40" s="44"/>
      <c r="EUY40" s="44"/>
      <c r="EUZ40" s="44"/>
      <c r="EVA40" s="44"/>
      <c r="EVB40" s="44"/>
      <c r="EVC40" s="44"/>
      <c r="EVD40" s="44"/>
      <c r="EVE40" s="44"/>
      <c r="EVF40" s="44"/>
      <c r="EVG40" s="44"/>
      <c r="EVH40" s="44"/>
      <c r="EVI40" s="44"/>
      <c r="EVJ40" s="44"/>
      <c r="EVK40" s="44"/>
      <c r="EVL40" s="44"/>
      <c r="EVM40" s="44"/>
      <c r="EVN40" s="44"/>
      <c r="EVO40" s="44"/>
      <c r="EVP40" s="44"/>
      <c r="EVQ40" s="44"/>
      <c r="EVR40" s="44"/>
      <c r="EVS40" s="44"/>
      <c r="EVT40" s="44"/>
      <c r="EVU40" s="44"/>
      <c r="EVV40" s="44"/>
      <c r="EVW40" s="44"/>
      <c r="EVX40" s="44"/>
      <c r="EVY40" s="44"/>
      <c r="EVZ40" s="44"/>
      <c r="EWA40" s="44"/>
      <c r="EWB40" s="44"/>
      <c r="EWC40" s="44"/>
      <c r="EWD40" s="44"/>
      <c r="EWE40" s="44"/>
      <c r="EWF40" s="44"/>
      <c r="EWG40" s="44"/>
      <c r="EWH40" s="44"/>
      <c r="EWI40" s="44"/>
      <c r="EWJ40" s="44"/>
      <c r="EWK40" s="44"/>
      <c r="EWL40" s="44"/>
      <c r="EWM40" s="44"/>
      <c r="EWN40" s="44"/>
      <c r="EWO40" s="44"/>
      <c r="EWP40" s="44"/>
      <c r="EWQ40" s="44"/>
      <c r="EWR40" s="44"/>
      <c r="EWS40" s="44"/>
      <c r="EWT40" s="44"/>
      <c r="EWU40" s="44"/>
      <c r="EWV40" s="44"/>
      <c r="EWW40" s="44"/>
      <c r="EWX40" s="44"/>
      <c r="EWY40" s="44"/>
      <c r="EWZ40" s="44"/>
      <c r="EXA40" s="44"/>
      <c r="EXB40" s="44"/>
      <c r="EXC40" s="44"/>
      <c r="EXD40" s="44"/>
      <c r="EXE40" s="44"/>
      <c r="EXF40" s="44"/>
      <c r="EXG40" s="44"/>
      <c r="EXH40" s="44"/>
      <c r="EXI40" s="44"/>
      <c r="EXJ40" s="44"/>
      <c r="EXK40" s="44"/>
      <c r="EXL40" s="44"/>
      <c r="EXM40" s="44"/>
      <c r="EXN40" s="44"/>
      <c r="EXO40" s="44"/>
      <c r="EXP40" s="44"/>
      <c r="EXQ40" s="44"/>
      <c r="EXR40" s="44"/>
      <c r="EXS40" s="44"/>
      <c r="EXT40" s="44"/>
      <c r="EXU40" s="44"/>
      <c r="EXV40" s="44"/>
      <c r="EXW40" s="44"/>
      <c r="EXX40" s="44"/>
      <c r="EXY40" s="44"/>
      <c r="EXZ40" s="44"/>
      <c r="EYA40" s="44"/>
      <c r="EYB40" s="44"/>
      <c r="EYC40" s="44"/>
      <c r="EYD40" s="44"/>
      <c r="EYE40" s="44"/>
      <c r="EYF40" s="44"/>
      <c r="EYG40" s="44"/>
      <c r="EYH40" s="44"/>
      <c r="EYI40" s="44"/>
      <c r="EYJ40" s="44"/>
      <c r="EYK40" s="44"/>
      <c r="EYL40" s="44"/>
      <c r="EYM40" s="44"/>
      <c r="EYN40" s="44"/>
      <c r="EYO40" s="44"/>
      <c r="EYP40" s="44"/>
      <c r="EYQ40" s="44"/>
      <c r="EYR40" s="44"/>
      <c r="EYS40" s="44"/>
      <c r="EYT40" s="44"/>
      <c r="EYU40" s="44"/>
      <c r="EYV40" s="44"/>
      <c r="EYW40" s="44"/>
      <c r="EYX40" s="44"/>
      <c r="EYY40" s="44"/>
      <c r="EYZ40" s="44"/>
      <c r="EZA40" s="44"/>
      <c r="EZB40" s="44"/>
      <c r="EZC40" s="44"/>
      <c r="EZD40" s="44"/>
      <c r="EZE40" s="44"/>
      <c r="EZF40" s="44"/>
      <c r="EZG40" s="44"/>
      <c r="EZH40" s="44"/>
      <c r="EZI40" s="44"/>
      <c r="EZJ40" s="44"/>
      <c r="EZK40" s="44"/>
      <c r="EZL40" s="44"/>
      <c r="EZM40" s="44"/>
      <c r="EZN40" s="44"/>
      <c r="EZO40" s="44"/>
      <c r="EZP40" s="44"/>
      <c r="EZQ40" s="44"/>
      <c r="EZR40" s="44"/>
      <c r="EZS40" s="44"/>
      <c r="EZT40" s="44"/>
      <c r="EZU40" s="44"/>
      <c r="EZV40" s="44"/>
      <c r="EZW40" s="44"/>
      <c r="EZX40" s="44"/>
      <c r="EZY40" s="44"/>
      <c r="EZZ40" s="44"/>
      <c r="FAA40" s="44"/>
      <c r="FAB40" s="44"/>
      <c r="FAC40" s="44"/>
      <c r="FAD40" s="44"/>
      <c r="FAE40" s="44"/>
      <c r="FAF40" s="44"/>
      <c r="FAG40" s="44"/>
      <c r="FAH40" s="44"/>
      <c r="FAI40" s="44"/>
      <c r="FAJ40" s="44"/>
      <c r="FAK40" s="44"/>
      <c r="FAL40" s="44"/>
      <c r="FAM40" s="44"/>
      <c r="FAN40" s="44"/>
      <c r="FAO40" s="44"/>
      <c r="FAP40" s="44"/>
      <c r="FAQ40" s="44"/>
      <c r="FAR40" s="44"/>
      <c r="FAS40" s="44"/>
      <c r="FAT40" s="44"/>
      <c r="FAU40" s="44"/>
      <c r="FAV40" s="44"/>
      <c r="FAW40" s="44"/>
      <c r="FAX40" s="44"/>
      <c r="FAY40" s="44"/>
      <c r="FAZ40" s="44"/>
      <c r="FBA40" s="44"/>
      <c r="FBB40" s="44"/>
      <c r="FBC40" s="44"/>
      <c r="FBD40" s="44"/>
      <c r="FBE40" s="44"/>
      <c r="FBF40" s="44"/>
      <c r="FBG40" s="44"/>
      <c r="FBH40" s="44"/>
      <c r="FBI40" s="44"/>
      <c r="FBJ40" s="44"/>
      <c r="FBK40" s="44"/>
      <c r="FBL40" s="44"/>
      <c r="FBM40" s="44"/>
      <c r="FBN40" s="44"/>
      <c r="FBO40" s="44"/>
      <c r="FBP40" s="44"/>
      <c r="FBQ40" s="44"/>
      <c r="FBR40" s="44"/>
      <c r="FBS40" s="44"/>
      <c r="FBT40" s="44"/>
      <c r="FBU40" s="44"/>
      <c r="FBV40" s="44"/>
      <c r="FBW40" s="44"/>
      <c r="FBX40" s="44"/>
      <c r="FBY40" s="44"/>
      <c r="FBZ40" s="44"/>
      <c r="FCA40" s="44"/>
      <c r="FCB40" s="44"/>
      <c r="FCC40" s="44"/>
      <c r="FCD40" s="44"/>
      <c r="FCE40" s="44"/>
      <c r="FCF40" s="44"/>
      <c r="FCG40" s="44"/>
      <c r="FCH40" s="44"/>
      <c r="FCI40" s="44"/>
      <c r="FCJ40" s="44"/>
      <c r="FCK40" s="44"/>
      <c r="FCL40" s="44"/>
      <c r="FCM40" s="44"/>
      <c r="FCN40" s="44"/>
      <c r="FCO40" s="44"/>
      <c r="FCP40" s="44"/>
      <c r="FCQ40" s="44"/>
      <c r="FCR40" s="44"/>
      <c r="FCS40" s="44"/>
      <c r="FCT40" s="44"/>
      <c r="FCU40" s="44"/>
      <c r="FCV40" s="44"/>
      <c r="FCW40" s="44"/>
      <c r="FCX40" s="44"/>
      <c r="FCY40" s="44"/>
      <c r="FCZ40" s="44"/>
      <c r="FDA40" s="44"/>
      <c r="FDB40" s="44"/>
      <c r="FDC40" s="44"/>
      <c r="FDD40" s="44"/>
      <c r="FDE40" s="44"/>
      <c r="FDF40" s="44"/>
      <c r="FDG40" s="44"/>
      <c r="FDH40" s="44"/>
      <c r="FDI40" s="44"/>
      <c r="FDJ40" s="44"/>
      <c r="FDK40" s="44"/>
      <c r="FDL40" s="44"/>
      <c r="FDM40" s="44"/>
      <c r="FDN40" s="44"/>
      <c r="FDO40" s="44"/>
      <c r="FDP40" s="44"/>
      <c r="FDQ40" s="44"/>
      <c r="FDR40" s="44"/>
      <c r="FDS40" s="44"/>
      <c r="FDT40" s="44"/>
      <c r="FDU40" s="44"/>
      <c r="FDV40" s="44"/>
      <c r="FDW40" s="44"/>
      <c r="FDX40" s="44"/>
      <c r="FDY40" s="44"/>
      <c r="FDZ40" s="44"/>
      <c r="FEA40" s="44"/>
      <c r="FEB40" s="44"/>
      <c r="FEC40" s="44"/>
      <c r="FED40" s="44"/>
      <c r="FEE40" s="44"/>
      <c r="FEF40" s="44"/>
      <c r="FEG40" s="44"/>
      <c r="FEH40" s="44"/>
      <c r="FEI40" s="44"/>
      <c r="FEJ40" s="44"/>
      <c r="FEK40" s="44"/>
      <c r="FEL40" s="44"/>
      <c r="FEM40" s="44"/>
      <c r="FEN40" s="44"/>
      <c r="FEO40" s="44"/>
      <c r="FEP40" s="44"/>
      <c r="FEQ40" s="44"/>
      <c r="FER40" s="44"/>
      <c r="FES40" s="44"/>
      <c r="FET40" s="44"/>
      <c r="FEU40" s="44"/>
      <c r="FEV40" s="44"/>
      <c r="FEW40" s="44"/>
      <c r="FEX40" s="44"/>
      <c r="FEY40" s="44"/>
      <c r="FEZ40" s="44"/>
      <c r="FFA40" s="44"/>
      <c r="FFB40" s="44"/>
      <c r="FFC40" s="44"/>
      <c r="FFD40" s="44"/>
      <c r="FFE40" s="44"/>
      <c r="FFF40" s="44"/>
      <c r="FFG40" s="44"/>
      <c r="FFH40" s="44"/>
      <c r="FFI40" s="44"/>
      <c r="FFJ40" s="44"/>
      <c r="FFK40" s="44"/>
      <c r="FFL40" s="44"/>
      <c r="FFM40" s="44"/>
      <c r="FFN40" s="44"/>
      <c r="FFO40" s="44"/>
      <c r="FFP40" s="44"/>
      <c r="FFQ40" s="44"/>
      <c r="FFR40" s="44"/>
      <c r="FFS40" s="44"/>
      <c r="FFT40" s="44"/>
      <c r="FFU40" s="44"/>
      <c r="FFV40" s="44"/>
      <c r="FFW40" s="44"/>
      <c r="FFX40" s="44"/>
      <c r="FFY40" s="44"/>
      <c r="FFZ40" s="44"/>
      <c r="FGA40" s="44"/>
      <c r="FGB40" s="44"/>
      <c r="FGC40" s="44"/>
      <c r="FGD40" s="44"/>
      <c r="FGE40" s="44"/>
      <c r="FGF40" s="44"/>
      <c r="FGG40" s="44"/>
      <c r="FGH40" s="44"/>
      <c r="FGI40" s="44"/>
      <c r="FGJ40" s="44"/>
      <c r="FGK40" s="44"/>
      <c r="FGL40" s="44"/>
      <c r="FGM40" s="44"/>
      <c r="FGN40" s="44"/>
      <c r="FGO40" s="44"/>
      <c r="FGP40" s="44"/>
      <c r="FGQ40" s="44"/>
      <c r="FGR40" s="44"/>
      <c r="FGS40" s="44"/>
      <c r="FGT40" s="44"/>
      <c r="FGU40" s="44"/>
      <c r="FGV40" s="44"/>
      <c r="FGW40" s="44"/>
      <c r="FGX40" s="44"/>
      <c r="FGY40" s="44"/>
      <c r="FGZ40" s="44"/>
      <c r="FHA40" s="44"/>
      <c r="FHB40" s="44"/>
      <c r="FHC40" s="44"/>
      <c r="FHD40" s="44"/>
      <c r="FHE40" s="44"/>
      <c r="FHF40" s="44"/>
      <c r="FHG40" s="44"/>
      <c r="FHH40" s="44"/>
      <c r="FHI40" s="44"/>
      <c r="FHJ40" s="44"/>
      <c r="FHK40" s="44"/>
      <c r="FHL40" s="44"/>
      <c r="FHM40" s="44"/>
      <c r="FHN40" s="44"/>
      <c r="FHO40" s="44"/>
      <c r="FHP40" s="44"/>
      <c r="FHQ40" s="44"/>
      <c r="FHR40" s="44"/>
      <c r="FHS40" s="44"/>
      <c r="FHT40" s="44"/>
      <c r="FHU40" s="44"/>
      <c r="FHV40" s="44"/>
      <c r="FHW40" s="44"/>
      <c r="FHX40" s="44"/>
      <c r="FHY40" s="44"/>
      <c r="FHZ40" s="44"/>
      <c r="FIA40" s="44"/>
      <c r="FIB40" s="44"/>
      <c r="FIC40" s="44"/>
      <c r="FID40" s="44"/>
      <c r="FIE40" s="44"/>
      <c r="FIF40" s="44"/>
      <c r="FIG40" s="44"/>
      <c r="FIH40" s="44"/>
      <c r="FII40" s="44"/>
      <c r="FIJ40" s="44"/>
      <c r="FIK40" s="44"/>
      <c r="FIL40" s="44"/>
      <c r="FIM40" s="44"/>
      <c r="FIN40" s="44"/>
      <c r="FIO40" s="44"/>
      <c r="FIP40" s="44"/>
      <c r="FIQ40" s="44"/>
      <c r="FIR40" s="44"/>
      <c r="FIS40" s="44"/>
      <c r="FIT40" s="44"/>
      <c r="FIU40" s="44"/>
      <c r="FIV40" s="44"/>
      <c r="FIW40" s="44"/>
      <c r="FIX40" s="44"/>
      <c r="FIY40" s="44"/>
      <c r="FIZ40" s="44"/>
      <c r="FJA40" s="44"/>
      <c r="FJB40" s="44"/>
      <c r="FJC40" s="44"/>
      <c r="FJD40" s="44"/>
      <c r="FJE40" s="44"/>
      <c r="FJF40" s="44"/>
      <c r="FJG40" s="44"/>
      <c r="FJH40" s="44"/>
      <c r="FJI40" s="44"/>
      <c r="FJJ40" s="44"/>
      <c r="FJK40" s="44"/>
      <c r="FJL40" s="44"/>
      <c r="FJM40" s="44"/>
      <c r="FJN40" s="44"/>
      <c r="FJO40" s="44"/>
      <c r="FJP40" s="44"/>
      <c r="FJQ40" s="44"/>
      <c r="FJR40" s="44"/>
      <c r="FJS40" s="44"/>
      <c r="FJT40" s="44"/>
      <c r="FJU40" s="44"/>
      <c r="FJV40" s="44"/>
      <c r="FJW40" s="44"/>
      <c r="FJX40" s="44"/>
      <c r="FJY40" s="44"/>
      <c r="FJZ40" s="44"/>
      <c r="FKA40" s="44"/>
      <c r="FKB40" s="44"/>
      <c r="FKC40" s="44"/>
      <c r="FKD40" s="44"/>
      <c r="FKE40" s="44"/>
      <c r="FKF40" s="44"/>
      <c r="FKG40" s="44"/>
      <c r="FKH40" s="44"/>
      <c r="FKI40" s="44"/>
      <c r="FKJ40" s="44"/>
      <c r="FKK40" s="44"/>
      <c r="FKL40" s="44"/>
      <c r="FKM40" s="44"/>
      <c r="FKN40" s="44"/>
      <c r="FKO40" s="44"/>
      <c r="FKP40" s="44"/>
      <c r="FKQ40" s="44"/>
      <c r="FKR40" s="44"/>
      <c r="FKS40" s="44"/>
      <c r="FKT40" s="44"/>
      <c r="FKU40" s="44"/>
      <c r="FKV40" s="44"/>
      <c r="FKW40" s="44"/>
      <c r="FKX40" s="44"/>
      <c r="FKY40" s="44"/>
      <c r="FKZ40" s="44"/>
      <c r="FLA40" s="44"/>
      <c r="FLB40" s="44"/>
      <c r="FLC40" s="44"/>
      <c r="FLD40" s="44"/>
      <c r="FLE40" s="44"/>
      <c r="FLF40" s="44"/>
      <c r="FLG40" s="44"/>
      <c r="FLH40" s="44"/>
      <c r="FLI40" s="44"/>
      <c r="FLJ40" s="44"/>
      <c r="FLK40" s="44"/>
      <c r="FLL40" s="44"/>
      <c r="FLM40" s="44"/>
      <c r="FLN40" s="44"/>
      <c r="FLO40" s="44"/>
      <c r="FLP40" s="44"/>
      <c r="FLQ40" s="44"/>
      <c r="FLR40" s="44"/>
      <c r="FLS40" s="44"/>
      <c r="FLT40" s="44"/>
      <c r="FLU40" s="44"/>
      <c r="FLV40" s="44"/>
      <c r="FLW40" s="44"/>
      <c r="FLX40" s="44"/>
      <c r="FLY40" s="44"/>
      <c r="FLZ40" s="44"/>
      <c r="FMA40" s="44"/>
      <c r="FMB40" s="44"/>
      <c r="FMC40" s="44"/>
      <c r="FMD40" s="44"/>
      <c r="FME40" s="44"/>
      <c r="FMF40" s="44"/>
      <c r="FMG40" s="44"/>
      <c r="FMH40" s="44"/>
      <c r="FMI40" s="44"/>
      <c r="FMJ40" s="44"/>
      <c r="FMK40" s="44"/>
      <c r="FML40" s="44"/>
      <c r="FMM40" s="44"/>
      <c r="FMN40" s="44"/>
      <c r="FMO40" s="44"/>
      <c r="FMP40" s="44"/>
      <c r="FMQ40" s="44"/>
      <c r="FMR40" s="44"/>
      <c r="FMS40" s="44"/>
      <c r="FMT40" s="44"/>
      <c r="FMU40" s="44"/>
      <c r="FMV40" s="44"/>
      <c r="FMW40" s="44"/>
      <c r="FMX40" s="44"/>
      <c r="FMY40" s="44"/>
      <c r="FMZ40" s="44"/>
      <c r="FNA40" s="44"/>
      <c r="FNB40" s="44"/>
      <c r="FNC40" s="44"/>
      <c r="FND40" s="44"/>
      <c r="FNE40" s="44"/>
      <c r="FNF40" s="44"/>
      <c r="FNG40" s="44"/>
      <c r="FNH40" s="44"/>
      <c r="FNI40" s="44"/>
      <c r="FNJ40" s="44"/>
      <c r="FNK40" s="44"/>
      <c r="FNL40" s="44"/>
      <c r="FNM40" s="44"/>
      <c r="FNN40" s="44"/>
      <c r="FNO40" s="44"/>
      <c r="FNP40" s="44"/>
      <c r="FNQ40" s="44"/>
      <c r="FNR40" s="44"/>
      <c r="FNS40" s="44"/>
      <c r="FNT40" s="44"/>
      <c r="FNU40" s="44"/>
      <c r="FNV40" s="44"/>
      <c r="FNW40" s="44"/>
      <c r="FNX40" s="44"/>
      <c r="FNY40" s="44"/>
      <c r="FNZ40" s="44"/>
      <c r="FOA40" s="44"/>
      <c r="FOB40" s="44"/>
      <c r="FOC40" s="44"/>
      <c r="FOD40" s="44"/>
      <c r="FOE40" s="44"/>
      <c r="FOF40" s="44"/>
      <c r="FOG40" s="44"/>
      <c r="FOH40" s="44"/>
      <c r="FOI40" s="44"/>
      <c r="FOJ40" s="44"/>
      <c r="FOK40" s="44"/>
      <c r="FOL40" s="44"/>
      <c r="FOM40" s="44"/>
      <c r="FON40" s="44"/>
      <c r="FOO40" s="44"/>
      <c r="FOP40" s="44"/>
      <c r="FOQ40" s="44"/>
      <c r="FOR40" s="44"/>
      <c r="FOS40" s="44"/>
      <c r="FOT40" s="44"/>
      <c r="FOU40" s="44"/>
      <c r="FOV40" s="44"/>
      <c r="FOW40" s="44"/>
      <c r="FOX40" s="44"/>
      <c r="FOY40" s="44"/>
      <c r="FOZ40" s="44"/>
      <c r="FPA40" s="44"/>
      <c r="FPB40" s="44"/>
      <c r="FPC40" s="44"/>
      <c r="FPD40" s="44"/>
      <c r="FPE40" s="44"/>
      <c r="FPF40" s="44"/>
      <c r="FPG40" s="44"/>
      <c r="FPH40" s="44"/>
      <c r="FPI40" s="44"/>
      <c r="FPJ40" s="44"/>
      <c r="FPK40" s="44"/>
      <c r="FPL40" s="44"/>
      <c r="FPM40" s="44"/>
      <c r="FPN40" s="44"/>
      <c r="FPO40" s="44"/>
      <c r="FPP40" s="44"/>
      <c r="FPQ40" s="44"/>
      <c r="FPR40" s="44"/>
      <c r="FPS40" s="44"/>
      <c r="FPT40" s="44"/>
      <c r="FPU40" s="44"/>
      <c r="FPV40" s="44"/>
      <c r="FPW40" s="44"/>
      <c r="FPX40" s="44"/>
      <c r="FPY40" s="44"/>
      <c r="FPZ40" s="44"/>
      <c r="FQA40" s="44"/>
      <c r="FQB40" s="44"/>
      <c r="FQC40" s="44"/>
      <c r="FQD40" s="44"/>
      <c r="FQE40" s="44"/>
      <c r="FQF40" s="44"/>
      <c r="FQG40" s="44"/>
      <c r="FQH40" s="44"/>
      <c r="FQI40" s="44"/>
      <c r="FQJ40" s="44"/>
      <c r="FQK40" s="44"/>
      <c r="FQL40" s="44"/>
      <c r="FQM40" s="44"/>
      <c r="FQN40" s="44"/>
      <c r="FQO40" s="44"/>
      <c r="FQP40" s="44"/>
      <c r="FQQ40" s="44"/>
      <c r="FQR40" s="44"/>
      <c r="FQS40" s="44"/>
      <c r="FQT40" s="44"/>
      <c r="FQU40" s="44"/>
      <c r="FQV40" s="44"/>
      <c r="FQW40" s="44"/>
      <c r="FQX40" s="44"/>
      <c r="FQY40" s="44"/>
      <c r="FQZ40" s="44"/>
      <c r="FRA40" s="44"/>
      <c r="FRB40" s="44"/>
      <c r="FRC40" s="44"/>
      <c r="FRD40" s="44"/>
      <c r="FRE40" s="44"/>
      <c r="FRF40" s="44"/>
      <c r="FRG40" s="44"/>
      <c r="FRH40" s="44"/>
      <c r="FRI40" s="44"/>
      <c r="FRJ40" s="44"/>
      <c r="FRK40" s="44"/>
      <c r="FRL40" s="44"/>
      <c r="FRM40" s="44"/>
      <c r="FRN40" s="44"/>
      <c r="FRO40" s="44"/>
      <c r="FRP40" s="44"/>
      <c r="FRQ40" s="44"/>
      <c r="FRR40" s="44"/>
      <c r="FRS40" s="44"/>
      <c r="FRT40" s="44"/>
      <c r="FRU40" s="44"/>
      <c r="FRV40" s="44"/>
      <c r="FRW40" s="44"/>
      <c r="FRX40" s="44"/>
      <c r="FRY40" s="44"/>
      <c r="FRZ40" s="44"/>
      <c r="FSA40" s="44"/>
      <c r="FSB40" s="44"/>
      <c r="FSC40" s="44"/>
      <c r="FSD40" s="44"/>
      <c r="FSE40" s="44"/>
      <c r="FSF40" s="44"/>
      <c r="FSG40" s="44"/>
      <c r="FSH40" s="44"/>
      <c r="FSI40" s="44"/>
      <c r="FSJ40" s="44"/>
      <c r="FSK40" s="44"/>
      <c r="FSL40" s="44"/>
      <c r="FSM40" s="44"/>
      <c r="FSN40" s="44"/>
      <c r="FSO40" s="44"/>
      <c r="FSP40" s="44"/>
      <c r="FSQ40" s="44"/>
      <c r="FSR40" s="44"/>
      <c r="FSS40" s="44"/>
      <c r="FST40" s="44"/>
      <c r="FSU40" s="44"/>
      <c r="FSV40" s="44"/>
      <c r="FSW40" s="44"/>
      <c r="FSX40" s="44"/>
      <c r="FSY40" s="44"/>
      <c r="FSZ40" s="44"/>
      <c r="FTA40" s="44"/>
      <c r="FTB40" s="44"/>
      <c r="FTC40" s="44"/>
      <c r="FTD40" s="44"/>
      <c r="FTE40" s="44"/>
      <c r="FTF40" s="44"/>
      <c r="FTG40" s="44"/>
      <c r="FTH40" s="44"/>
      <c r="FTI40" s="44"/>
      <c r="FTJ40" s="44"/>
      <c r="FTK40" s="44"/>
      <c r="FTL40" s="44"/>
      <c r="FTM40" s="44"/>
      <c r="FTN40" s="44"/>
      <c r="FTO40" s="44"/>
      <c r="FTP40" s="44"/>
      <c r="FTQ40" s="44"/>
      <c r="FTR40" s="44"/>
      <c r="FTS40" s="44"/>
      <c r="FTT40" s="44"/>
      <c r="FTU40" s="44"/>
      <c r="FTV40" s="44"/>
      <c r="FTW40" s="44"/>
      <c r="FTX40" s="44"/>
      <c r="FTY40" s="44"/>
      <c r="FTZ40" s="44"/>
      <c r="FUA40" s="44"/>
      <c r="FUB40" s="44"/>
      <c r="FUC40" s="44"/>
      <c r="FUD40" s="44"/>
      <c r="FUE40" s="44"/>
      <c r="FUF40" s="44"/>
      <c r="FUG40" s="44"/>
      <c r="FUH40" s="44"/>
      <c r="FUI40" s="44"/>
      <c r="FUJ40" s="44"/>
      <c r="FUK40" s="44"/>
      <c r="FUL40" s="44"/>
      <c r="FUM40" s="44"/>
      <c r="FUN40" s="44"/>
      <c r="FUO40" s="44"/>
      <c r="FUP40" s="44"/>
      <c r="FUQ40" s="44"/>
      <c r="FUR40" s="44"/>
      <c r="FUS40" s="44"/>
      <c r="FUT40" s="44"/>
      <c r="FUU40" s="44"/>
      <c r="FUV40" s="44"/>
      <c r="FUW40" s="44"/>
      <c r="FUX40" s="44"/>
      <c r="FUY40" s="44"/>
      <c r="FUZ40" s="44"/>
      <c r="FVA40" s="44"/>
      <c r="FVB40" s="44"/>
      <c r="FVC40" s="44"/>
      <c r="FVD40" s="44"/>
      <c r="FVE40" s="44"/>
      <c r="FVF40" s="44"/>
      <c r="FVG40" s="44"/>
      <c r="FVH40" s="44"/>
      <c r="FVI40" s="44"/>
      <c r="FVJ40" s="44"/>
      <c r="FVK40" s="44"/>
      <c r="FVL40" s="44"/>
      <c r="FVM40" s="44"/>
      <c r="FVN40" s="44"/>
      <c r="FVO40" s="44"/>
      <c r="FVP40" s="44"/>
      <c r="FVQ40" s="44"/>
      <c r="FVR40" s="44"/>
      <c r="FVS40" s="44"/>
      <c r="FVT40" s="44"/>
      <c r="FVU40" s="44"/>
      <c r="FVV40" s="44"/>
      <c r="FVW40" s="44"/>
      <c r="FVX40" s="44"/>
      <c r="FVY40" s="44"/>
      <c r="FVZ40" s="44"/>
      <c r="FWA40" s="44"/>
      <c r="FWB40" s="44"/>
      <c r="FWC40" s="44"/>
      <c r="FWD40" s="44"/>
      <c r="FWE40" s="44"/>
      <c r="FWF40" s="44"/>
      <c r="FWG40" s="44"/>
      <c r="FWH40" s="44"/>
      <c r="FWI40" s="44"/>
      <c r="FWJ40" s="44"/>
      <c r="FWK40" s="44"/>
      <c r="FWL40" s="44"/>
      <c r="FWM40" s="44"/>
      <c r="FWN40" s="44"/>
      <c r="FWO40" s="44"/>
      <c r="FWP40" s="44"/>
      <c r="FWQ40" s="44"/>
      <c r="FWR40" s="44"/>
      <c r="FWS40" s="44"/>
      <c r="FWT40" s="44"/>
      <c r="FWU40" s="44"/>
      <c r="FWV40" s="44"/>
      <c r="FWW40" s="44"/>
      <c r="FWX40" s="44"/>
      <c r="FWY40" s="44"/>
      <c r="FWZ40" s="44"/>
      <c r="FXA40" s="44"/>
      <c r="FXB40" s="44"/>
      <c r="FXC40" s="44"/>
      <c r="FXD40" s="44"/>
      <c r="FXE40" s="44"/>
      <c r="FXF40" s="44"/>
      <c r="FXG40" s="44"/>
      <c r="FXH40" s="44"/>
      <c r="FXI40" s="44"/>
      <c r="FXJ40" s="44"/>
      <c r="FXK40" s="44"/>
      <c r="FXL40" s="44"/>
      <c r="FXM40" s="44"/>
      <c r="FXN40" s="44"/>
      <c r="FXO40" s="44"/>
      <c r="FXP40" s="44"/>
      <c r="FXQ40" s="44"/>
      <c r="FXR40" s="44"/>
      <c r="FXS40" s="44"/>
      <c r="FXT40" s="44"/>
      <c r="FXU40" s="44"/>
      <c r="FXV40" s="44"/>
      <c r="FXW40" s="44"/>
      <c r="FXX40" s="44"/>
      <c r="FXY40" s="44"/>
      <c r="FXZ40" s="44"/>
      <c r="FYA40" s="44"/>
      <c r="FYB40" s="44"/>
      <c r="FYC40" s="44"/>
      <c r="FYD40" s="44"/>
      <c r="FYE40" s="44"/>
      <c r="FYF40" s="44"/>
      <c r="FYG40" s="44"/>
      <c r="FYH40" s="44"/>
      <c r="FYI40" s="44"/>
      <c r="FYJ40" s="44"/>
      <c r="FYK40" s="44"/>
      <c r="FYL40" s="44"/>
      <c r="FYM40" s="44"/>
      <c r="FYN40" s="44"/>
      <c r="FYO40" s="44"/>
      <c r="FYP40" s="44"/>
      <c r="FYQ40" s="44"/>
      <c r="FYR40" s="44"/>
      <c r="FYS40" s="44"/>
      <c r="FYT40" s="44"/>
      <c r="FYU40" s="44"/>
      <c r="FYV40" s="44"/>
      <c r="FYW40" s="44"/>
      <c r="FYX40" s="44"/>
      <c r="FYY40" s="44"/>
      <c r="FYZ40" s="44"/>
      <c r="FZA40" s="44"/>
      <c r="FZB40" s="44"/>
      <c r="FZC40" s="44"/>
      <c r="FZD40" s="44"/>
      <c r="FZE40" s="44"/>
      <c r="FZF40" s="44"/>
      <c r="FZG40" s="44"/>
      <c r="FZH40" s="44"/>
      <c r="FZI40" s="44"/>
      <c r="FZJ40" s="44"/>
      <c r="FZK40" s="44"/>
      <c r="FZL40" s="44"/>
      <c r="FZM40" s="44"/>
      <c r="FZN40" s="44"/>
      <c r="FZO40" s="44"/>
      <c r="FZP40" s="44"/>
      <c r="FZQ40" s="44"/>
      <c r="FZR40" s="44"/>
      <c r="FZS40" s="44"/>
      <c r="FZT40" s="44"/>
      <c r="FZU40" s="44"/>
      <c r="FZV40" s="44"/>
      <c r="FZW40" s="44"/>
      <c r="FZX40" s="44"/>
      <c r="FZY40" s="44"/>
      <c r="FZZ40" s="44"/>
      <c r="GAA40" s="44"/>
      <c r="GAB40" s="44"/>
      <c r="GAC40" s="44"/>
      <c r="GAD40" s="44"/>
      <c r="GAE40" s="44"/>
      <c r="GAF40" s="44"/>
      <c r="GAG40" s="44"/>
      <c r="GAH40" s="44"/>
      <c r="GAI40" s="44"/>
      <c r="GAJ40" s="44"/>
      <c r="GAK40" s="44"/>
      <c r="GAL40" s="44"/>
      <c r="GAM40" s="44"/>
      <c r="GAN40" s="44"/>
      <c r="GAO40" s="44"/>
      <c r="GAP40" s="44"/>
      <c r="GAQ40" s="44"/>
      <c r="GAR40" s="44"/>
      <c r="GAS40" s="44"/>
      <c r="GAT40" s="44"/>
      <c r="GAU40" s="44"/>
      <c r="GAV40" s="44"/>
      <c r="GAW40" s="44"/>
      <c r="GAX40" s="44"/>
      <c r="GAY40" s="44"/>
      <c r="GAZ40" s="44"/>
      <c r="GBA40" s="44"/>
      <c r="GBB40" s="44"/>
      <c r="GBC40" s="44"/>
      <c r="GBD40" s="44"/>
      <c r="GBE40" s="44"/>
      <c r="GBF40" s="44"/>
      <c r="GBG40" s="44"/>
      <c r="GBH40" s="44"/>
      <c r="GBI40" s="44"/>
      <c r="GBJ40" s="44"/>
      <c r="GBK40" s="44"/>
      <c r="GBL40" s="44"/>
      <c r="GBM40" s="44"/>
      <c r="GBN40" s="44"/>
      <c r="GBO40" s="44"/>
      <c r="GBP40" s="44"/>
      <c r="GBQ40" s="44"/>
      <c r="GBR40" s="44"/>
      <c r="GBS40" s="44"/>
      <c r="GBT40" s="44"/>
      <c r="GBU40" s="44"/>
      <c r="GBV40" s="44"/>
      <c r="GBW40" s="44"/>
      <c r="GBX40" s="44"/>
      <c r="GBY40" s="44"/>
      <c r="GBZ40" s="44"/>
      <c r="GCA40" s="44"/>
      <c r="GCB40" s="44"/>
      <c r="GCC40" s="44"/>
      <c r="GCD40" s="44"/>
      <c r="GCE40" s="44"/>
      <c r="GCF40" s="44"/>
      <c r="GCG40" s="44"/>
      <c r="GCH40" s="44"/>
      <c r="GCI40" s="44"/>
      <c r="GCJ40" s="44"/>
      <c r="GCK40" s="44"/>
      <c r="GCL40" s="44"/>
      <c r="GCM40" s="44"/>
      <c r="GCN40" s="44"/>
      <c r="GCO40" s="44"/>
      <c r="GCP40" s="44"/>
      <c r="GCQ40" s="44"/>
      <c r="GCR40" s="44"/>
      <c r="GCS40" s="44"/>
      <c r="GCT40" s="44"/>
      <c r="GCU40" s="44"/>
      <c r="GCV40" s="44"/>
      <c r="GCW40" s="44"/>
      <c r="GCX40" s="44"/>
      <c r="GCY40" s="44"/>
      <c r="GCZ40" s="44"/>
      <c r="GDA40" s="44"/>
      <c r="GDB40" s="44"/>
      <c r="GDC40" s="44"/>
      <c r="GDD40" s="44"/>
      <c r="GDE40" s="44"/>
      <c r="GDF40" s="44"/>
      <c r="GDG40" s="44"/>
      <c r="GDH40" s="44"/>
      <c r="GDI40" s="44"/>
      <c r="GDJ40" s="44"/>
      <c r="GDK40" s="44"/>
      <c r="GDL40" s="44"/>
      <c r="GDM40" s="44"/>
      <c r="GDN40" s="44"/>
      <c r="GDO40" s="44"/>
      <c r="GDP40" s="44"/>
      <c r="GDQ40" s="44"/>
      <c r="GDR40" s="44"/>
      <c r="GDS40" s="44"/>
      <c r="GDT40" s="44"/>
      <c r="GDU40" s="44"/>
      <c r="GDV40" s="44"/>
      <c r="GDW40" s="44"/>
      <c r="GDX40" s="44"/>
      <c r="GDY40" s="44"/>
      <c r="GDZ40" s="44"/>
      <c r="GEA40" s="44"/>
      <c r="GEB40" s="44"/>
      <c r="GEC40" s="44"/>
      <c r="GED40" s="44"/>
      <c r="GEE40" s="44"/>
      <c r="GEF40" s="44"/>
      <c r="GEG40" s="44"/>
      <c r="GEH40" s="44"/>
      <c r="GEI40" s="44"/>
      <c r="GEJ40" s="44"/>
      <c r="GEK40" s="44"/>
      <c r="GEL40" s="44"/>
      <c r="GEM40" s="44"/>
      <c r="GEN40" s="44"/>
      <c r="GEO40" s="44"/>
      <c r="GEP40" s="44"/>
      <c r="GEQ40" s="44"/>
      <c r="GER40" s="44"/>
      <c r="GES40" s="44"/>
      <c r="GET40" s="44"/>
      <c r="GEU40" s="44"/>
      <c r="GEV40" s="44"/>
      <c r="GEW40" s="44"/>
      <c r="GEX40" s="44"/>
      <c r="GEY40" s="44"/>
      <c r="GEZ40" s="44"/>
      <c r="GFA40" s="44"/>
      <c r="GFB40" s="44"/>
      <c r="GFC40" s="44"/>
      <c r="GFD40" s="44"/>
      <c r="GFE40" s="44"/>
      <c r="GFF40" s="44"/>
      <c r="GFG40" s="44"/>
      <c r="GFH40" s="44"/>
      <c r="GFI40" s="44"/>
      <c r="GFJ40" s="44"/>
      <c r="GFK40" s="44"/>
      <c r="GFL40" s="44"/>
      <c r="GFM40" s="44"/>
      <c r="GFN40" s="44"/>
      <c r="GFO40" s="44"/>
      <c r="GFP40" s="44"/>
      <c r="GFQ40" s="44"/>
      <c r="GFR40" s="44"/>
      <c r="GFS40" s="44"/>
      <c r="GFT40" s="44"/>
      <c r="GFU40" s="44"/>
      <c r="GFV40" s="44"/>
      <c r="GFW40" s="44"/>
      <c r="GFX40" s="44"/>
      <c r="GFY40" s="44"/>
      <c r="GFZ40" s="44"/>
      <c r="GGA40" s="44"/>
      <c r="GGB40" s="44"/>
      <c r="GGC40" s="44"/>
      <c r="GGD40" s="44"/>
      <c r="GGE40" s="44"/>
      <c r="GGF40" s="44"/>
      <c r="GGG40" s="44"/>
      <c r="GGH40" s="44"/>
      <c r="GGI40" s="44"/>
      <c r="GGJ40" s="44"/>
      <c r="GGK40" s="44"/>
      <c r="GGL40" s="44"/>
      <c r="GGM40" s="44"/>
      <c r="GGN40" s="44"/>
      <c r="GGO40" s="44"/>
      <c r="GGP40" s="44"/>
      <c r="GGQ40" s="44"/>
      <c r="GGR40" s="44"/>
      <c r="GGS40" s="44"/>
      <c r="GGT40" s="44"/>
      <c r="GGU40" s="44"/>
      <c r="GGV40" s="44"/>
      <c r="GGW40" s="44"/>
      <c r="GGX40" s="44"/>
      <c r="GGY40" s="44"/>
      <c r="GGZ40" s="44"/>
      <c r="GHA40" s="44"/>
      <c r="GHB40" s="44"/>
      <c r="GHC40" s="44"/>
      <c r="GHD40" s="44"/>
      <c r="GHE40" s="44"/>
      <c r="GHF40" s="44"/>
      <c r="GHG40" s="44"/>
      <c r="GHH40" s="44"/>
      <c r="GHI40" s="44"/>
      <c r="GHJ40" s="44"/>
      <c r="GHK40" s="44"/>
      <c r="GHL40" s="44"/>
      <c r="GHM40" s="44"/>
      <c r="GHN40" s="44"/>
      <c r="GHO40" s="44"/>
      <c r="GHP40" s="44"/>
      <c r="GHQ40" s="44"/>
      <c r="GHR40" s="44"/>
      <c r="GHS40" s="44"/>
      <c r="GHT40" s="44"/>
      <c r="GHU40" s="44"/>
      <c r="GHV40" s="44"/>
      <c r="GHW40" s="44"/>
      <c r="GHX40" s="44"/>
      <c r="GHY40" s="44"/>
      <c r="GHZ40" s="44"/>
      <c r="GIA40" s="44"/>
      <c r="GIB40" s="44"/>
      <c r="GIC40" s="44"/>
      <c r="GID40" s="44"/>
      <c r="GIE40" s="44"/>
      <c r="GIF40" s="44"/>
      <c r="GIG40" s="44"/>
      <c r="GIH40" s="44"/>
      <c r="GII40" s="44"/>
      <c r="GIJ40" s="44"/>
      <c r="GIK40" s="44"/>
      <c r="GIL40" s="44"/>
      <c r="GIM40" s="44"/>
      <c r="GIN40" s="44"/>
      <c r="GIO40" s="44"/>
      <c r="GIP40" s="44"/>
      <c r="GIQ40" s="44"/>
      <c r="GIR40" s="44"/>
      <c r="GIS40" s="44"/>
      <c r="GIT40" s="44"/>
      <c r="GIU40" s="44"/>
      <c r="GIV40" s="44"/>
      <c r="GIW40" s="44"/>
      <c r="GIX40" s="44"/>
      <c r="GIY40" s="44"/>
      <c r="GIZ40" s="44"/>
      <c r="GJA40" s="44"/>
      <c r="GJB40" s="44"/>
      <c r="GJC40" s="44"/>
      <c r="GJD40" s="44"/>
      <c r="GJE40" s="44"/>
      <c r="GJF40" s="44"/>
      <c r="GJG40" s="44"/>
      <c r="GJH40" s="44"/>
      <c r="GJI40" s="44"/>
      <c r="GJJ40" s="44"/>
      <c r="GJK40" s="44"/>
      <c r="GJL40" s="44"/>
      <c r="GJM40" s="44"/>
      <c r="GJN40" s="44"/>
      <c r="GJO40" s="44"/>
      <c r="GJP40" s="44"/>
      <c r="GJQ40" s="44"/>
      <c r="GJR40" s="44"/>
      <c r="GJS40" s="44"/>
      <c r="GJT40" s="44"/>
      <c r="GJU40" s="44"/>
      <c r="GJV40" s="44"/>
      <c r="GJW40" s="44"/>
      <c r="GJX40" s="44"/>
      <c r="GJY40" s="44"/>
      <c r="GJZ40" s="44"/>
      <c r="GKA40" s="44"/>
      <c r="GKB40" s="44"/>
      <c r="GKC40" s="44"/>
      <c r="GKD40" s="44"/>
      <c r="GKE40" s="44"/>
      <c r="GKF40" s="44"/>
      <c r="GKG40" s="44"/>
      <c r="GKH40" s="44"/>
      <c r="GKI40" s="44"/>
      <c r="GKJ40" s="44"/>
      <c r="GKK40" s="44"/>
      <c r="GKL40" s="44"/>
      <c r="GKM40" s="44"/>
      <c r="GKN40" s="44"/>
      <c r="GKO40" s="44"/>
      <c r="GKP40" s="44"/>
      <c r="GKQ40" s="44"/>
      <c r="GKR40" s="44"/>
      <c r="GKS40" s="44"/>
      <c r="GKT40" s="44"/>
      <c r="GKU40" s="44"/>
      <c r="GKV40" s="44"/>
      <c r="GKW40" s="44"/>
      <c r="GKX40" s="44"/>
      <c r="GKY40" s="44"/>
      <c r="GKZ40" s="44"/>
      <c r="GLA40" s="44"/>
      <c r="GLB40" s="44"/>
      <c r="GLC40" s="44"/>
      <c r="GLD40" s="44"/>
      <c r="GLE40" s="44"/>
      <c r="GLF40" s="44"/>
      <c r="GLG40" s="44"/>
      <c r="GLH40" s="44"/>
      <c r="GLI40" s="44"/>
      <c r="GLJ40" s="44"/>
      <c r="GLK40" s="44"/>
      <c r="GLL40" s="44"/>
      <c r="GLM40" s="44"/>
      <c r="GLN40" s="44"/>
      <c r="GLO40" s="44"/>
      <c r="GLP40" s="44"/>
      <c r="GLQ40" s="44"/>
      <c r="GLR40" s="44"/>
      <c r="GLS40" s="44"/>
      <c r="GLT40" s="44"/>
      <c r="GLU40" s="44"/>
      <c r="GLV40" s="44"/>
      <c r="GLW40" s="44"/>
      <c r="GLX40" s="44"/>
      <c r="GLY40" s="44"/>
      <c r="GLZ40" s="44"/>
      <c r="GMA40" s="44"/>
      <c r="GMB40" s="44"/>
      <c r="GMC40" s="44"/>
      <c r="GMD40" s="44"/>
      <c r="GME40" s="44"/>
      <c r="GMF40" s="44"/>
      <c r="GMG40" s="44"/>
      <c r="GMH40" s="44"/>
      <c r="GMI40" s="44"/>
      <c r="GMJ40" s="44"/>
      <c r="GMK40" s="44"/>
      <c r="GML40" s="44"/>
      <c r="GMM40" s="44"/>
      <c r="GMN40" s="44"/>
      <c r="GMO40" s="44"/>
      <c r="GMP40" s="44"/>
      <c r="GMQ40" s="44"/>
      <c r="GMR40" s="44"/>
      <c r="GMS40" s="44"/>
      <c r="GMT40" s="44"/>
      <c r="GMU40" s="44"/>
      <c r="GMV40" s="44"/>
      <c r="GMW40" s="44"/>
      <c r="GMX40" s="44"/>
      <c r="GMY40" s="44"/>
      <c r="GMZ40" s="44"/>
      <c r="GNA40" s="44"/>
      <c r="GNB40" s="44"/>
      <c r="GNC40" s="44"/>
      <c r="GND40" s="44"/>
      <c r="GNE40" s="44"/>
      <c r="GNF40" s="44"/>
      <c r="GNG40" s="44"/>
      <c r="GNH40" s="44"/>
      <c r="GNI40" s="44"/>
      <c r="GNJ40" s="44"/>
      <c r="GNK40" s="44"/>
      <c r="GNL40" s="44"/>
      <c r="GNM40" s="44"/>
      <c r="GNN40" s="44"/>
      <c r="GNO40" s="44"/>
      <c r="GNP40" s="44"/>
      <c r="GNQ40" s="44"/>
      <c r="GNR40" s="44"/>
      <c r="GNS40" s="44"/>
      <c r="GNT40" s="44"/>
      <c r="GNU40" s="44"/>
      <c r="GNV40" s="44"/>
      <c r="GNW40" s="44"/>
      <c r="GNX40" s="44"/>
      <c r="GNY40" s="44"/>
      <c r="GNZ40" s="44"/>
      <c r="GOA40" s="44"/>
      <c r="GOB40" s="44"/>
      <c r="GOC40" s="44"/>
      <c r="GOD40" s="44"/>
      <c r="GOE40" s="44"/>
      <c r="GOF40" s="44"/>
      <c r="GOG40" s="44"/>
      <c r="GOH40" s="44"/>
      <c r="GOI40" s="44"/>
      <c r="GOJ40" s="44"/>
      <c r="GOK40" s="44"/>
      <c r="GOL40" s="44"/>
      <c r="GOM40" s="44"/>
      <c r="GON40" s="44"/>
      <c r="GOO40" s="44"/>
      <c r="GOP40" s="44"/>
      <c r="GOQ40" s="44"/>
      <c r="GOR40" s="44"/>
      <c r="GOS40" s="44"/>
      <c r="GOT40" s="44"/>
      <c r="GOU40" s="44"/>
      <c r="GOV40" s="44"/>
      <c r="GOW40" s="44"/>
      <c r="GOX40" s="44"/>
      <c r="GOY40" s="44"/>
      <c r="GOZ40" s="44"/>
      <c r="GPA40" s="44"/>
      <c r="GPB40" s="44"/>
      <c r="GPC40" s="44"/>
      <c r="GPD40" s="44"/>
      <c r="GPE40" s="44"/>
      <c r="GPF40" s="44"/>
      <c r="GPG40" s="44"/>
      <c r="GPH40" s="44"/>
      <c r="GPI40" s="44"/>
      <c r="GPJ40" s="44"/>
      <c r="GPK40" s="44"/>
      <c r="GPL40" s="44"/>
      <c r="GPM40" s="44"/>
      <c r="GPN40" s="44"/>
      <c r="GPO40" s="44"/>
      <c r="GPP40" s="44"/>
      <c r="GPQ40" s="44"/>
      <c r="GPR40" s="44"/>
      <c r="GPS40" s="44"/>
      <c r="GPT40" s="44"/>
      <c r="GPU40" s="44"/>
      <c r="GPV40" s="44"/>
      <c r="GPW40" s="44"/>
      <c r="GPX40" s="44"/>
      <c r="GPY40" s="44"/>
      <c r="GPZ40" s="44"/>
      <c r="GQA40" s="44"/>
      <c r="GQB40" s="44"/>
      <c r="GQC40" s="44"/>
      <c r="GQD40" s="44"/>
      <c r="GQE40" s="44"/>
      <c r="GQF40" s="44"/>
      <c r="GQG40" s="44"/>
      <c r="GQH40" s="44"/>
      <c r="GQI40" s="44"/>
      <c r="GQJ40" s="44"/>
      <c r="GQK40" s="44"/>
      <c r="GQL40" s="44"/>
      <c r="GQM40" s="44"/>
      <c r="GQN40" s="44"/>
      <c r="GQO40" s="44"/>
      <c r="GQP40" s="44"/>
      <c r="GQQ40" s="44"/>
      <c r="GQR40" s="44"/>
      <c r="GQS40" s="44"/>
      <c r="GQT40" s="44"/>
      <c r="GQU40" s="44"/>
      <c r="GQV40" s="44"/>
      <c r="GQW40" s="44"/>
      <c r="GQX40" s="44"/>
      <c r="GQY40" s="44"/>
      <c r="GQZ40" s="44"/>
      <c r="GRA40" s="44"/>
      <c r="GRB40" s="44"/>
      <c r="GRC40" s="44"/>
      <c r="GRD40" s="44"/>
      <c r="GRE40" s="44"/>
      <c r="GRF40" s="44"/>
      <c r="GRG40" s="44"/>
      <c r="GRH40" s="44"/>
      <c r="GRI40" s="44"/>
      <c r="GRJ40" s="44"/>
      <c r="GRK40" s="44"/>
      <c r="GRL40" s="44"/>
      <c r="GRM40" s="44"/>
      <c r="GRN40" s="44"/>
      <c r="GRO40" s="44"/>
      <c r="GRP40" s="44"/>
      <c r="GRQ40" s="44"/>
      <c r="GRR40" s="44"/>
      <c r="GRS40" s="44"/>
      <c r="GRT40" s="44"/>
      <c r="GRU40" s="44"/>
      <c r="GRV40" s="44"/>
      <c r="GRW40" s="44"/>
      <c r="GRX40" s="44"/>
      <c r="GRY40" s="44"/>
      <c r="GRZ40" s="44"/>
      <c r="GSA40" s="44"/>
      <c r="GSB40" s="44"/>
      <c r="GSC40" s="44"/>
      <c r="GSD40" s="44"/>
      <c r="GSE40" s="44"/>
      <c r="GSF40" s="44"/>
      <c r="GSG40" s="44"/>
      <c r="GSH40" s="44"/>
      <c r="GSI40" s="44"/>
      <c r="GSJ40" s="44"/>
      <c r="GSK40" s="44"/>
      <c r="GSL40" s="44"/>
      <c r="GSM40" s="44"/>
      <c r="GSN40" s="44"/>
      <c r="GSO40" s="44"/>
      <c r="GSP40" s="44"/>
      <c r="GSQ40" s="44"/>
      <c r="GSR40" s="44"/>
      <c r="GSS40" s="44"/>
      <c r="GST40" s="44"/>
      <c r="GSU40" s="44"/>
      <c r="GSV40" s="44"/>
      <c r="GSW40" s="44"/>
      <c r="GSX40" s="44"/>
      <c r="GSY40" s="44"/>
      <c r="GSZ40" s="44"/>
      <c r="GTA40" s="44"/>
      <c r="GTB40" s="44"/>
      <c r="GTC40" s="44"/>
      <c r="GTD40" s="44"/>
      <c r="GTE40" s="44"/>
      <c r="GTF40" s="44"/>
      <c r="GTG40" s="44"/>
      <c r="GTH40" s="44"/>
      <c r="GTI40" s="44"/>
      <c r="GTJ40" s="44"/>
      <c r="GTK40" s="44"/>
      <c r="GTL40" s="44"/>
      <c r="GTM40" s="44"/>
      <c r="GTN40" s="44"/>
      <c r="GTO40" s="44"/>
      <c r="GTP40" s="44"/>
      <c r="GTQ40" s="44"/>
      <c r="GTR40" s="44"/>
      <c r="GTS40" s="44"/>
      <c r="GTT40" s="44"/>
      <c r="GTU40" s="44"/>
      <c r="GTV40" s="44"/>
      <c r="GTW40" s="44"/>
      <c r="GTX40" s="44"/>
      <c r="GTY40" s="44"/>
      <c r="GTZ40" s="44"/>
      <c r="GUA40" s="44"/>
      <c r="GUB40" s="44"/>
      <c r="GUC40" s="44"/>
      <c r="GUD40" s="44"/>
      <c r="GUE40" s="44"/>
      <c r="GUF40" s="44"/>
      <c r="GUG40" s="44"/>
      <c r="GUH40" s="44"/>
      <c r="GUI40" s="44"/>
      <c r="GUJ40" s="44"/>
      <c r="GUK40" s="44"/>
      <c r="GUL40" s="44"/>
      <c r="GUM40" s="44"/>
      <c r="GUN40" s="44"/>
      <c r="GUO40" s="44"/>
      <c r="GUP40" s="44"/>
      <c r="GUQ40" s="44"/>
      <c r="GUR40" s="44"/>
      <c r="GUS40" s="44"/>
      <c r="GUT40" s="44"/>
      <c r="GUU40" s="44"/>
      <c r="GUV40" s="44"/>
      <c r="GUW40" s="44"/>
      <c r="GUX40" s="44"/>
      <c r="GUY40" s="44"/>
      <c r="GUZ40" s="44"/>
      <c r="GVA40" s="44"/>
      <c r="GVB40" s="44"/>
      <c r="GVC40" s="44"/>
      <c r="GVD40" s="44"/>
      <c r="GVE40" s="44"/>
      <c r="GVF40" s="44"/>
      <c r="GVG40" s="44"/>
      <c r="GVH40" s="44"/>
      <c r="GVI40" s="44"/>
      <c r="GVJ40" s="44"/>
      <c r="GVK40" s="44"/>
      <c r="GVL40" s="44"/>
      <c r="GVM40" s="44"/>
      <c r="GVN40" s="44"/>
      <c r="GVO40" s="44"/>
      <c r="GVP40" s="44"/>
      <c r="GVQ40" s="44"/>
      <c r="GVR40" s="44"/>
      <c r="GVS40" s="44"/>
      <c r="GVT40" s="44"/>
      <c r="GVU40" s="44"/>
      <c r="GVV40" s="44"/>
      <c r="GVW40" s="44"/>
      <c r="GVX40" s="44"/>
      <c r="GVY40" s="44"/>
      <c r="GVZ40" s="44"/>
      <c r="GWA40" s="44"/>
      <c r="GWB40" s="44"/>
      <c r="GWC40" s="44"/>
      <c r="GWD40" s="44"/>
      <c r="GWE40" s="44"/>
      <c r="GWF40" s="44"/>
      <c r="GWG40" s="44"/>
      <c r="GWH40" s="44"/>
      <c r="GWI40" s="44"/>
      <c r="GWJ40" s="44"/>
      <c r="GWK40" s="44"/>
      <c r="GWL40" s="44"/>
      <c r="GWM40" s="44"/>
      <c r="GWN40" s="44"/>
      <c r="GWO40" s="44"/>
      <c r="GWP40" s="44"/>
      <c r="GWQ40" s="44"/>
      <c r="GWR40" s="44"/>
      <c r="GWS40" s="44"/>
      <c r="GWT40" s="44"/>
      <c r="GWU40" s="44"/>
      <c r="GWV40" s="44"/>
      <c r="GWW40" s="44"/>
      <c r="GWX40" s="44"/>
      <c r="GWY40" s="44"/>
      <c r="GWZ40" s="44"/>
      <c r="GXA40" s="44"/>
      <c r="GXB40" s="44"/>
      <c r="GXC40" s="44"/>
      <c r="GXD40" s="44"/>
      <c r="GXE40" s="44"/>
      <c r="GXF40" s="44"/>
      <c r="GXG40" s="44"/>
      <c r="GXH40" s="44"/>
      <c r="GXI40" s="44"/>
      <c r="GXJ40" s="44"/>
      <c r="GXK40" s="44"/>
      <c r="GXL40" s="44"/>
      <c r="GXM40" s="44"/>
      <c r="GXN40" s="44"/>
      <c r="GXO40" s="44"/>
      <c r="GXP40" s="44"/>
      <c r="GXQ40" s="44"/>
      <c r="GXR40" s="44"/>
      <c r="GXS40" s="44"/>
      <c r="GXT40" s="44"/>
      <c r="GXU40" s="44"/>
      <c r="GXV40" s="44"/>
      <c r="GXW40" s="44"/>
      <c r="GXX40" s="44"/>
      <c r="GXY40" s="44"/>
      <c r="GXZ40" s="44"/>
      <c r="GYA40" s="44"/>
      <c r="GYB40" s="44"/>
      <c r="GYC40" s="44"/>
      <c r="GYD40" s="44"/>
      <c r="GYE40" s="44"/>
      <c r="GYF40" s="44"/>
      <c r="GYG40" s="44"/>
      <c r="GYH40" s="44"/>
      <c r="GYI40" s="44"/>
      <c r="GYJ40" s="44"/>
      <c r="GYK40" s="44"/>
      <c r="GYL40" s="44"/>
      <c r="GYM40" s="44"/>
      <c r="GYN40" s="44"/>
      <c r="GYO40" s="44"/>
      <c r="GYP40" s="44"/>
      <c r="GYQ40" s="44"/>
      <c r="GYR40" s="44"/>
      <c r="GYS40" s="44"/>
      <c r="GYT40" s="44"/>
      <c r="GYU40" s="44"/>
      <c r="GYV40" s="44"/>
      <c r="GYW40" s="44"/>
      <c r="GYX40" s="44"/>
      <c r="GYY40" s="44"/>
      <c r="GYZ40" s="44"/>
      <c r="GZA40" s="44"/>
      <c r="GZB40" s="44"/>
      <c r="GZC40" s="44"/>
      <c r="GZD40" s="44"/>
      <c r="GZE40" s="44"/>
      <c r="GZF40" s="44"/>
      <c r="GZG40" s="44"/>
      <c r="GZH40" s="44"/>
      <c r="GZI40" s="44"/>
      <c r="GZJ40" s="44"/>
      <c r="GZK40" s="44"/>
      <c r="GZL40" s="44"/>
      <c r="GZM40" s="44"/>
      <c r="GZN40" s="44"/>
      <c r="GZO40" s="44"/>
      <c r="GZP40" s="44"/>
      <c r="GZQ40" s="44"/>
      <c r="GZR40" s="44"/>
      <c r="GZS40" s="44"/>
      <c r="GZT40" s="44"/>
      <c r="GZU40" s="44"/>
      <c r="GZV40" s="44"/>
      <c r="GZW40" s="44"/>
      <c r="GZX40" s="44"/>
      <c r="GZY40" s="44"/>
      <c r="GZZ40" s="44"/>
      <c r="HAA40" s="44"/>
      <c r="HAB40" s="44"/>
      <c r="HAC40" s="44"/>
      <c r="HAD40" s="44"/>
      <c r="HAE40" s="44"/>
      <c r="HAF40" s="44"/>
      <c r="HAG40" s="44"/>
      <c r="HAH40" s="44"/>
      <c r="HAI40" s="44"/>
      <c r="HAJ40" s="44"/>
      <c r="HAK40" s="44"/>
      <c r="HAL40" s="44"/>
      <c r="HAM40" s="44"/>
      <c r="HAN40" s="44"/>
      <c r="HAO40" s="44"/>
      <c r="HAP40" s="44"/>
      <c r="HAQ40" s="44"/>
      <c r="HAR40" s="44"/>
      <c r="HAS40" s="44"/>
      <c r="HAT40" s="44"/>
      <c r="HAU40" s="44"/>
      <c r="HAV40" s="44"/>
      <c r="HAW40" s="44"/>
      <c r="HAX40" s="44"/>
      <c r="HAY40" s="44"/>
      <c r="HAZ40" s="44"/>
      <c r="HBA40" s="44"/>
      <c r="HBB40" s="44"/>
      <c r="HBC40" s="44"/>
      <c r="HBD40" s="44"/>
      <c r="HBE40" s="44"/>
      <c r="HBF40" s="44"/>
      <c r="HBG40" s="44"/>
      <c r="HBH40" s="44"/>
      <c r="HBI40" s="44"/>
      <c r="HBJ40" s="44"/>
      <c r="HBK40" s="44"/>
      <c r="HBL40" s="44"/>
      <c r="HBM40" s="44"/>
      <c r="HBN40" s="44"/>
      <c r="HBO40" s="44"/>
      <c r="HBP40" s="44"/>
      <c r="HBQ40" s="44"/>
      <c r="HBR40" s="44"/>
      <c r="HBS40" s="44"/>
      <c r="HBT40" s="44"/>
      <c r="HBU40" s="44"/>
      <c r="HBV40" s="44"/>
      <c r="HBW40" s="44"/>
      <c r="HBX40" s="44"/>
      <c r="HBY40" s="44"/>
      <c r="HBZ40" s="44"/>
      <c r="HCA40" s="44"/>
      <c r="HCB40" s="44"/>
      <c r="HCC40" s="44"/>
      <c r="HCD40" s="44"/>
      <c r="HCE40" s="44"/>
      <c r="HCF40" s="44"/>
      <c r="HCG40" s="44"/>
      <c r="HCH40" s="44"/>
      <c r="HCI40" s="44"/>
      <c r="HCJ40" s="44"/>
      <c r="HCK40" s="44"/>
      <c r="HCL40" s="44"/>
      <c r="HCM40" s="44"/>
      <c r="HCN40" s="44"/>
      <c r="HCO40" s="44"/>
      <c r="HCP40" s="44"/>
      <c r="HCQ40" s="44"/>
      <c r="HCR40" s="44"/>
      <c r="HCS40" s="44"/>
      <c r="HCT40" s="44"/>
      <c r="HCU40" s="44"/>
      <c r="HCV40" s="44"/>
      <c r="HCW40" s="44"/>
      <c r="HCX40" s="44"/>
      <c r="HCY40" s="44"/>
      <c r="HCZ40" s="44"/>
      <c r="HDA40" s="44"/>
      <c r="HDB40" s="44"/>
      <c r="HDC40" s="44"/>
      <c r="HDD40" s="44"/>
      <c r="HDE40" s="44"/>
      <c r="HDF40" s="44"/>
      <c r="HDG40" s="44"/>
      <c r="HDH40" s="44"/>
      <c r="HDI40" s="44"/>
      <c r="HDJ40" s="44"/>
      <c r="HDK40" s="44"/>
      <c r="HDL40" s="44"/>
      <c r="HDM40" s="44"/>
      <c r="HDN40" s="44"/>
      <c r="HDO40" s="44"/>
      <c r="HDP40" s="44"/>
      <c r="HDQ40" s="44"/>
      <c r="HDR40" s="44"/>
      <c r="HDS40" s="44"/>
      <c r="HDT40" s="44"/>
      <c r="HDU40" s="44"/>
      <c r="HDV40" s="44"/>
      <c r="HDW40" s="44"/>
      <c r="HDX40" s="44"/>
      <c r="HDY40" s="44"/>
      <c r="HDZ40" s="44"/>
      <c r="HEA40" s="44"/>
      <c r="HEB40" s="44"/>
      <c r="HEC40" s="44"/>
      <c r="HED40" s="44"/>
      <c r="HEE40" s="44"/>
      <c r="HEF40" s="44"/>
      <c r="HEG40" s="44"/>
      <c r="HEH40" s="44"/>
      <c r="HEI40" s="44"/>
      <c r="HEJ40" s="44"/>
      <c r="HEK40" s="44"/>
      <c r="HEL40" s="44"/>
      <c r="HEM40" s="44"/>
      <c r="HEN40" s="44"/>
      <c r="HEO40" s="44"/>
      <c r="HEP40" s="44"/>
      <c r="HEQ40" s="44"/>
      <c r="HER40" s="44"/>
      <c r="HES40" s="44"/>
      <c r="HET40" s="44"/>
      <c r="HEU40" s="44"/>
      <c r="HEV40" s="44"/>
      <c r="HEW40" s="44"/>
      <c r="HEX40" s="44"/>
      <c r="HEY40" s="44"/>
      <c r="HEZ40" s="44"/>
      <c r="HFA40" s="44"/>
      <c r="HFB40" s="44"/>
      <c r="HFC40" s="44"/>
      <c r="HFD40" s="44"/>
      <c r="HFE40" s="44"/>
      <c r="HFF40" s="44"/>
      <c r="HFG40" s="44"/>
      <c r="HFH40" s="44"/>
      <c r="HFI40" s="44"/>
      <c r="HFJ40" s="44"/>
      <c r="HFK40" s="44"/>
      <c r="HFL40" s="44"/>
      <c r="HFM40" s="44"/>
      <c r="HFN40" s="44"/>
      <c r="HFO40" s="44"/>
      <c r="HFP40" s="44"/>
      <c r="HFQ40" s="44"/>
      <c r="HFR40" s="44"/>
      <c r="HFS40" s="44"/>
      <c r="HFT40" s="44"/>
      <c r="HFU40" s="44"/>
      <c r="HFV40" s="44"/>
      <c r="HFW40" s="44"/>
      <c r="HFX40" s="44"/>
      <c r="HFY40" s="44"/>
      <c r="HFZ40" s="44"/>
      <c r="HGA40" s="44"/>
      <c r="HGB40" s="44"/>
      <c r="HGC40" s="44"/>
      <c r="HGD40" s="44"/>
      <c r="HGE40" s="44"/>
      <c r="HGF40" s="44"/>
      <c r="HGG40" s="44"/>
      <c r="HGH40" s="44"/>
      <c r="HGI40" s="44"/>
      <c r="HGJ40" s="44"/>
      <c r="HGK40" s="44"/>
      <c r="HGL40" s="44"/>
      <c r="HGM40" s="44"/>
      <c r="HGN40" s="44"/>
      <c r="HGO40" s="44"/>
      <c r="HGP40" s="44"/>
      <c r="HGQ40" s="44"/>
      <c r="HGR40" s="44"/>
      <c r="HGS40" s="44"/>
      <c r="HGT40" s="44"/>
      <c r="HGU40" s="44"/>
      <c r="HGV40" s="44"/>
      <c r="HGW40" s="44"/>
      <c r="HGX40" s="44"/>
      <c r="HGY40" s="44"/>
      <c r="HGZ40" s="44"/>
      <c r="HHA40" s="44"/>
      <c r="HHB40" s="44"/>
      <c r="HHC40" s="44"/>
      <c r="HHD40" s="44"/>
      <c r="HHE40" s="44"/>
      <c r="HHF40" s="44"/>
      <c r="HHG40" s="44"/>
      <c r="HHH40" s="44"/>
      <c r="HHI40" s="44"/>
      <c r="HHJ40" s="44"/>
      <c r="HHK40" s="44"/>
      <c r="HHL40" s="44"/>
      <c r="HHM40" s="44"/>
      <c r="HHN40" s="44"/>
      <c r="HHO40" s="44"/>
      <c r="HHP40" s="44"/>
      <c r="HHQ40" s="44"/>
      <c r="HHR40" s="44"/>
      <c r="HHS40" s="44"/>
      <c r="HHT40" s="44"/>
      <c r="HHU40" s="44"/>
      <c r="HHV40" s="44"/>
      <c r="HHW40" s="44"/>
      <c r="HHX40" s="44"/>
      <c r="HHY40" s="44"/>
      <c r="HHZ40" s="44"/>
      <c r="HIA40" s="44"/>
      <c r="HIB40" s="44"/>
      <c r="HIC40" s="44"/>
      <c r="HID40" s="44"/>
      <c r="HIE40" s="44"/>
      <c r="HIF40" s="44"/>
      <c r="HIG40" s="44"/>
      <c r="HIH40" s="44"/>
      <c r="HII40" s="44"/>
      <c r="HIJ40" s="44"/>
      <c r="HIK40" s="44"/>
      <c r="HIL40" s="44"/>
      <c r="HIM40" s="44"/>
      <c r="HIN40" s="44"/>
      <c r="HIO40" s="44"/>
      <c r="HIP40" s="44"/>
      <c r="HIQ40" s="44"/>
      <c r="HIR40" s="44"/>
      <c r="HIS40" s="44"/>
      <c r="HIT40" s="44"/>
      <c r="HIU40" s="44"/>
      <c r="HIV40" s="44"/>
      <c r="HIW40" s="44"/>
      <c r="HIX40" s="44"/>
      <c r="HIY40" s="44"/>
      <c r="HIZ40" s="44"/>
      <c r="HJA40" s="44"/>
      <c r="HJB40" s="44"/>
      <c r="HJC40" s="44"/>
      <c r="HJD40" s="44"/>
      <c r="HJE40" s="44"/>
      <c r="HJF40" s="44"/>
      <c r="HJG40" s="44"/>
      <c r="HJH40" s="44"/>
      <c r="HJI40" s="44"/>
      <c r="HJJ40" s="44"/>
      <c r="HJK40" s="44"/>
      <c r="HJL40" s="44"/>
      <c r="HJM40" s="44"/>
      <c r="HJN40" s="44"/>
      <c r="HJO40" s="44"/>
      <c r="HJP40" s="44"/>
      <c r="HJQ40" s="44"/>
      <c r="HJR40" s="44"/>
      <c r="HJS40" s="44"/>
      <c r="HJT40" s="44"/>
      <c r="HJU40" s="44"/>
      <c r="HJV40" s="44"/>
      <c r="HJW40" s="44"/>
      <c r="HJX40" s="44"/>
      <c r="HJY40" s="44"/>
      <c r="HJZ40" s="44"/>
      <c r="HKA40" s="44"/>
      <c r="HKB40" s="44"/>
      <c r="HKC40" s="44"/>
      <c r="HKD40" s="44"/>
      <c r="HKE40" s="44"/>
      <c r="HKF40" s="44"/>
      <c r="HKG40" s="44"/>
      <c r="HKH40" s="44"/>
      <c r="HKI40" s="44"/>
      <c r="HKJ40" s="44"/>
      <c r="HKK40" s="44"/>
      <c r="HKL40" s="44"/>
      <c r="HKM40" s="44"/>
      <c r="HKN40" s="44"/>
      <c r="HKO40" s="44"/>
      <c r="HKP40" s="44"/>
      <c r="HKQ40" s="44"/>
      <c r="HKR40" s="44"/>
      <c r="HKS40" s="44"/>
      <c r="HKT40" s="44"/>
      <c r="HKU40" s="44"/>
      <c r="HKV40" s="44"/>
      <c r="HKW40" s="44"/>
      <c r="HKX40" s="44"/>
      <c r="HKY40" s="44"/>
      <c r="HKZ40" s="44"/>
      <c r="HLA40" s="44"/>
      <c r="HLB40" s="44"/>
      <c r="HLC40" s="44"/>
      <c r="HLD40" s="44"/>
      <c r="HLE40" s="44"/>
      <c r="HLF40" s="44"/>
      <c r="HLG40" s="44"/>
      <c r="HLH40" s="44"/>
      <c r="HLI40" s="44"/>
      <c r="HLJ40" s="44"/>
      <c r="HLK40" s="44"/>
      <c r="HLL40" s="44"/>
      <c r="HLM40" s="44"/>
      <c r="HLN40" s="44"/>
      <c r="HLO40" s="44"/>
      <c r="HLP40" s="44"/>
      <c r="HLQ40" s="44"/>
      <c r="HLR40" s="44"/>
      <c r="HLS40" s="44"/>
      <c r="HLT40" s="44"/>
      <c r="HLU40" s="44"/>
      <c r="HLV40" s="44"/>
      <c r="HLW40" s="44"/>
      <c r="HLX40" s="44"/>
      <c r="HLY40" s="44"/>
      <c r="HLZ40" s="44"/>
      <c r="HMA40" s="44"/>
      <c r="HMB40" s="44"/>
      <c r="HMC40" s="44"/>
      <c r="HMD40" s="44"/>
      <c r="HME40" s="44"/>
      <c r="HMF40" s="44"/>
      <c r="HMG40" s="44"/>
      <c r="HMH40" s="44"/>
      <c r="HMI40" s="44"/>
      <c r="HMJ40" s="44"/>
      <c r="HMK40" s="44"/>
      <c r="HML40" s="44"/>
      <c r="HMM40" s="44"/>
      <c r="HMN40" s="44"/>
      <c r="HMO40" s="44"/>
      <c r="HMP40" s="44"/>
      <c r="HMQ40" s="44"/>
      <c r="HMR40" s="44"/>
      <c r="HMS40" s="44"/>
      <c r="HMT40" s="44"/>
      <c r="HMU40" s="44"/>
      <c r="HMV40" s="44"/>
      <c r="HMW40" s="44"/>
      <c r="HMX40" s="44"/>
      <c r="HMY40" s="44"/>
      <c r="HMZ40" s="44"/>
      <c r="HNA40" s="44"/>
      <c r="HNB40" s="44"/>
      <c r="HNC40" s="44"/>
      <c r="HND40" s="44"/>
      <c r="HNE40" s="44"/>
      <c r="HNF40" s="44"/>
      <c r="HNG40" s="44"/>
      <c r="HNH40" s="44"/>
      <c r="HNI40" s="44"/>
      <c r="HNJ40" s="44"/>
      <c r="HNK40" s="44"/>
      <c r="HNL40" s="44"/>
      <c r="HNM40" s="44"/>
      <c r="HNN40" s="44"/>
      <c r="HNO40" s="44"/>
      <c r="HNP40" s="44"/>
      <c r="HNQ40" s="44"/>
      <c r="HNR40" s="44"/>
      <c r="HNS40" s="44"/>
      <c r="HNT40" s="44"/>
      <c r="HNU40" s="44"/>
      <c r="HNV40" s="44"/>
      <c r="HNW40" s="44"/>
      <c r="HNX40" s="44"/>
      <c r="HNY40" s="44"/>
      <c r="HNZ40" s="44"/>
      <c r="HOA40" s="44"/>
      <c r="HOB40" s="44"/>
      <c r="HOC40" s="44"/>
      <c r="HOD40" s="44"/>
      <c r="HOE40" s="44"/>
      <c r="HOF40" s="44"/>
      <c r="HOG40" s="44"/>
      <c r="HOH40" s="44"/>
      <c r="HOI40" s="44"/>
      <c r="HOJ40" s="44"/>
      <c r="HOK40" s="44"/>
      <c r="HOL40" s="44"/>
      <c r="HOM40" s="44"/>
      <c r="HON40" s="44"/>
      <c r="HOO40" s="44"/>
      <c r="HOP40" s="44"/>
      <c r="HOQ40" s="44"/>
      <c r="HOR40" s="44"/>
      <c r="HOS40" s="44"/>
      <c r="HOT40" s="44"/>
      <c r="HOU40" s="44"/>
      <c r="HOV40" s="44"/>
      <c r="HOW40" s="44"/>
      <c r="HOX40" s="44"/>
      <c r="HOY40" s="44"/>
      <c r="HOZ40" s="44"/>
      <c r="HPA40" s="44"/>
      <c r="HPB40" s="44"/>
      <c r="HPC40" s="44"/>
      <c r="HPD40" s="44"/>
      <c r="HPE40" s="44"/>
      <c r="HPF40" s="44"/>
      <c r="HPG40" s="44"/>
      <c r="HPH40" s="44"/>
      <c r="HPI40" s="44"/>
      <c r="HPJ40" s="44"/>
      <c r="HPK40" s="44"/>
      <c r="HPL40" s="44"/>
      <c r="HPM40" s="44"/>
      <c r="HPN40" s="44"/>
      <c r="HPO40" s="44"/>
      <c r="HPP40" s="44"/>
      <c r="HPQ40" s="44"/>
      <c r="HPR40" s="44"/>
      <c r="HPS40" s="44"/>
      <c r="HPT40" s="44"/>
      <c r="HPU40" s="44"/>
      <c r="HPV40" s="44"/>
      <c r="HPW40" s="44"/>
      <c r="HPX40" s="44"/>
      <c r="HPY40" s="44"/>
      <c r="HPZ40" s="44"/>
      <c r="HQA40" s="44"/>
      <c r="HQB40" s="44"/>
      <c r="HQC40" s="44"/>
      <c r="HQD40" s="44"/>
      <c r="HQE40" s="44"/>
      <c r="HQF40" s="44"/>
      <c r="HQG40" s="44"/>
      <c r="HQH40" s="44"/>
      <c r="HQI40" s="44"/>
      <c r="HQJ40" s="44"/>
      <c r="HQK40" s="44"/>
      <c r="HQL40" s="44"/>
      <c r="HQM40" s="44"/>
      <c r="HQN40" s="44"/>
      <c r="HQO40" s="44"/>
      <c r="HQP40" s="44"/>
      <c r="HQQ40" s="44"/>
      <c r="HQR40" s="44"/>
      <c r="HQS40" s="44"/>
      <c r="HQT40" s="44"/>
      <c r="HQU40" s="44"/>
      <c r="HQV40" s="44"/>
      <c r="HQW40" s="44"/>
      <c r="HQX40" s="44"/>
      <c r="HQY40" s="44"/>
      <c r="HQZ40" s="44"/>
      <c r="HRA40" s="44"/>
      <c r="HRB40" s="44"/>
      <c r="HRC40" s="44"/>
      <c r="HRD40" s="44"/>
      <c r="HRE40" s="44"/>
      <c r="HRF40" s="44"/>
      <c r="HRG40" s="44"/>
      <c r="HRH40" s="44"/>
      <c r="HRI40" s="44"/>
      <c r="HRJ40" s="44"/>
      <c r="HRK40" s="44"/>
      <c r="HRL40" s="44"/>
      <c r="HRM40" s="44"/>
      <c r="HRN40" s="44"/>
      <c r="HRO40" s="44"/>
      <c r="HRP40" s="44"/>
      <c r="HRQ40" s="44"/>
      <c r="HRR40" s="44"/>
      <c r="HRS40" s="44"/>
      <c r="HRT40" s="44"/>
      <c r="HRU40" s="44"/>
      <c r="HRV40" s="44"/>
      <c r="HRW40" s="44"/>
      <c r="HRX40" s="44"/>
      <c r="HRY40" s="44"/>
      <c r="HRZ40" s="44"/>
      <c r="HSA40" s="44"/>
      <c r="HSB40" s="44"/>
      <c r="HSC40" s="44"/>
      <c r="HSD40" s="44"/>
      <c r="HSE40" s="44"/>
      <c r="HSF40" s="44"/>
      <c r="HSG40" s="44"/>
      <c r="HSH40" s="44"/>
      <c r="HSI40" s="44"/>
      <c r="HSJ40" s="44"/>
      <c r="HSK40" s="44"/>
      <c r="HSL40" s="44"/>
      <c r="HSM40" s="44"/>
      <c r="HSN40" s="44"/>
      <c r="HSO40" s="44"/>
      <c r="HSP40" s="44"/>
      <c r="HSQ40" s="44"/>
      <c r="HSR40" s="44"/>
      <c r="HSS40" s="44"/>
      <c r="HST40" s="44"/>
      <c r="HSU40" s="44"/>
      <c r="HSV40" s="44"/>
      <c r="HSW40" s="44"/>
      <c r="HSX40" s="44"/>
      <c r="HSY40" s="44"/>
      <c r="HSZ40" s="44"/>
      <c r="HTA40" s="44"/>
      <c r="HTB40" s="44"/>
      <c r="HTC40" s="44"/>
      <c r="HTD40" s="44"/>
      <c r="HTE40" s="44"/>
      <c r="HTF40" s="44"/>
      <c r="HTG40" s="44"/>
      <c r="HTH40" s="44"/>
      <c r="HTI40" s="44"/>
      <c r="HTJ40" s="44"/>
      <c r="HTK40" s="44"/>
      <c r="HTL40" s="44"/>
      <c r="HTM40" s="44"/>
      <c r="HTN40" s="44"/>
      <c r="HTO40" s="44"/>
      <c r="HTP40" s="44"/>
      <c r="HTQ40" s="44"/>
      <c r="HTR40" s="44"/>
      <c r="HTS40" s="44"/>
      <c r="HTT40" s="44"/>
      <c r="HTU40" s="44"/>
      <c r="HTV40" s="44"/>
      <c r="HTW40" s="44"/>
      <c r="HTX40" s="44"/>
      <c r="HTY40" s="44"/>
      <c r="HTZ40" s="44"/>
      <c r="HUA40" s="44"/>
      <c r="HUB40" s="44"/>
      <c r="HUC40" s="44"/>
      <c r="HUD40" s="44"/>
      <c r="HUE40" s="44"/>
      <c r="HUF40" s="44"/>
      <c r="HUG40" s="44"/>
      <c r="HUH40" s="44"/>
      <c r="HUI40" s="44"/>
      <c r="HUJ40" s="44"/>
      <c r="HUK40" s="44"/>
      <c r="HUL40" s="44"/>
      <c r="HUM40" s="44"/>
      <c r="HUN40" s="44"/>
      <c r="HUO40" s="44"/>
      <c r="HUP40" s="44"/>
      <c r="HUQ40" s="44"/>
      <c r="HUR40" s="44"/>
      <c r="HUS40" s="44"/>
      <c r="HUT40" s="44"/>
      <c r="HUU40" s="44"/>
      <c r="HUV40" s="44"/>
      <c r="HUW40" s="44"/>
      <c r="HUX40" s="44"/>
      <c r="HUY40" s="44"/>
      <c r="HUZ40" s="44"/>
      <c r="HVA40" s="44"/>
      <c r="HVB40" s="44"/>
      <c r="HVC40" s="44"/>
      <c r="HVD40" s="44"/>
      <c r="HVE40" s="44"/>
      <c r="HVF40" s="44"/>
      <c r="HVG40" s="44"/>
      <c r="HVH40" s="44"/>
      <c r="HVI40" s="44"/>
      <c r="HVJ40" s="44"/>
      <c r="HVK40" s="44"/>
      <c r="HVL40" s="44"/>
      <c r="HVM40" s="44"/>
      <c r="HVN40" s="44"/>
      <c r="HVO40" s="44"/>
      <c r="HVP40" s="44"/>
      <c r="HVQ40" s="44"/>
      <c r="HVR40" s="44"/>
      <c r="HVS40" s="44"/>
      <c r="HVT40" s="44"/>
      <c r="HVU40" s="44"/>
      <c r="HVV40" s="44"/>
      <c r="HVW40" s="44"/>
      <c r="HVX40" s="44"/>
      <c r="HVY40" s="44"/>
      <c r="HVZ40" s="44"/>
      <c r="HWA40" s="44"/>
      <c r="HWB40" s="44"/>
      <c r="HWC40" s="44"/>
      <c r="HWD40" s="44"/>
      <c r="HWE40" s="44"/>
      <c r="HWF40" s="44"/>
      <c r="HWG40" s="44"/>
      <c r="HWH40" s="44"/>
      <c r="HWI40" s="44"/>
      <c r="HWJ40" s="44"/>
      <c r="HWK40" s="44"/>
      <c r="HWL40" s="44"/>
      <c r="HWM40" s="44"/>
      <c r="HWN40" s="44"/>
      <c r="HWO40" s="44"/>
      <c r="HWP40" s="44"/>
      <c r="HWQ40" s="44"/>
      <c r="HWR40" s="44"/>
      <c r="HWS40" s="44"/>
      <c r="HWT40" s="44"/>
      <c r="HWU40" s="44"/>
      <c r="HWV40" s="44"/>
      <c r="HWW40" s="44"/>
      <c r="HWX40" s="44"/>
      <c r="HWY40" s="44"/>
      <c r="HWZ40" s="44"/>
      <c r="HXA40" s="44"/>
      <c r="HXB40" s="44"/>
      <c r="HXC40" s="44"/>
      <c r="HXD40" s="44"/>
      <c r="HXE40" s="44"/>
      <c r="HXF40" s="44"/>
      <c r="HXG40" s="44"/>
      <c r="HXH40" s="44"/>
      <c r="HXI40" s="44"/>
      <c r="HXJ40" s="44"/>
      <c r="HXK40" s="44"/>
      <c r="HXL40" s="44"/>
      <c r="HXM40" s="44"/>
      <c r="HXN40" s="44"/>
      <c r="HXO40" s="44"/>
      <c r="HXP40" s="44"/>
      <c r="HXQ40" s="44"/>
      <c r="HXR40" s="44"/>
      <c r="HXS40" s="44"/>
      <c r="HXT40" s="44"/>
      <c r="HXU40" s="44"/>
      <c r="HXV40" s="44"/>
      <c r="HXW40" s="44"/>
      <c r="HXX40" s="44"/>
      <c r="HXY40" s="44"/>
      <c r="HXZ40" s="44"/>
      <c r="HYA40" s="44"/>
      <c r="HYB40" s="44"/>
      <c r="HYC40" s="44"/>
      <c r="HYD40" s="44"/>
      <c r="HYE40" s="44"/>
      <c r="HYF40" s="44"/>
      <c r="HYG40" s="44"/>
      <c r="HYH40" s="44"/>
      <c r="HYI40" s="44"/>
      <c r="HYJ40" s="44"/>
      <c r="HYK40" s="44"/>
      <c r="HYL40" s="44"/>
      <c r="HYM40" s="44"/>
      <c r="HYN40" s="44"/>
      <c r="HYO40" s="44"/>
      <c r="HYP40" s="44"/>
      <c r="HYQ40" s="44"/>
      <c r="HYR40" s="44"/>
      <c r="HYS40" s="44"/>
      <c r="HYT40" s="44"/>
      <c r="HYU40" s="44"/>
      <c r="HYV40" s="44"/>
      <c r="HYW40" s="44"/>
      <c r="HYX40" s="44"/>
      <c r="HYY40" s="44"/>
      <c r="HYZ40" s="44"/>
      <c r="HZA40" s="44"/>
      <c r="HZB40" s="44"/>
      <c r="HZC40" s="44"/>
      <c r="HZD40" s="44"/>
      <c r="HZE40" s="44"/>
      <c r="HZF40" s="44"/>
      <c r="HZG40" s="44"/>
      <c r="HZH40" s="44"/>
      <c r="HZI40" s="44"/>
      <c r="HZJ40" s="44"/>
      <c r="HZK40" s="44"/>
      <c r="HZL40" s="44"/>
      <c r="HZM40" s="44"/>
      <c r="HZN40" s="44"/>
      <c r="HZO40" s="44"/>
      <c r="HZP40" s="44"/>
      <c r="HZQ40" s="44"/>
      <c r="HZR40" s="44"/>
      <c r="HZS40" s="44"/>
      <c r="HZT40" s="44"/>
      <c r="HZU40" s="44"/>
      <c r="HZV40" s="44"/>
      <c r="HZW40" s="44"/>
      <c r="HZX40" s="44"/>
      <c r="HZY40" s="44"/>
      <c r="HZZ40" s="44"/>
      <c r="IAA40" s="44"/>
      <c r="IAB40" s="44"/>
      <c r="IAC40" s="44"/>
      <c r="IAD40" s="44"/>
      <c r="IAE40" s="44"/>
      <c r="IAF40" s="44"/>
      <c r="IAG40" s="44"/>
      <c r="IAH40" s="44"/>
      <c r="IAI40" s="44"/>
      <c r="IAJ40" s="44"/>
      <c r="IAK40" s="44"/>
      <c r="IAL40" s="44"/>
      <c r="IAM40" s="44"/>
      <c r="IAN40" s="44"/>
      <c r="IAO40" s="44"/>
      <c r="IAP40" s="44"/>
      <c r="IAQ40" s="44"/>
      <c r="IAR40" s="44"/>
      <c r="IAS40" s="44"/>
      <c r="IAT40" s="44"/>
      <c r="IAU40" s="44"/>
      <c r="IAV40" s="44"/>
      <c r="IAW40" s="44"/>
      <c r="IAX40" s="44"/>
      <c r="IAY40" s="44"/>
      <c r="IAZ40" s="44"/>
      <c r="IBA40" s="44"/>
      <c r="IBB40" s="44"/>
      <c r="IBC40" s="44"/>
      <c r="IBD40" s="44"/>
      <c r="IBE40" s="44"/>
      <c r="IBF40" s="44"/>
      <c r="IBG40" s="44"/>
      <c r="IBH40" s="44"/>
      <c r="IBI40" s="44"/>
      <c r="IBJ40" s="44"/>
      <c r="IBK40" s="44"/>
      <c r="IBL40" s="44"/>
      <c r="IBM40" s="44"/>
      <c r="IBN40" s="44"/>
      <c r="IBO40" s="44"/>
      <c r="IBP40" s="44"/>
      <c r="IBQ40" s="44"/>
      <c r="IBR40" s="44"/>
      <c r="IBS40" s="44"/>
      <c r="IBT40" s="44"/>
      <c r="IBU40" s="44"/>
      <c r="IBV40" s="44"/>
      <c r="IBW40" s="44"/>
      <c r="IBX40" s="44"/>
      <c r="IBY40" s="44"/>
      <c r="IBZ40" s="44"/>
      <c r="ICA40" s="44"/>
      <c r="ICB40" s="44"/>
      <c r="ICC40" s="44"/>
      <c r="ICD40" s="44"/>
      <c r="ICE40" s="44"/>
      <c r="ICF40" s="44"/>
      <c r="ICG40" s="44"/>
      <c r="ICH40" s="44"/>
      <c r="ICI40" s="44"/>
      <c r="ICJ40" s="44"/>
      <c r="ICK40" s="44"/>
      <c r="ICL40" s="44"/>
      <c r="ICM40" s="44"/>
      <c r="ICN40" s="44"/>
      <c r="ICO40" s="44"/>
      <c r="ICP40" s="44"/>
      <c r="ICQ40" s="44"/>
      <c r="ICR40" s="44"/>
      <c r="ICS40" s="44"/>
      <c r="ICT40" s="44"/>
      <c r="ICU40" s="44"/>
      <c r="ICV40" s="44"/>
      <c r="ICW40" s="44"/>
      <c r="ICX40" s="44"/>
      <c r="ICY40" s="44"/>
      <c r="ICZ40" s="44"/>
      <c r="IDA40" s="44"/>
      <c r="IDB40" s="44"/>
      <c r="IDC40" s="44"/>
      <c r="IDD40" s="44"/>
      <c r="IDE40" s="44"/>
      <c r="IDF40" s="44"/>
      <c r="IDG40" s="44"/>
      <c r="IDH40" s="44"/>
      <c r="IDI40" s="44"/>
      <c r="IDJ40" s="44"/>
      <c r="IDK40" s="44"/>
      <c r="IDL40" s="44"/>
      <c r="IDM40" s="44"/>
      <c r="IDN40" s="44"/>
      <c r="IDO40" s="44"/>
      <c r="IDP40" s="44"/>
      <c r="IDQ40" s="44"/>
      <c r="IDR40" s="44"/>
      <c r="IDS40" s="44"/>
      <c r="IDT40" s="44"/>
      <c r="IDU40" s="44"/>
      <c r="IDV40" s="44"/>
      <c r="IDW40" s="44"/>
      <c r="IDX40" s="44"/>
      <c r="IDY40" s="44"/>
      <c r="IDZ40" s="44"/>
      <c r="IEA40" s="44"/>
      <c r="IEB40" s="44"/>
      <c r="IEC40" s="44"/>
      <c r="IED40" s="44"/>
      <c r="IEE40" s="44"/>
      <c r="IEF40" s="44"/>
      <c r="IEG40" s="44"/>
      <c r="IEH40" s="44"/>
      <c r="IEI40" s="44"/>
      <c r="IEJ40" s="44"/>
      <c r="IEK40" s="44"/>
      <c r="IEL40" s="44"/>
      <c r="IEM40" s="44"/>
      <c r="IEN40" s="44"/>
      <c r="IEO40" s="44"/>
      <c r="IEP40" s="44"/>
      <c r="IEQ40" s="44"/>
      <c r="IER40" s="44"/>
      <c r="IES40" s="44"/>
      <c r="IET40" s="44"/>
      <c r="IEU40" s="44"/>
      <c r="IEV40" s="44"/>
      <c r="IEW40" s="44"/>
      <c r="IEX40" s="44"/>
      <c r="IEY40" s="44"/>
      <c r="IEZ40" s="44"/>
      <c r="IFA40" s="44"/>
      <c r="IFB40" s="44"/>
      <c r="IFC40" s="44"/>
      <c r="IFD40" s="44"/>
      <c r="IFE40" s="44"/>
      <c r="IFF40" s="44"/>
      <c r="IFG40" s="44"/>
      <c r="IFH40" s="44"/>
      <c r="IFI40" s="44"/>
      <c r="IFJ40" s="44"/>
      <c r="IFK40" s="44"/>
      <c r="IFL40" s="44"/>
      <c r="IFM40" s="44"/>
      <c r="IFN40" s="44"/>
      <c r="IFO40" s="44"/>
      <c r="IFP40" s="44"/>
      <c r="IFQ40" s="44"/>
      <c r="IFR40" s="44"/>
      <c r="IFS40" s="44"/>
      <c r="IFT40" s="44"/>
      <c r="IFU40" s="44"/>
      <c r="IFV40" s="44"/>
      <c r="IFW40" s="44"/>
      <c r="IFX40" s="44"/>
      <c r="IFY40" s="44"/>
      <c r="IFZ40" s="44"/>
      <c r="IGA40" s="44"/>
      <c r="IGB40" s="44"/>
      <c r="IGC40" s="44"/>
      <c r="IGD40" s="44"/>
      <c r="IGE40" s="44"/>
      <c r="IGF40" s="44"/>
      <c r="IGG40" s="44"/>
      <c r="IGH40" s="44"/>
      <c r="IGI40" s="44"/>
      <c r="IGJ40" s="44"/>
      <c r="IGK40" s="44"/>
      <c r="IGL40" s="44"/>
      <c r="IGM40" s="44"/>
      <c r="IGN40" s="44"/>
      <c r="IGO40" s="44"/>
      <c r="IGP40" s="44"/>
      <c r="IGQ40" s="44"/>
      <c r="IGR40" s="44"/>
      <c r="IGS40" s="44"/>
      <c r="IGT40" s="44"/>
      <c r="IGU40" s="44"/>
      <c r="IGV40" s="44"/>
      <c r="IGW40" s="44"/>
      <c r="IGX40" s="44"/>
      <c r="IGY40" s="44"/>
      <c r="IGZ40" s="44"/>
      <c r="IHA40" s="44"/>
      <c r="IHB40" s="44"/>
      <c r="IHC40" s="44"/>
      <c r="IHD40" s="44"/>
      <c r="IHE40" s="44"/>
      <c r="IHF40" s="44"/>
      <c r="IHG40" s="44"/>
      <c r="IHH40" s="44"/>
      <c r="IHI40" s="44"/>
      <c r="IHJ40" s="44"/>
      <c r="IHK40" s="44"/>
      <c r="IHL40" s="44"/>
      <c r="IHM40" s="44"/>
      <c r="IHN40" s="44"/>
      <c r="IHO40" s="44"/>
      <c r="IHP40" s="44"/>
      <c r="IHQ40" s="44"/>
      <c r="IHR40" s="44"/>
      <c r="IHS40" s="44"/>
      <c r="IHT40" s="44"/>
      <c r="IHU40" s="44"/>
      <c r="IHV40" s="44"/>
      <c r="IHW40" s="44"/>
      <c r="IHX40" s="44"/>
      <c r="IHY40" s="44"/>
      <c r="IHZ40" s="44"/>
      <c r="IIA40" s="44"/>
      <c r="IIB40" s="44"/>
      <c r="IIC40" s="44"/>
      <c r="IID40" s="44"/>
      <c r="IIE40" s="44"/>
      <c r="IIF40" s="44"/>
      <c r="IIG40" s="44"/>
      <c r="IIH40" s="44"/>
      <c r="III40" s="44"/>
      <c r="IIJ40" s="44"/>
      <c r="IIK40" s="44"/>
      <c r="IIL40" s="44"/>
      <c r="IIM40" s="44"/>
      <c r="IIN40" s="44"/>
      <c r="IIO40" s="44"/>
      <c r="IIP40" s="44"/>
      <c r="IIQ40" s="44"/>
      <c r="IIR40" s="44"/>
      <c r="IIS40" s="44"/>
      <c r="IIT40" s="44"/>
      <c r="IIU40" s="44"/>
      <c r="IIV40" s="44"/>
      <c r="IIW40" s="44"/>
      <c r="IIX40" s="44"/>
      <c r="IIY40" s="44"/>
      <c r="IIZ40" s="44"/>
      <c r="IJA40" s="44"/>
      <c r="IJB40" s="44"/>
      <c r="IJC40" s="44"/>
      <c r="IJD40" s="44"/>
      <c r="IJE40" s="44"/>
      <c r="IJF40" s="44"/>
      <c r="IJG40" s="44"/>
      <c r="IJH40" s="44"/>
      <c r="IJI40" s="44"/>
      <c r="IJJ40" s="44"/>
      <c r="IJK40" s="44"/>
      <c r="IJL40" s="44"/>
      <c r="IJM40" s="44"/>
      <c r="IJN40" s="44"/>
      <c r="IJO40" s="44"/>
      <c r="IJP40" s="44"/>
      <c r="IJQ40" s="44"/>
      <c r="IJR40" s="44"/>
      <c r="IJS40" s="44"/>
      <c r="IJT40" s="44"/>
      <c r="IJU40" s="44"/>
      <c r="IJV40" s="44"/>
      <c r="IJW40" s="44"/>
      <c r="IJX40" s="44"/>
      <c r="IJY40" s="44"/>
      <c r="IJZ40" s="44"/>
      <c r="IKA40" s="44"/>
      <c r="IKB40" s="44"/>
      <c r="IKC40" s="44"/>
      <c r="IKD40" s="44"/>
      <c r="IKE40" s="44"/>
      <c r="IKF40" s="44"/>
      <c r="IKG40" s="44"/>
      <c r="IKH40" s="44"/>
      <c r="IKI40" s="44"/>
      <c r="IKJ40" s="44"/>
      <c r="IKK40" s="44"/>
      <c r="IKL40" s="44"/>
      <c r="IKM40" s="44"/>
      <c r="IKN40" s="44"/>
      <c r="IKO40" s="44"/>
      <c r="IKP40" s="44"/>
      <c r="IKQ40" s="44"/>
      <c r="IKR40" s="44"/>
      <c r="IKS40" s="44"/>
      <c r="IKT40" s="44"/>
      <c r="IKU40" s="44"/>
      <c r="IKV40" s="44"/>
      <c r="IKW40" s="44"/>
      <c r="IKX40" s="44"/>
      <c r="IKY40" s="44"/>
      <c r="IKZ40" s="44"/>
      <c r="ILA40" s="44"/>
      <c r="ILB40" s="44"/>
      <c r="ILC40" s="44"/>
      <c r="ILD40" s="44"/>
      <c r="ILE40" s="44"/>
      <c r="ILF40" s="44"/>
      <c r="ILG40" s="44"/>
      <c r="ILH40" s="44"/>
      <c r="ILI40" s="44"/>
      <c r="ILJ40" s="44"/>
      <c r="ILK40" s="44"/>
      <c r="ILL40" s="44"/>
      <c r="ILM40" s="44"/>
      <c r="ILN40" s="44"/>
      <c r="ILO40" s="44"/>
      <c r="ILP40" s="44"/>
      <c r="ILQ40" s="44"/>
      <c r="ILR40" s="44"/>
      <c r="ILS40" s="44"/>
      <c r="ILT40" s="44"/>
      <c r="ILU40" s="44"/>
      <c r="ILV40" s="44"/>
      <c r="ILW40" s="44"/>
      <c r="ILX40" s="44"/>
      <c r="ILY40" s="44"/>
      <c r="ILZ40" s="44"/>
      <c r="IMA40" s="44"/>
      <c r="IMB40" s="44"/>
      <c r="IMC40" s="44"/>
      <c r="IMD40" s="44"/>
      <c r="IME40" s="44"/>
      <c r="IMF40" s="44"/>
      <c r="IMG40" s="44"/>
      <c r="IMH40" s="44"/>
      <c r="IMI40" s="44"/>
      <c r="IMJ40" s="44"/>
      <c r="IMK40" s="44"/>
      <c r="IML40" s="44"/>
      <c r="IMM40" s="44"/>
      <c r="IMN40" s="44"/>
      <c r="IMO40" s="44"/>
      <c r="IMP40" s="44"/>
      <c r="IMQ40" s="44"/>
      <c r="IMR40" s="44"/>
      <c r="IMS40" s="44"/>
      <c r="IMT40" s="44"/>
      <c r="IMU40" s="44"/>
      <c r="IMV40" s="44"/>
      <c r="IMW40" s="44"/>
      <c r="IMX40" s="44"/>
      <c r="IMY40" s="44"/>
      <c r="IMZ40" s="44"/>
      <c r="INA40" s="44"/>
      <c r="INB40" s="44"/>
      <c r="INC40" s="44"/>
      <c r="IND40" s="44"/>
      <c r="INE40" s="44"/>
      <c r="INF40" s="44"/>
      <c r="ING40" s="44"/>
      <c r="INH40" s="44"/>
      <c r="INI40" s="44"/>
      <c r="INJ40" s="44"/>
      <c r="INK40" s="44"/>
      <c r="INL40" s="44"/>
      <c r="INM40" s="44"/>
      <c r="INN40" s="44"/>
      <c r="INO40" s="44"/>
      <c r="INP40" s="44"/>
      <c r="INQ40" s="44"/>
      <c r="INR40" s="44"/>
      <c r="INS40" s="44"/>
      <c r="INT40" s="44"/>
      <c r="INU40" s="44"/>
      <c r="INV40" s="44"/>
      <c r="INW40" s="44"/>
      <c r="INX40" s="44"/>
      <c r="INY40" s="44"/>
      <c r="INZ40" s="44"/>
      <c r="IOA40" s="44"/>
      <c r="IOB40" s="44"/>
      <c r="IOC40" s="44"/>
      <c r="IOD40" s="44"/>
      <c r="IOE40" s="44"/>
      <c r="IOF40" s="44"/>
      <c r="IOG40" s="44"/>
      <c r="IOH40" s="44"/>
      <c r="IOI40" s="44"/>
      <c r="IOJ40" s="44"/>
      <c r="IOK40" s="44"/>
      <c r="IOL40" s="44"/>
      <c r="IOM40" s="44"/>
      <c r="ION40" s="44"/>
      <c r="IOO40" s="44"/>
      <c r="IOP40" s="44"/>
      <c r="IOQ40" s="44"/>
      <c r="IOR40" s="44"/>
      <c r="IOS40" s="44"/>
      <c r="IOT40" s="44"/>
      <c r="IOU40" s="44"/>
      <c r="IOV40" s="44"/>
      <c r="IOW40" s="44"/>
      <c r="IOX40" s="44"/>
      <c r="IOY40" s="44"/>
      <c r="IOZ40" s="44"/>
      <c r="IPA40" s="44"/>
      <c r="IPB40" s="44"/>
      <c r="IPC40" s="44"/>
      <c r="IPD40" s="44"/>
      <c r="IPE40" s="44"/>
      <c r="IPF40" s="44"/>
      <c r="IPG40" s="44"/>
      <c r="IPH40" s="44"/>
      <c r="IPI40" s="44"/>
      <c r="IPJ40" s="44"/>
      <c r="IPK40" s="44"/>
      <c r="IPL40" s="44"/>
      <c r="IPM40" s="44"/>
      <c r="IPN40" s="44"/>
      <c r="IPO40" s="44"/>
      <c r="IPP40" s="44"/>
      <c r="IPQ40" s="44"/>
      <c r="IPR40" s="44"/>
      <c r="IPS40" s="44"/>
      <c r="IPT40" s="44"/>
      <c r="IPU40" s="44"/>
      <c r="IPV40" s="44"/>
      <c r="IPW40" s="44"/>
      <c r="IPX40" s="44"/>
      <c r="IPY40" s="44"/>
      <c r="IPZ40" s="44"/>
      <c r="IQA40" s="44"/>
      <c r="IQB40" s="44"/>
      <c r="IQC40" s="44"/>
      <c r="IQD40" s="44"/>
      <c r="IQE40" s="44"/>
      <c r="IQF40" s="44"/>
      <c r="IQG40" s="44"/>
      <c r="IQH40" s="44"/>
      <c r="IQI40" s="44"/>
      <c r="IQJ40" s="44"/>
      <c r="IQK40" s="44"/>
      <c r="IQL40" s="44"/>
      <c r="IQM40" s="44"/>
      <c r="IQN40" s="44"/>
      <c r="IQO40" s="44"/>
      <c r="IQP40" s="44"/>
      <c r="IQQ40" s="44"/>
      <c r="IQR40" s="44"/>
      <c r="IQS40" s="44"/>
      <c r="IQT40" s="44"/>
      <c r="IQU40" s="44"/>
      <c r="IQV40" s="44"/>
      <c r="IQW40" s="44"/>
      <c r="IQX40" s="44"/>
      <c r="IQY40" s="44"/>
      <c r="IQZ40" s="44"/>
      <c r="IRA40" s="44"/>
      <c r="IRB40" s="44"/>
      <c r="IRC40" s="44"/>
      <c r="IRD40" s="44"/>
      <c r="IRE40" s="44"/>
      <c r="IRF40" s="44"/>
      <c r="IRG40" s="44"/>
      <c r="IRH40" s="44"/>
      <c r="IRI40" s="44"/>
      <c r="IRJ40" s="44"/>
      <c r="IRK40" s="44"/>
      <c r="IRL40" s="44"/>
      <c r="IRM40" s="44"/>
      <c r="IRN40" s="44"/>
      <c r="IRO40" s="44"/>
      <c r="IRP40" s="44"/>
      <c r="IRQ40" s="44"/>
      <c r="IRR40" s="44"/>
      <c r="IRS40" s="44"/>
      <c r="IRT40" s="44"/>
      <c r="IRU40" s="44"/>
      <c r="IRV40" s="44"/>
      <c r="IRW40" s="44"/>
      <c r="IRX40" s="44"/>
      <c r="IRY40" s="44"/>
      <c r="IRZ40" s="44"/>
      <c r="ISA40" s="44"/>
      <c r="ISB40" s="44"/>
      <c r="ISC40" s="44"/>
      <c r="ISD40" s="44"/>
      <c r="ISE40" s="44"/>
      <c r="ISF40" s="44"/>
      <c r="ISG40" s="44"/>
      <c r="ISH40" s="44"/>
      <c r="ISI40" s="44"/>
      <c r="ISJ40" s="44"/>
      <c r="ISK40" s="44"/>
      <c r="ISL40" s="44"/>
      <c r="ISM40" s="44"/>
      <c r="ISN40" s="44"/>
      <c r="ISO40" s="44"/>
      <c r="ISP40" s="44"/>
      <c r="ISQ40" s="44"/>
      <c r="ISR40" s="44"/>
      <c r="ISS40" s="44"/>
      <c r="IST40" s="44"/>
      <c r="ISU40" s="44"/>
      <c r="ISV40" s="44"/>
      <c r="ISW40" s="44"/>
      <c r="ISX40" s="44"/>
      <c r="ISY40" s="44"/>
      <c r="ISZ40" s="44"/>
      <c r="ITA40" s="44"/>
      <c r="ITB40" s="44"/>
      <c r="ITC40" s="44"/>
      <c r="ITD40" s="44"/>
      <c r="ITE40" s="44"/>
      <c r="ITF40" s="44"/>
      <c r="ITG40" s="44"/>
      <c r="ITH40" s="44"/>
      <c r="ITI40" s="44"/>
      <c r="ITJ40" s="44"/>
      <c r="ITK40" s="44"/>
      <c r="ITL40" s="44"/>
      <c r="ITM40" s="44"/>
      <c r="ITN40" s="44"/>
      <c r="ITO40" s="44"/>
      <c r="ITP40" s="44"/>
      <c r="ITQ40" s="44"/>
      <c r="ITR40" s="44"/>
      <c r="ITS40" s="44"/>
      <c r="ITT40" s="44"/>
      <c r="ITU40" s="44"/>
      <c r="ITV40" s="44"/>
      <c r="ITW40" s="44"/>
      <c r="ITX40" s="44"/>
      <c r="ITY40" s="44"/>
      <c r="ITZ40" s="44"/>
      <c r="IUA40" s="44"/>
      <c r="IUB40" s="44"/>
      <c r="IUC40" s="44"/>
      <c r="IUD40" s="44"/>
      <c r="IUE40" s="44"/>
      <c r="IUF40" s="44"/>
      <c r="IUG40" s="44"/>
      <c r="IUH40" s="44"/>
      <c r="IUI40" s="44"/>
      <c r="IUJ40" s="44"/>
      <c r="IUK40" s="44"/>
      <c r="IUL40" s="44"/>
      <c r="IUM40" s="44"/>
      <c r="IUN40" s="44"/>
      <c r="IUO40" s="44"/>
      <c r="IUP40" s="44"/>
      <c r="IUQ40" s="44"/>
      <c r="IUR40" s="44"/>
      <c r="IUS40" s="44"/>
      <c r="IUT40" s="44"/>
      <c r="IUU40" s="44"/>
      <c r="IUV40" s="44"/>
      <c r="IUW40" s="44"/>
      <c r="IUX40" s="44"/>
      <c r="IUY40" s="44"/>
      <c r="IUZ40" s="44"/>
      <c r="IVA40" s="44"/>
      <c r="IVB40" s="44"/>
      <c r="IVC40" s="44"/>
      <c r="IVD40" s="44"/>
      <c r="IVE40" s="44"/>
      <c r="IVF40" s="44"/>
      <c r="IVG40" s="44"/>
      <c r="IVH40" s="44"/>
      <c r="IVI40" s="44"/>
      <c r="IVJ40" s="44"/>
      <c r="IVK40" s="44"/>
      <c r="IVL40" s="44"/>
      <c r="IVM40" s="44"/>
      <c r="IVN40" s="44"/>
      <c r="IVO40" s="44"/>
      <c r="IVP40" s="44"/>
      <c r="IVQ40" s="44"/>
      <c r="IVR40" s="44"/>
      <c r="IVS40" s="44"/>
      <c r="IVT40" s="44"/>
      <c r="IVU40" s="44"/>
      <c r="IVV40" s="44"/>
      <c r="IVW40" s="44"/>
      <c r="IVX40" s="44"/>
      <c r="IVY40" s="44"/>
      <c r="IVZ40" s="44"/>
      <c r="IWA40" s="44"/>
      <c r="IWB40" s="44"/>
      <c r="IWC40" s="44"/>
      <c r="IWD40" s="44"/>
      <c r="IWE40" s="44"/>
      <c r="IWF40" s="44"/>
      <c r="IWG40" s="44"/>
      <c r="IWH40" s="44"/>
      <c r="IWI40" s="44"/>
      <c r="IWJ40" s="44"/>
      <c r="IWK40" s="44"/>
      <c r="IWL40" s="44"/>
      <c r="IWM40" s="44"/>
      <c r="IWN40" s="44"/>
      <c r="IWO40" s="44"/>
      <c r="IWP40" s="44"/>
      <c r="IWQ40" s="44"/>
      <c r="IWR40" s="44"/>
      <c r="IWS40" s="44"/>
      <c r="IWT40" s="44"/>
      <c r="IWU40" s="44"/>
      <c r="IWV40" s="44"/>
      <c r="IWW40" s="44"/>
      <c r="IWX40" s="44"/>
      <c r="IWY40" s="44"/>
      <c r="IWZ40" s="44"/>
      <c r="IXA40" s="44"/>
      <c r="IXB40" s="44"/>
      <c r="IXC40" s="44"/>
      <c r="IXD40" s="44"/>
      <c r="IXE40" s="44"/>
      <c r="IXF40" s="44"/>
      <c r="IXG40" s="44"/>
      <c r="IXH40" s="44"/>
      <c r="IXI40" s="44"/>
      <c r="IXJ40" s="44"/>
      <c r="IXK40" s="44"/>
      <c r="IXL40" s="44"/>
      <c r="IXM40" s="44"/>
      <c r="IXN40" s="44"/>
      <c r="IXO40" s="44"/>
      <c r="IXP40" s="44"/>
      <c r="IXQ40" s="44"/>
      <c r="IXR40" s="44"/>
      <c r="IXS40" s="44"/>
      <c r="IXT40" s="44"/>
      <c r="IXU40" s="44"/>
      <c r="IXV40" s="44"/>
      <c r="IXW40" s="44"/>
      <c r="IXX40" s="44"/>
      <c r="IXY40" s="44"/>
      <c r="IXZ40" s="44"/>
      <c r="IYA40" s="44"/>
      <c r="IYB40" s="44"/>
      <c r="IYC40" s="44"/>
      <c r="IYD40" s="44"/>
      <c r="IYE40" s="44"/>
      <c r="IYF40" s="44"/>
      <c r="IYG40" s="44"/>
      <c r="IYH40" s="44"/>
      <c r="IYI40" s="44"/>
      <c r="IYJ40" s="44"/>
      <c r="IYK40" s="44"/>
      <c r="IYL40" s="44"/>
      <c r="IYM40" s="44"/>
      <c r="IYN40" s="44"/>
      <c r="IYO40" s="44"/>
      <c r="IYP40" s="44"/>
      <c r="IYQ40" s="44"/>
      <c r="IYR40" s="44"/>
      <c r="IYS40" s="44"/>
      <c r="IYT40" s="44"/>
      <c r="IYU40" s="44"/>
      <c r="IYV40" s="44"/>
      <c r="IYW40" s="44"/>
      <c r="IYX40" s="44"/>
      <c r="IYY40" s="44"/>
      <c r="IYZ40" s="44"/>
      <c r="IZA40" s="44"/>
      <c r="IZB40" s="44"/>
      <c r="IZC40" s="44"/>
      <c r="IZD40" s="44"/>
      <c r="IZE40" s="44"/>
      <c r="IZF40" s="44"/>
      <c r="IZG40" s="44"/>
      <c r="IZH40" s="44"/>
      <c r="IZI40" s="44"/>
      <c r="IZJ40" s="44"/>
      <c r="IZK40" s="44"/>
      <c r="IZL40" s="44"/>
      <c r="IZM40" s="44"/>
      <c r="IZN40" s="44"/>
      <c r="IZO40" s="44"/>
      <c r="IZP40" s="44"/>
      <c r="IZQ40" s="44"/>
      <c r="IZR40" s="44"/>
      <c r="IZS40" s="44"/>
      <c r="IZT40" s="44"/>
      <c r="IZU40" s="44"/>
      <c r="IZV40" s="44"/>
      <c r="IZW40" s="44"/>
      <c r="IZX40" s="44"/>
      <c r="IZY40" s="44"/>
      <c r="IZZ40" s="44"/>
      <c r="JAA40" s="44"/>
      <c r="JAB40" s="44"/>
      <c r="JAC40" s="44"/>
      <c r="JAD40" s="44"/>
      <c r="JAE40" s="44"/>
      <c r="JAF40" s="44"/>
      <c r="JAG40" s="44"/>
      <c r="JAH40" s="44"/>
      <c r="JAI40" s="44"/>
      <c r="JAJ40" s="44"/>
      <c r="JAK40" s="44"/>
      <c r="JAL40" s="44"/>
      <c r="JAM40" s="44"/>
      <c r="JAN40" s="44"/>
      <c r="JAO40" s="44"/>
      <c r="JAP40" s="44"/>
      <c r="JAQ40" s="44"/>
      <c r="JAR40" s="44"/>
      <c r="JAS40" s="44"/>
      <c r="JAT40" s="44"/>
      <c r="JAU40" s="44"/>
      <c r="JAV40" s="44"/>
      <c r="JAW40" s="44"/>
      <c r="JAX40" s="44"/>
      <c r="JAY40" s="44"/>
      <c r="JAZ40" s="44"/>
      <c r="JBA40" s="44"/>
      <c r="JBB40" s="44"/>
      <c r="JBC40" s="44"/>
      <c r="JBD40" s="44"/>
      <c r="JBE40" s="44"/>
      <c r="JBF40" s="44"/>
      <c r="JBG40" s="44"/>
      <c r="JBH40" s="44"/>
      <c r="JBI40" s="44"/>
      <c r="JBJ40" s="44"/>
      <c r="JBK40" s="44"/>
      <c r="JBL40" s="44"/>
      <c r="JBM40" s="44"/>
      <c r="JBN40" s="44"/>
      <c r="JBO40" s="44"/>
      <c r="JBP40" s="44"/>
      <c r="JBQ40" s="44"/>
      <c r="JBR40" s="44"/>
      <c r="JBS40" s="44"/>
      <c r="JBT40" s="44"/>
      <c r="JBU40" s="44"/>
      <c r="JBV40" s="44"/>
      <c r="JBW40" s="44"/>
      <c r="JBX40" s="44"/>
      <c r="JBY40" s="44"/>
      <c r="JBZ40" s="44"/>
      <c r="JCA40" s="44"/>
      <c r="JCB40" s="44"/>
      <c r="JCC40" s="44"/>
      <c r="JCD40" s="44"/>
      <c r="JCE40" s="44"/>
      <c r="JCF40" s="44"/>
      <c r="JCG40" s="44"/>
      <c r="JCH40" s="44"/>
      <c r="JCI40" s="44"/>
      <c r="JCJ40" s="44"/>
      <c r="JCK40" s="44"/>
      <c r="JCL40" s="44"/>
      <c r="JCM40" s="44"/>
      <c r="JCN40" s="44"/>
      <c r="JCO40" s="44"/>
      <c r="JCP40" s="44"/>
      <c r="JCQ40" s="44"/>
      <c r="JCR40" s="44"/>
      <c r="JCS40" s="44"/>
      <c r="JCT40" s="44"/>
      <c r="JCU40" s="44"/>
      <c r="JCV40" s="44"/>
      <c r="JCW40" s="44"/>
      <c r="JCX40" s="44"/>
      <c r="JCY40" s="44"/>
      <c r="JCZ40" s="44"/>
      <c r="JDA40" s="44"/>
      <c r="JDB40" s="44"/>
      <c r="JDC40" s="44"/>
      <c r="JDD40" s="44"/>
      <c r="JDE40" s="44"/>
      <c r="JDF40" s="44"/>
      <c r="JDG40" s="44"/>
      <c r="JDH40" s="44"/>
      <c r="JDI40" s="44"/>
      <c r="JDJ40" s="44"/>
      <c r="JDK40" s="44"/>
      <c r="JDL40" s="44"/>
      <c r="JDM40" s="44"/>
      <c r="JDN40" s="44"/>
      <c r="JDO40" s="44"/>
      <c r="JDP40" s="44"/>
      <c r="JDQ40" s="44"/>
      <c r="JDR40" s="44"/>
      <c r="JDS40" s="44"/>
      <c r="JDT40" s="44"/>
      <c r="JDU40" s="44"/>
      <c r="JDV40" s="44"/>
      <c r="JDW40" s="44"/>
      <c r="JDX40" s="44"/>
      <c r="JDY40" s="44"/>
      <c r="JDZ40" s="44"/>
      <c r="JEA40" s="44"/>
      <c r="JEB40" s="44"/>
      <c r="JEC40" s="44"/>
      <c r="JED40" s="44"/>
      <c r="JEE40" s="44"/>
      <c r="JEF40" s="44"/>
      <c r="JEG40" s="44"/>
      <c r="JEH40" s="44"/>
      <c r="JEI40" s="44"/>
      <c r="JEJ40" s="44"/>
      <c r="JEK40" s="44"/>
      <c r="JEL40" s="44"/>
      <c r="JEM40" s="44"/>
      <c r="JEN40" s="44"/>
      <c r="JEO40" s="44"/>
      <c r="JEP40" s="44"/>
      <c r="JEQ40" s="44"/>
      <c r="JER40" s="44"/>
      <c r="JES40" s="44"/>
      <c r="JET40" s="44"/>
      <c r="JEU40" s="44"/>
      <c r="JEV40" s="44"/>
      <c r="JEW40" s="44"/>
      <c r="JEX40" s="44"/>
      <c r="JEY40" s="44"/>
      <c r="JEZ40" s="44"/>
      <c r="JFA40" s="44"/>
      <c r="JFB40" s="44"/>
      <c r="JFC40" s="44"/>
      <c r="JFD40" s="44"/>
      <c r="JFE40" s="44"/>
      <c r="JFF40" s="44"/>
      <c r="JFG40" s="44"/>
      <c r="JFH40" s="44"/>
      <c r="JFI40" s="44"/>
      <c r="JFJ40" s="44"/>
      <c r="JFK40" s="44"/>
      <c r="JFL40" s="44"/>
      <c r="JFM40" s="44"/>
      <c r="JFN40" s="44"/>
      <c r="JFO40" s="44"/>
      <c r="JFP40" s="44"/>
      <c r="JFQ40" s="44"/>
      <c r="JFR40" s="44"/>
      <c r="JFS40" s="44"/>
      <c r="JFT40" s="44"/>
      <c r="JFU40" s="44"/>
      <c r="JFV40" s="44"/>
      <c r="JFW40" s="44"/>
      <c r="JFX40" s="44"/>
      <c r="JFY40" s="44"/>
      <c r="JFZ40" s="44"/>
      <c r="JGA40" s="44"/>
      <c r="JGB40" s="44"/>
      <c r="JGC40" s="44"/>
      <c r="JGD40" s="44"/>
      <c r="JGE40" s="44"/>
      <c r="JGF40" s="44"/>
      <c r="JGG40" s="44"/>
      <c r="JGH40" s="44"/>
      <c r="JGI40" s="44"/>
      <c r="JGJ40" s="44"/>
      <c r="JGK40" s="44"/>
      <c r="JGL40" s="44"/>
      <c r="JGM40" s="44"/>
      <c r="JGN40" s="44"/>
      <c r="JGO40" s="44"/>
      <c r="JGP40" s="44"/>
      <c r="JGQ40" s="44"/>
      <c r="JGR40" s="44"/>
      <c r="JGS40" s="44"/>
      <c r="JGT40" s="44"/>
      <c r="JGU40" s="44"/>
      <c r="JGV40" s="44"/>
      <c r="JGW40" s="44"/>
      <c r="JGX40" s="44"/>
      <c r="JGY40" s="44"/>
      <c r="JGZ40" s="44"/>
      <c r="JHA40" s="44"/>
      <c r="JHB40" s="44"/>
      <c r="JHC40" s="44"/>
      <c r="JHD40" s="44"/>
      <c r="JHE40" s="44"/>
      <c r="JHF40" s="44"/>
      <c r="JHG40" s="44"/>
      <c r="JHH40" s="44"/>
      <c r="JHI40" s="44"/>
      <c r="JHJ40" s="44"/>
      <c r="JHK40" s="44"/>
      <c r="JHL40" s="44"/>
      <c r="JHM40" s="44"/>
      <c r="JHN40" s="44"/>
      <c r="JHO40" s="44"/>
      <c r="JHP40" s="44"/>
      <c r="JHQ40" s="44"/>
      <c r="JHR40" s="44"/>
      <c r="JHS40" s="44"/>
      <c r="JHT40" s="44"/>
      <c r="JHU40" s="44"/>
      <c r="JHV40" s="44"/>
      <c r="JHW40" s="44"/>
      <c r="JHX40" s="44"/>
      <c r="JHY40" s="44"/>
      <c r="JHZ40" s="44"/>
      <c r="JIA40" s="44"/>
      <c r="JIB40" s="44"/>
      <c r="JIC40" s="44"/>
      <c r="JID40" s="44"/>
      <c r="JIE40" s="44"/>
      <c r="JIF40" s="44"/>
      <c r="JIG40" s="44"/>
      <c r="JIH40" s="44"/>
      <c r="JII40" s="44"/>
      <c r="JIJ40" s="44"/>
      <c r="JIK40" s="44"/>
      <c r="JIL40" s="44"/>
      <c r="JIM40" s="44"/>
      <c r="JIN40" s="44"/>
      <c r="JIO40" s="44"/>
      <c r="JIP40" s="44"/>
      <c r="JIQ40" s="44"/>
      <c r="JIR40" s="44"/>
      <c r="JIS40" s="44"/>
      <c r="JIT40" s="44"/>
      <c r="JIU40" s="44"/>
      <c r="JIV40" s="44"/>
      <c r="JIW40" s="44"/>
      <c r="JIX40" s="44"/>
      <c r="JIY40" s="44"/>
      <c r="JIZ40" s="44"/>
      <c r="JJA40" s="44"/>
      <c r="JJB40" s="44"/>
      <c r="JJC40" s="44"/>
      <c r="JJD40" s="44"/>
      <c r="JJE40" s="44"/>
      <c r="JJF40" s="44"/>
      <c r="JJG40" s="44"/>
      <c r="JJH40" s="44"/>
      <c r="JJI40" s="44"/>
      <c r="JJJ40" s="44"/>
      <c r="JJK40" s="44"/>
      <c r="JJL40" s="44"/>
      <c r="JJM40" s="44"/>
      <c r="JJN40" s="44"/>
      <c r="JJO40" s="44"/>
      <c r="JJP40" s="44"/>
      <c r="JJQ40" s="44"/>
      <c r="JJR40" s="44"/>
      <c r="JJS40" s="44"/>
      <c r="JJT40" s="44"/>
      <c r="JJU40" s="44"/>
      <c r="JJV40" s="44"/>
      <c r="JJW40" s="44"/>
      <c r="JJX40" s="44"/>
      <c r="JJY40" s="44"/>
      <c r="JJZ40" s="44"/>
      <c r="JKA40" s="44"/>
      <c r="JKB40" s="44"/>
      <c r="JKC40" s="44"/>
      <c r="JKD40" s="44"/>
      <c r="JKE40" s="44"/>
      <c r="JKF40" s="44"/>
      <c r="JKG40" s="44"/>
      <c r="JKH40" s="44"/>
      <c r="JKI40" s="44"/>
      <c r="JKJ40" s="44"/>
      <c r="JKK40" s="44"/>
      <c r="JKL40" s="44"/>
      <c r="JKM40" s="44"/>
      <c r="JKN40" s="44"/>
      <c r="JKO40" s="44"/>
      <c r="JKP40" s="44"/>
      <c r="JKQ40" s="44"/>
      <c r="JKR40" s="44"/>
      <c r="JKS40" s="44"/>
      <c r="JKT40" s="44"/>
      <c r="JKU40" s="44"/>
      <c r="JKV40" s="44"/>
      <c r="JKW40" s="44"/>
      <c r="JKX40" s="44"/>
      <c r="JKY40" s="44"/>
      <c r="JKZ40" s="44"/>
      <c r="JLA40" s="44"/>
      <c r="JLB40" s="44"/>
      <c r="JLC40" s="44"/>
      <c r="JLD40" s="44"/>
      <c r="JLE40" s="44"/>
      <c r="JLF40" s="44"/>
      <c r="JLG40" s="44"/>
      <c r="JLH40" s="44"/>
      <c r="JLI40" s="44"/>
      <c r="JLJ40" s="44"/>
      <c r="JLK40" s="44"/>
      <c r="JLL40" s="44"/>
      <c r="JLM40" s="44"/>
      <c r="JLN40" s="44"/>
      <c r="JLO40" s="44"/>
      <c r="JLP40" s="44"/>
      <c r="JLQ40" s="44"/>
      <c r="JLR40" s="44"/>
      <c r="JLS40" s="44"/>
      <c r="JLT40" s="44"/>
      <c r="JLU40" s="44"/>
      <c r="JLV40" s="44"/>
      <c r="JLW40" s="44"/>
      <c r="JLX40" s="44"/>
      <c r="JLY40" s="44"/>
      <c r="JLZ40" s="44"/>
      <c r="JMA40" s="44"/>
      <c r="JMB40" s="44"/>
      <c r="JMC40" s="44"/>
      <c r="JMD40" s="44"/>
      <c r="JME40" s="44"/>
      <c r="JMF40" s="44"/>
      <c r="JMG40" s="44"/>
      <c r="JMH40" s="44"/>
      <c r="JMI40" s="44"/>
      <c r="JMJ40" s="44"/>
      <c r="JMK40" s="44"/>
      <c r="JML40" s="44"/>
      <c r="JMM40" s="44"/>
      <c r="JMN40" s="44"/>
      <c r="JMO40" s="44"/>
      <c r="JMP40" s="44"/>
      <c r="JMQ40" s="44"/>
      <c r="JMR40" s="44"/>
      <c r="JMS40" s="44"/>
      <c r="JMT40" s="44"/>
      <c r="JMU40" s="44"/>
      <c r="JMV40" s="44"/>
      <c r="JMW40" s="44"/>
      <c r="JMX40" s="44"/>
      <c r="JMY40" s="44"/>
      <c r="JMZ40" s="44"/>
      <c r="JNA40" s="44"/>
      <c r="JNB40" s="44"/>
      <c r="JNC40" s="44"/>
      <c r="JND40" s="44"/>
      <c r="JNE40" s="44"/>
      <c r="JNF40" s="44"/>
      <c r="JNG40" s="44"/>
      <c r="JNH40" s="44"/>
      <c r="JNI40" s="44"/>
      <c r="JNJ40" s="44"/>
      <c r="JNK40" s="44"/>
      <c r="JNL40" s="44"/>
      <c r="JNM40" s="44"/>
      <c r="JNN40" s="44"/>
      <c r="JNO40" s="44"/>
      <c r="JNP40" s="44"/>
      <c r="JNQ40" s="44"/>
      <c r="JNR40" s="44"/>
      <c r="JNS40" s="44"/>
      <c r="JNT40" s="44"/>
      <c r="JNU40" s="44"/>
      <c r="JNV40" s="44"/>
      <c r="JNW40" s="44"/>
      <c r="JNX40" s="44"/>
      <c r="JNY40" s="44"/>
      <c r="JNZ40" s="44"/>
      <c r="JOA40" s="44"/>
      <c r="JOB40" s="44"/>
      <c r="JOC40" s="44"/>
      <c r="JOD40" s="44"/>
      <c r="JOE40" s="44"/>
      <c r="JOF40" s="44"/>
      <c r="JOG40" s="44"/>
      <c r="JOH40" s="44"/>
      <c r="JOI40" s="44"/>
      <c r="JOJ40" s="44"/>
      <c r="JOK40" s="44"/>
      <c r="JOL40" s="44"/>
      <c r="JOM40" s="44"/>
      <c r="JON40" s="44"/>
      <c r="JOO40" s="44"/>
      <c r="JOP40" s="44"/>
      <c r="JOQ40" s="44"/>
      <c r="JOR40" s="44"/>
      <c r="JOS40" s="44"/>
      <c r="JOT40" s="44"/>
      <c r="JOU40" s="44"/>
      <c r="JOV40" s="44"/>
      <c r="JOW40" s="44"/>
      <c r="JOX40" s="44"/>
      <c r="JOY40" s="44"/>
      <c r="JOZ40" s="44"/>
      <c r="JPA40" s="44"/>
      <c r="JPB40" s="44"/>
      <c r="JPC40" s="44"/>
      <c r="JPD40" s="44"/>
      <c r="JPE40" s="44"/>
      <c r="JPF40" s="44"/>
      <c r="JPG40" s="44"/>
      <c r="JPH40" s="44"/>
      <c r="JPI40" s="44"/>
      <c r="JPJ40" s="44"/>
      <c r="JPK40" s="44"/>
      <c r="JPL40" s="44"/>
      <c r="JPM40" s="44"/>
      <c r="JPN40" s="44"/>
      <c r="JPO40" s="44"/>
      <c r="JPP40" s="44"/>
      <c r="JPQ40" s="44"/>
      <c r="JPR40" s="44"/>
      <c r="JPS40" s="44"/>
      <c r="JPT40" s="44"/>
      <c r="JPU40" s="44"/>
      <c r="JPV40" s="44"/>
      <c r="JPW40" s="44"/>
      <c r="JPX40" s="44"/>
      <c r="JPY40" s="44"/>
      <c r="JPZ40" s="44"/>
      <c r="JQA40" s="44"/>
      <c r="JQB40" s="44"/>
      <c r="JQC40" s="44"/>
      <c r="JQD40" s="44"/>
      <c r="JQE40" s="44"/>
      <c r="JQF40" s="44"/>
      <c r="JQG40" s="44"/>
      <c r="JQH40" s="44"/>
      <c r="JQI40" s="44"/>
      <c r="JQJ40" s="44"/>
      <c r="JQK40" s="44"/>
      <c r="JQL40" s="44"/>
      <c r="JQM40" s="44"/>
      <c r="JQN40" s="44"/>
      <c r="JQO40" s="44"/>
      <c r="JQP40" s="44"/>
      <c r="JQQ40" s="44"/>
      <c r="JQR40" s="44"/>
      <c r="JQS40" s="44"/>
      <c r="JQT40" s="44"/>
      <c r="JQU40" s="44"/>
      <c r="JQV40" s="44"/>
      <c r="JQW40" s="44"/>
      <c r="JQX40" s="44"/>
      <c r="JQY40" s="44"/>
      <c r="JQZ40" s="44"/>
      <c r="JRA40" s="44"/>
      <c r="JRB40" s="44"/>
      <c r="JRC40" s="44"/>
      <c r="JRD40" s="44"/>
      <c r="JRE40" s="44"/>
      <c r="JRF40" s="44"/>
      <c r="JRG40" s="44"/>
      <c r="JRH40" s="44"/>
      <c r="JRI40" s="44"/>
      <c r="JRJ40" s="44"/>
      <c r="JRK40" s="44"/>
      <c r="JRL40" s="44"/>
      <c r="JRM40" s="44"/>
      <c r="JRN40" s="44"/>
      <c r="JRO40" s="44"/>
      <c r="JRP40" s="44"/>
      <c r="JRQ40" s="44"/>
      <c r="JRR40" s="44"/>
      <c r="JRS40" s="44"/>
      <c r="JRT40" s="44"/>
      <c r="JRU40" s="44"/>
      <c r="JRV40" s="44"/>
      <c r="JRW40" s="44"/>
      <c r="JRX40" s="44"/>
      <c r="JRY40" s="44"/>
      <c r="JRZ40" s="44"/>
      <c r="JSA40" s="44"/>
      <c r="JSB40" s="44"/>
      <c r="JSC40" s="44"/>
      <c r="JSD40" s="44"/>
      <c r="JSE40" s="44"/>
      <c r="JSF40" s="44"/>
      <c r="JSG40" s="44"/>
      <c r="JSH40" s="44"/>
      <c r="JSI40" s="44"/>
      <c r="JSJ40" s="44"/>
      <c r="JSK40" s="44"/>
      <c r="JSL40" s="44"/>
      <c r="JSM40" s="44"/>
      <c r="JSN40" s="44"/>
      <c r="JSO40" s="44"/>
      <c r="JSP40" s="44"/>
      <c r="JSQ40" s="44"/>
      <c r="JSR40" s="44"/>
      <c r="JSS40" s="44"/>
      <c r="JST40" s="44"/>
      <c r="JSU40" s="44"/>
      <c r="JSV40" s="44"/>
      <c r="JSW40" s="44"/>
      <c r="JSX40" s="44"/>
      <c r="JSY40" s="44"/>
      <c r="JSZ40" s="44"/>
      <c r="JTA40" s="44"/>
      <c r="JTB40" s="44"/>
      <c r="JTC40" s="44"/>
      <c r="JTD40" s="44"/>
      <c r="JTE40" s="44"/>
      <c r="JTF40" s="44"/>
      <c r="JTG40" s="44"/>
      <c r="JTH40" s="44"/>
      <c r="JTI40" s="44"/>
      <c r="JTJ40" s="44"/>
      <c r="JTK40" s="44"/>
      <c r="JTL40" s="44"/>
      <c r="JTM40" s="44"/>
      <c r="JTN40" s="44"/>
      <c r="JTO40" s="44"/>
      <c r="JTP40" s="44"/>
      <c r="JTQ40" s="44"/>
      <c r="JTR40" s="44"/>
      <c r="JTS40" s="44"/>
      <c r="JTT40" s="44"/>
      <c r="JTU40" s="44"/>
      <c r="JTV40" s="44"/>
      <c r="JTW40" s="44"/>
      <c r="JTX40" s="44"/>
      <c r="JTY40" s="44"/>
      <c r="JTZ40" s="44"/>
      <c r="JUA40" s="44"/>
      <c r="JUB40" s="44"/>
      <c r="JUC40" s="44"/>
      <c r="JUD40" s="44"/>
      <c r="JUE40" s="44"/>
      <c r="JUF40" s="44"/>
      <c r="JUG40" s="44"/>
      <c r="JUH40" s="44"/>
      <c r="JUI40" s="44"/>
      <c r="JUJ40" s="44"/>
      <c r="JUK40" s="44"/>
      <c r="JUL40" s="44"/>
      <c r="JUM40" s="44"/>
      <c r="JUN40" s="44"/>
      <c r="JUO40" s="44"/>
      <c r="JUP40" s="44"/>
      <c r="JUQ40" s="44"/>
      <c r="JUR40" s="44"/>
      <c r="JUS40" s="44"/>
      <c r="JUT40" s="44"/>
      <c r="JUU40" s="44"/>
      <c r="JUV40" s="44"/>
      <c r="JUW40" s="44"/>
      <c r="JUX40" s="44"/>
      <c r="JUY40" s="44"/>
      <c r="JUZ40" s="44"/>
      <c r="JVA40" s="44"/>
      <c r="JVB40" s="44"/>
      <c r="JVC40" s="44"/>
      <c r="JVD40" s="44"/>
      <c r="JVE40" s="44"/>
      <c r="JVF40" s="44"/>
      <c r="JVG40" s="44"/>
      <c r="JVH40" s="44"/>
      <c r="JVI40" s="44"/>
      <c r="JVJ40" s="44"/>
      <c r="JVK40" s="44"/>
      <c r="JVL40" s="44"/>
      <c r="JVM40" s="44"/>
      <c r="JVN40" s="44"/>
      <c r="JVO40" s="44"/>
      <c r="JVP40" s="44"/>
      <c r="JVQ40" s="44"/>
      <c r="JVR40" s="44"/>
      <c r="JVS40" s="44"/>
      <c r="JVT40" s="44"/>
      <c r="JVU40" s="44"/>
      <c r="JVV40" s="44"/>
      <c r="JVW40" s="44"/>
      <c r="JVX40" s="44"/>
      <c r="JVY40" s="44"/>
      <c r="JVZ40" s="44"/>
      <c r="JWA40" s="44"/>
      <c r="JWB40" s="44"/>
      <c r="JWC40" s="44"/>
      <c r="JWD40" s="44"/>
      <c r="JWE40" s="44"/>
      <c r="JWF40" s="44"/>
      <c r="JWG40" s="44"/>
      <c r="JWH40" s="44"/>
      <c r="JWI40" s="44"/>
      <c r="JWJ40" s="44"/>
      <c r="JWK40" s="44"/>
      <c r="JWL40" s="44"/>
      <c r="JWM40" s="44"/>
      <c r="JWN40" s="44"/>
      <c r="JWO40" s="44"/>
      <c r="JWP40" s="44"/>
      <c r="JWQ40" s="44"/>
      <c r="JWR40" s="44"/>
      <c r="JWS40" s="44"/>
      <c r="JWT40" s="44"/>
      <c r="JWU40" s="44"/>
      <c r="JWV40" s="44"/>
      <c r="JWW40" s="44"/>
      <c r="JWX40" s="44"/>
      <c r="JWY40" s="44"/>
      <c r="JWZ40" s="44"/>
      <c r="JXA40" s="44"/>
      <c r="JXB40" s="44"/>
      <c r="JXC40" s="44"/>
      <c r="JXD40" s="44"/>
      <c r="JXE40" s="44"/>
      <c r="JXF40" s="44"/>
      <c r="JXG40" s="44"/>
      <c r="JXH40" s="44"/>
      <c r="JXI40" s="44"/>
      <c r="JXJ40" s="44"/>
      <c r="JXK40" s="44"/>
      <c r="JXL40" s="44"/>
      <c r="JXM40" s="44"/>
      <c r="JXN40" s="44"/>
      <c r="JXO40" s="44"/>
      <c r="JXP40" s="44"/>
      <c r="JXQ40" s="44"/>
      <c r="JXR40" s="44"/>
      <c r="JXS40" s="44"/>
      <c r="JXT40" s="44"/>
      <c r="JXU40" s="44"/>
      <c r="JXV40" s="44"/>
      <c r="JXW40" s="44"/>
      <c r="JXX40" s="44"/>
      <c r="JXY40" s="44"/>
      <c r="JXZ40" s="44"/>
      <c r="JYA40" s="44"/>
      <c r="JYB40" s="44"/>
      <c r="JYC40" s="44"/>
      <c r="JYD40" s="44"/>
      <c r="JYE40" s="44"/>
      <c r="JYF40" s="44"/>
      <c r="JYG40" s="44"/>
      <c r="JYH40" s="44"/>
      <c r="JYI40" s="44"/>
      <c r="JYJ40" s="44"/>
      <c r="JYK40" s="44"/>
      <c r="JYL40" s="44"/>
      <c r="JYM40" s="44"/>
      <c r="JYN40" s="44"/>
      <c r="JYO40" s="44"/>
      <c r="JYP40" s="44"/>
      <c r="JYQ40" s="44"/>
      <c r="JYR40" s="44"/>
      <c r="JYS40" s="44"/>
      <c r="JYT40" s="44"/>
      <c r="JYU40" s="44"/>
      <c r="JYV40" s="44"/>
      <c r="JYW40" s="44"/>
      <c r="JYX40" s="44"/>
      <c r="JYY40" s="44"/>
      <c r="JYZ40" s="44"/>
      <c r="JZA40" s="44"/>
      <c r="JZB40" s="44"/>
      <c r="JZC40" s="44"/>
      <c r="JZD40" s="44"/>
      <c r="JZE40" s="44"/>
      <c r="JZF40" s="44"/>
      <c r="JZG40" s="44"/>
      <c r="JZH40" s="44"/>
      <c r="JZI40" s="44"/>
      <c r="JZJ40" s="44"/>
      <c r="JZK40" s="44"/>
      <c r="JZL40" s="44"/>
      <c r="JZM40" s="44"/>
      <c r="JZN40" s="44"/>
      <c r="JZO40" s="44"/>
      <c r="JZP40" s="44"/>
      <c r="JZQ40" s="44"/>
      <c r="JZR40" s="44"/>
      <c r="JZS40" s="44"/>
      <c r="JZT40" s="44"/>
      <c r="JZU40" s="44"/>
      <c r="JZV40" s="44"/>
      <c r="JZW40" s="44"/>
      <c r="JZX40" s="44"/>
      <c r="JZY40" s="44"/>
      <c r="JZZ40" s="44"/>
      <c r="KAA40" s="44"/>
      <c r="KAB40" s="44"/>
      <c r="KAC40" s="44"/>
      <c r="KAD40" s="44"/>
      <c r="KAE40" s="44"/>
      <c r="KAF40" s="44"/>
      <c r="KAG40" s="44"/>
      <c r="KAH40" s="44"/>
      <c r="KAI40" s="44"/>
      <c r="KAJ40" s="44"/>
      <c r="KAK40" s="44"/>
      <c r="KAL40" s="44"/>
      <c r="KAM40" s="44"/>
      <c r="KAN40" s="44"/>
      <c r="KAO40" s="44"/>
      <c r="KAP40" s="44"/>
      <c r="KAQ40" s="44"/>
      <c r="KAR40" s="44"/>
      <c r="KAS40" s="44"/>
      <c r="KAT40" s="44"/>
      <c r="KAU40" s="44"/>
      <c r="KAV40" s="44"/>
      <c r="KAW40" s="44"/>
      <c r="KAX40" s="44"/>
      <c r="KAY40" s="44"/>
      <c r="KAZ40" s="44"/>
      <c r="KBA40" s="44"/>
      <c r="KBB40" s="44"/>
      <c r="KBC40" s="44"/>
      <c r="KBD40" s="44"/>
      <c r="KBE40" s="44"/>
      <c r="KBF40" s="44"/>
      <c r="KBG40" s="44"/>
      <c r="KBH40" s="44"/>
      <c r="KBI40" s="44"/>
      <c r="KBJ40" s="44"/>
      <c r="KBK40" s="44"/>
      <c r="KBL40" s="44"/>
      <c r="KBM40" s="44"/>
      <c r="KBN40" s="44"/>
      <c r="KBO40" s="44"/>
      <c r="KBP40" s="44"/>
      <c r="KBQ40" s="44"/>
      <c r="KBR40" s="44"/>
      <c r="KBS40" s="44"/>
      <c r="KBT40" s="44"/>
      <c r="KBU40" s="44"/>
      <c r="KBV40" s="44"/>
      <c r="KBW40" s="44"/>
      <c r="KBX40" s="44"/>
      <c r="KBY40" s="44"/>
      <c r="KBZ40" s="44"/>
      <c r="KCA40" s="44"/>
      <c r="KCB40" s="44"/>
      <c r="KCC40" s="44"/>
      <c r="KCD40" s="44"/>
      <c r="KCE40" s="44"/>
      <c r="KCF40" s="44"/>
      <c r="KCG40" s="44"/>
      <c r="KCH40" s="44"/>
      <c r="KCI40" s="44"/>
      <c r="KCJ40" s="44"/>
      <c r="KCK40" s="44"/>
      <c r="KCL40" s="44"/>
      <c r="KCM40" s="44"/>
      <c r="KCN40" s="44"/>
      <c r="KCO40" s="44"/>
      <c r="KCP40" s="44"/>
      <c r="KCQ40" s="44"/>
      <c r="KCR40" s="44"/>
      <c r="KCS40" s="44"/>
      <c r="KCT40" s="44"/>
      <c r="KCU40" s="44"/>
      <c r="KCV40" s="44"/>
      <c r="KCW40" s="44"/>
      <c r="KCX40" s="44"/>
      <c r="KCY40" s="44"/>
      <c r="KCZ40" s="44"/>
      <c r="KDA40" s="44"/>
      <c r="KDB40" s="44"/>
      <c r="KDC40" s="44"/>
      <c r="KDD40" s="44"/>
      <c r="KDE40" s="44"/>
      <c r="KDF40" s="44"/>
      <c r="KDG40" s="44"/>
      <c r="KDH40" s="44"/>
      <c r="KDI40" s="44"/>
      <c r="KDJ40" s="44"/>
      <c r="KDK40" s="44"/>
      <c r="KDL40" s="44"/>
      <c r="KDM40" s="44"/>
      <c r="KDN40" s="44"/>
      <c r="KDO40" s="44"/>
      <c r="KDP40" s="44"/>
      <c r="KDQ40" s="44"/>
      <c r="KDR40" s="44"/>
      <c r="KDS40" s="44"/>
      <c r="KDT40" s="44"/>
      <c r="KDU40" s="44"/>
      <c r="KDV40" s="44"/>
      <c r="KDW40" s="44"/>
      <c r="KDX40" s="44"/>
      <c r="KDY40" s="44"/>
      <c r="KDZ40" s="44"/>
      <c r="KEA40" s="44"/>
      <c r="KEB40" s="44"/>
      <c r="KEC40" s="44"/>
      <c r="KED40" s="44"/>
      <c r="KEE40" s="44"/>
      <c r="KEF40" s="44"/>
      <c r="KEG40" s="44"/>
      <c r="KEH40" s="44"/>
      <c r="KEI40" s="44"/>
      <c r="KEJ40" s="44"/>
      <c r="KEK40" s="44"/>
      <c r="KEL40" s="44"/>
      <c r="KEM40" s="44"/>
      <c r="KEN40" s="44"/>
      <c r="KEO40" s="44"/>
      <c r="KEP40" s="44"/>
      <c r="KEQ40" s="44"/>
      <c r="KER40" s="44"/>
      <c r="KES40" s="44"/>
      <c r="KET40" s="44"/>
      <c r="KEU40" s="44"/>
      <c r="KEV40" s="44"/>
      <c r="KEW40" s="44"/>
      <c r="KEX40" s="44"/>
      <c r="KEY40" s="44"/>
      <c r="KEZ40" s="44"/>
      <c r="KFA40" s="44"/>
      <c r="KFB40" s="44"/>
      <c r="KFC40" s="44"/>
      <c r="KFD40" s="44"/>
      <c r="KFE40" s="44"/>
      <c r="KFF40" s="44"/>
      <c r="KFG40" s="44"/>
      <c r="KFH40" s="44"/>
      <c r="KFI40" s="44"/>
      <c r="KFJ40" s="44"/>
      <c r="KFK40" s="44"/>
      <c r="KFL40" s="44"/>
      <c r="KFM40" s="44"/>
      <c r="KFN40" s="44"/>
      <c r="KFO40" s="44"/>
      <c r="KFP40" s="44"/>
      <c r="KFQ40" s="44"/>
      <c r="KFR40" s="44"/>
      <c r="KFS40" s="44"/>
      <c r="KFT40" s="44"/>
      <c r="KFU40" s="44"/>
      <c r="KFV40" s="44"/>
      <c r="KFW40" s="44"/>
      <c r="KFX40" s="44"/>
      <c r="KFY40" s="44"/>
      <c r="KFZ40" s="44"/>
      <c r="KGA40" s="44"/>
      <c r="KGB40" s="44"/>
      <c r="KGC40" s="44"/>
      <c r="KGD40" s="44"/>
      <c r="KGE40" s="44"/>
      <c r="KGF40" s="44"/>
      <c r="KGG40" s="44"/>
      <c r="KGH40" s="44"/>
      <c r="KGI40" s="44"/>
      <c r="KGJ40" s="44"/>
      <c r="KGK40" s="44"/>
      <c r="KGL40" s="44"/>
      <c r="KGM40" s="44"/>
      <c r="KGN40" s="44"/>
      <c r="KGO40" s="44"/>
      <c r="KGP40" s="44"/>
      <c r="KGQ40" s="44"/>
      <c r="KGR40" s="44"/>
      <c r="KGS40" s="44"/>
      <c r="KGT40" s="44"/>
      <c r="KGU40" s="44"/>
      <c r="KGV40" s="44"/>
      <c r="KGW40" s="44"/>
      <c r="KGX40" s="44"/>
      <c r="KGY40" s="44"/>
      <c r="KGZ40" s="44"/>
      <c r="KHA40" s="44"/>
      <c r="KHB40" s="44"/>
      <c r="KHC40" s="44"/>
      <c r="KHD40" s="44"/>
      <c r="KHE40" s="44"/>
      <c r="KHF40" s="44"/>
      <c r="KHG40" s="44"/>
      <c r="KHH40" s="44"/>
      <c r="KHI40" s="44"/>
      <c r="KHJ40" s="44"/>
      <c r="KHK40" s="44"/>
      <c r="KHL40" s="44"/>
      <c r="KHM40" s="44"/>
      <c r="KHN40" s="44"/>
      <c r="KHO40" s="44"/>
      <c r="KHP40" s="44"/>
      <c r="KHQ40" s="44"/>
      <c r="KHR40" s="44"/>
      <c r="KHS40" s="44"/>
      <c r="KHT40" s="44"/>
      <c r="KHU40" s="44"/>
      <c r="KHV40" s="44"/>
      <c r="KHW40" s="44"/>
      <c r="KHX40" s="44"/>
      <c r="KHY40" s="44"/>
      <c r="KHZ40" s="44"/>
      <c r="KIA40" s="44"/>
      <c r="KIB40" s="44"/>
      <c r="KIC40" s="44"/>
      <c r="KID40" s="44"/>
      <c r="KIE40" s="44"/>
      <c r="KIF40" s="44"/>
      <c r="KIG40" s="44"/>
      <c r="KIH40" s="44"/>
      <c r="KII40" s="44"/>
      <c r="KIJ40" s="44"/>
      <c r="KIK40" s="44"/>
      <c r="KIL40" s="44"/>
      <c r="KIM40" s="44"/>
      <c r="KIN40" s="44"/>
      <c r="KIO40" s="44"/>
      <c r="KIP40" s="44"/>
      <c r="KIQ40" s="44"/>
      <c r="KIR40" s="44"/>
      <c r="KIS40" s="44"/>
      <c r="KIT40" s="44"/>
      <c r="KIU40" s="44"/>
      <c r="KIV40" s="44"/>
      <c r="KIW40" s="44"/>
      <c r="KIX40" s="44"/>
      <c r="KIY40" s="44"/>
      <c r="KIZ40" s="44"/>
      <c r="KJA40" s="44"/>
      <c r="KJB40" s="44"/>
      <c r="KJC40" s="44"/>
      <c r="KJD40" s="44"/>
      <c r="KJE40" s="44"/>
      <c r="KJF40" s="44"/>
      <c r="KJG40" s="44"/>
      <c r="KJH40" s="44"/>
      <c r="KJI40" s="44"/>
      <c r="KJJ40" s="44"/>
      <c r="KJK40" s="44"/>
      <c r="KJL40" s="44"/>
      <c r="KJM40" s="44"/>
      <c r="KJN40" s="44"/>
      <c r="KJO40" s="44"/>
      <c r="KJP40" s="44"/>
      <c r="KJQ40" s="44"/>
      <c r="KJR40" s="44"/>
      <c r="KJS40" s="44"/>
      <c r="KJT40" s="44"/>
      <c r="KJU40" s="44"/>
      <c r="KJV40" s="44"/>
      <c r="KJW40" s="44"/>
      <c r="KJX40" s="44"/>
      <c r="KJY40" s="44"/>
      <c r="KJZ40" s="44"/>
      <c r="KKA40" s="44"/>
      <c r="KKB40" s="44"/>
      <c r="KKC40" s="44"/>
      <c r="KKD40" s="44"/>
      <c r="KKE40" s="44"/>
      <c r="KKF40" s="44"/>
      <c r="KKG40" s="44"/>
      <c r="KKH40" s="44"/>
      <c r="KKI40" s="44"/>
      <c r="KKJ40" s="44"/>
      <c r="KKK40" s="44"/>
      <c r="KKL40" s="44"/>
      <c r="KKM40" s="44"/>
      <c r="KKN40" s="44"/>
      <c r="KKO40" s="44"/>
      <c r="KKP40" s="44"/>
      <c r="KKQ40" s="44"/>
      <c r="KKR40" s="44"/>
      <c r="KKS40" s="44"/>
      <c r="KKT40" s="44"/>
      <c r="KKU40" s="44"/>
      <c r="KKV40" s="44"/>
      <c r="KKW40" s="44"/>
      <c r="KKX40" s="44"/>
      <c r="KKY40" s="44"/>
      <c r="KKZ40" s="44"/>
      <c r="KLA40" s="44"/>
      <c r="KLB40" s="44"/>
      <c r="KLC40" s="44"/>
      <c r="KLD40" s="44"/>
      <c r="KLE40" s="44"/>
      <c r="KLF40" s="44"/>
      <c r="KLG40" s="44"/>
      <c r="KLH40" s="44"/>
      <c r="KLI40" s="44"/>
      <c r="KLJ40" s="44"/>
      <c r="KLK40" s="44"/>
      <c r="KLL40" s="44"/>
      <c r="KLM40" s="44"/>
      <c r="KLN40" s="44"/>
      <c r="KLO40" s="44"/>
      <c r="KLP40" s="44"/>
      <c r="KLQ40" s="44"/>
      <c r="KLR40" s="44"/>
      <c r="KLS40" s="44"/>
      <c r="KLT40" s="44"/>
      <c r="KLU40" s="44"/>
      <c r="KLV40" s="44"/>
      <c r="KLW40" s="44"/>
      <c r="KLX40" s="44"/>
      <c r="KLY40" s="44"/>
      <c r="KLZ40" s="44"/>
      <c r="KMA40" s="44"/>
      <c r="KMB40" s="44"/>
      <c r="KMC40" s="44"/>
      <c r="KMD40" s="44"/>
      <c r="KME40" s="44"/>
      <c r="KMF40" s="44"/>
      <c r="KMG40" s="44"/>
      <c r="KMH40" s="44"/>
      <c r="KMI40" s="44"/>
      <c r="KMJ40" s="44"/>
      <c r="KMK40" s="44"/>
      <c r="KML40" s="44"/>
      <c r="KMM40" s="44"/>
      <c r="KMN40" s="44"/>
      <c r="KMO40" s="44"/>
      <c r="KMP40" s="44"/>
      <c r="KMQ40" s="44"/>
      <c r="KMR40" s="44"/>
      <c r="KMS40" s="44"/>
      <c r="KMT40" s="44"/>
      <c r="KMU40" s="44"/>
      <c r="KMV40" s="44"/>
      <c r="KMW40" s="44"/>
      <c r="KMX40" s="44"/>
      <c r="KMY40" s="44"/>
      <c r="KMZ40" s="44"/>
      <c r="KNA40" s="44"/>
      <c r="KNB40" s="44"/>
      <c r="KNC40" s="44"/>
      <c r="KND40" s="44"/>
      <c r="KNE40" s="44"/>
      <c r="KNF40" s="44"/>
      <c r="KNG40" s="44"/>
      <c r="KNH40" s="44"/>
      <c r="KNI40" s="44"/>
      <c r="KNJ40" s="44"/>
      <c r="KNK40" s="44"/>
      <c r="KNL40" s="44"/>
      <c r="KNM40" s="44"/>
      <c r="KNN40" s="44"/>
      <c r="KNO40" s="44"/>
      <c r="KNP40" s="44"/>
      <c r="KNQ40" s="44"/>
      <c r="KNR40" s="44"/>
      <c r="KNS40" s="44"/>
      <c r="KNT40" s="44"/>
      <c r="KNU40" s="44"/>
      <c r="KNV40" s="44"/>
      <c r="KNW40" s="44"/>
      <c r="KNX40" s="44"/>
      <c r="KNY40" s="44"/>
      <c r="KNZ40" s="44"/>
      <c r="KOA40" s="44"/>
      <c r="KOB40" s="44"/>
      <c r="KOC40" s="44"/>
      <c r="KOD40" s="44"/>
      <c r="KOE40" s="44"/>
      <c r="KOF40" s="44"/>
      <c r="KOG40" s="44"/>
      <c r="KOH40" s="44"/>
      <c r="KOI40" s="44"/>
      <c r="KOJ40" s="44"/>
      <c r="KOK40" s="44"/>
      <c r="KOL40" s="44"/>
      <c r="KOM40" s="44"/>
      <c r="KON40" s="44"/>
      <c r="KOO40" s="44"/>
      <c r="KOP40" s="44"/>
      <c r="KOQ40" s="44"/>
      <c r="KOR40" s="44"/>
      <c r="KOS40" s="44"/>
      <c r="KOT40" s="44"/>
      <c r="KOU40" s="44"/>
      <c r="KOV40" s="44"/>
      <c r="KOW40" s="44"/>
      <c r="KOX40" s="44"/>
      <c r="KOY40" s="44"/>
      <c r="KOZ40" s="44"/>
      <c r="KPA40" s="44"/>
      <c r="KPB40" s="44"/>
      <c r="KPC40" s="44"/>
      <c r="KPD40" s="44"/>
      <c r="KPE40" s="44"/>
      <c r="KPF40" s="44"/>
      <c r="KPG40" s="44"/>
      <c r="KPH40" s="44"/>
      <c r="KPI40" s="44"/>
      <c r="KPJ40" s="44"/>
      <c r="KPK40" s="44"/>
      <c r="KPL40" s="44"/>
      <c r="KPM40" s="44"/>
      <c r="KPN40" s="44"/>
      <c r="KPO40" s="44"/>
      <c r="KPP40" s="44"/>
      <c r="KPQ40" s="44"/>
      <c r="KPR40" s="44"/>
      <c r="KPS40" s="44"/>
      <c r="KPT40" s="44"/>
      <c r="KPU40" s="44"/>
      <c r="KPV40" s="44"/>
      <c r="KPW40" s="44"/>
      <c r="KPX40" s="44"/>
      <c r="KPY40" s="44"/>
      <c r="KPZ40" s="44"/>
      <c r="KQA40" s="44"/>
      <c r="KQB40" s="44"/>
      <c r="KQC40" s="44"/>
      <c r="KQD40" s="44"/>
      <c r="KQE40" s="44"/>
      <c r="KQF40" s="44"/>
      <c r="KQG40" s="44"/>
      <c r="KQH40" s="44"/>
      <c r="KQI40" s="44"/>
      <c r="KQJ40" s="44"/>
      <c r="KQK40" s="44"/>
      <c r="KQL40" s="44"/>
      <c r="KQM40" s="44"/>
      <c r="KQN40" s="44"/>
      <c r="KQO40" s="44"/>
      <c r="KQP40" s="44"/>
      <c r="KQQ40" s="44"/>
      <c r="KQR40" s="44"/>
      <c r="KQS40" s="44"/>
      <c r="KQT40" s="44"/>
      <c r="KQU40" s="44"/>
      <c r="KQV40" s="44"/>
      <c r="KQW40" s="44"/>
      <c r="KQX40" s="44"/>
      <c r="KQY40" s="44"/>
      <c r="KQZ40" s="44"/>
      <c r="KRA40" s="44"/>
      <c r="KRB40" s="44"/>
      <c r="KRC40" s="44"/>
      <c r="KRD40" s="44"/>
      <c r="KRE40" s="44"/>
      <c r="KRF40" s="44"/>
      <c r="KRG40" s="44"/>
      <c r="KRH40" s="44"/>
      <c r="KRI40" s="44"/>
      <c r="KRJ40" s="44"/>
      <c r="KRK40" s="44"/>
      <c r="KRL40" s="44"/>
      <c r="KRM40" s="44"/>
      <c r="KRN40" s="44"/>
      <c r="KRO40" s="44"/>
      <c r="KRP40" s="44"/>
      <c r="KRQ40" s="44"/>
      <c r="KRR40" s="44"/>
      <c r="KRS40" s="44"/>
      <c r="KRT40" s="44"/>
      <c r="KRU40" s="44"/>
      <c r="KRV40" s="44"/>
      <c r="KRW40" s="44"/>
      <c r="KRX40" s="44"/>
      <c r="KRY40" s="44"/>
      <c r="KRZ40" s="44"/>
      <c r="KSA40" s="44"/>
      <c r="KSB40" s="44"/>
      <c r="KSC40" s="44"/>
      <c r="KSD40" s="44"/>
      <c r="KSE40" s="44"/>
      <c r="KSF40" s="44"/>
      <c r="KSG40" s="44"/>
      <c r="KSH40" s="44"/>
      <c r="KSI40" s="44"/>
      <c r="KSJ40" s="44"/>
      <c r="KSK40" s="44"/>
      <c r="KSL40" s="44"/>
      <c r="KSM40" s="44"/>
      <c r="KSN40" s="44"/>
      <c r="KSO40" s="44"/>
      <c r="KSP40" s="44"/>
      <c r="KSQ40" s="44"/>
      <c r="KSR40" s="44"/>
      <c r="KSS40" s="44"/>
      <c r="KST40" s="44"/>
      <c r="KSU40" s="44"/>
      <c r="KSV40" s="44"/>
      <c r="KSW40" s="44"/>
      <c r="KSX40" s="44"/>
      <c r="KSY40" s="44"/>
      <c r="KSZ40" s="44"/>
      <c r="KTA40" s="44"/>
      <c r="KTB40" s="44"/>
      <c r="KTC40" s="44"/>
      <c r="KTD40" s="44"/>
      <c r="KTE40" s="44"/>
      <c r="KTF40" s="44"/>
      <c r="KTG40" s="44"/>
      <c r="KTH40" s="44"/>
      <c r="KTI40" s="44"/>
      <c r="KTJ40" s="44"/>
      <c r="KTK40" s="44"/>
      <c r="KTL40" s="44"/>
      <c r="KTM40" s="44"/>
      <c r="KTN40" s="44"/>
      <c r="KTO40" s="44"/>
      <c r="KTP40" s="44"/>
      <c r="KTQ40" s="44"/>
      <c r="KTR40" s="44"/>
      <c r="KTS40" s="44"/>
      <c r="KTT40" s="44"/>
      <c r="KTU40" s="44"/>
      <c r="KTV40" s="44"/>
      <c r="KTW40" s="44"/>
      <c r="KTX40" s="44"/>
      <c r="KTY40" s="44"/>
      <c r="KTZ40" s="44"/>
      <c r="KUA40" s="44"/>
      <c r="KUB40" s="44"/>
      <c r="KUC40" s="44"/>
      <c r="KUD40" s="44"/>
      <c r="KUE40" s="44"/>
      <c r="KUF40" s="44"/>
      <c r="KUG40" s="44"/>
      <c r="KUH40" s="44"/>
      <c r="KUI40" s="44"/>
      <c r="KUJ40" s="44"/>
      <c r="KUK40" s="44"/>
      <c r="KUL40" s="44"/>
      <c r="KUM40" s="44"/>
      <c r="KUN40" s="44"/>
      <c r="KUO40" s="44"/>
      <c r="KUP40" s="44"/>
      <c r="KUQ40" s="44"/>
      <c r="KUR40" s="44"/>
      <c r="KUS40" s="44"/>
      <c r="KUT40" s="44"/>
      <c r="KUU40" s="44"/>
      <c r="KUV40" s="44"/>
      <c r="KUW40" s="44"/>
      <c r="KUX40" s="44"/>
      <c r="KUY40" s="44"/>
      <c r="KUZ40" s="44"/>
      <c r="KVA40" s="44"/>
      <c r="KVB40" s="44"/>
      <c r="KVC40" s="44"/>
      <c r="KVD40" s="44"/>
      <c r="KVE40" s="44"/>
      <c r="KVF40" s="44"/>
      <c r="KVG40" s="44"/>
      <c r="KVH40" s="44"/>
      <c r="KVI40" s="44"/>
      <c r="KVJ40" s="44"/>
      <c r="KVK40" s="44"/>
      <c r="KVL40" s="44"/>
      <c r="KVM40" s="44"/>
      <c r="KVN40" s="44"/>
      <c r="KVO40" s="44"/>
      <c r="KVP40" s="44"/>
      <c r="KVQ40" s="44"/>
      <c r="KVR40" s="44"/>
      <c r="KVS40" s="44"/>
      <c r="KVT40" s="44"/>
      <c r="KVU40" s="44"/>
      <c r="KVV40" s="44"/>
      <c r="KVW40" s="44"/>
      <c r="KVX40" s="44"/>
      <c r="KVY40" s="44"/>
      <c r="KVZ40" s="44"/>
      <c r="KWA40" s="44"/>
      <c r="KWB40" s="44"/>
      <c r="KWC40" s="44"/>
      <c r="KWD40" s="44"/>
      <c r="KWE40" s="44"/>
      <c r="KWF40" s="44"/>
      <c r="KWG40" s="44"/>
      <c r="KWH40" s="44"/>
      <c r="KWI40" s="44"/>
      <c r="KWJ40" s="44"/>
      <c r="KWK40" s="44"/>
      <c r="KWL40" s="44"/>
      <c r="KWM40" s="44"/>
      <c r="KWN40" s="44"/>
      <c r="KWO40" s="44"/>
      <c r="KWP40" s="44"/>
      <c r="KWQ40" s="44"/>
      <c r="KWR40" s="44"/>
      <c r="KWS40" s="44"/>
      <c r="KWT40" s="44"/>
      <c r="KWU40" s="44"/>
      <c r="KWV40" s="44"/>
      <c r="KWW40" s="44"/>
      <c r="KWX40" s="44"/>
      <c r="KWY40" s="44"/>
      <c r="KWZ40" s="44"/>
      <c r="KXA40" s="44"/>
      <c r="KXB40" s="44"/>
      <c r="KXC40" s="44"/>
      <c r="KXD40" s="44"/>
      <c r="KXE40" s="44"/>
      <c r="KXF40" s="44"/>
      <c r="KXG40" s="44"/>
      <c r="KXH40" s="44"/>
      <c r="KXI40" s="44"/>
      <c r="KXJ40" s="44"/>
      <c r="KXK40" s="44"/>
      <c r="KXL40" s="44"/>
      <c r="KXM40" s="44"/>
      <c r="KXN40" s="44"/>
      <c r="KXO40" s="44"/>
      <c r="KXP40" s="44"/>
      <c r="KXQ40" s="44"/>
      <c r="KXR40" s="44"/>
      <c r="KXS40" s="44"/>
      <c r="KXT40" s="44"/>
      <c r="KXU40" s="44"/>
      <c r="KXV40" s="44"/>
      <c r="KXW40" s="44"/>
      <c r="KXX40" s="44"/>
      <c r="KXY40" s="44"/>
      <c r="KXZ40" s="44"/>
      <c r="KYA40" s="44"/>
      <c r="KYB40" s="44"/>
      <c r="KYC40" s="44"/>
      <c r="KYD40" s="44"/>
      <c r="KYE40" s="44"/>
      <c r="KYF40" s="44"/>
      <c r="KYG40" s="44"/>
      <c r="KYH40" s="44"/>
      <c r="KYI40" s="44"/>
      <c r="KYJ40" s="44"/>
      <c r="KYK40" s="44"/>
      <c r="KYL40" s="44"/>
      <c r="KYM40" s="44"/>
      <c r="KYN40" s="44"/>
      <c r="KYO40" s="44"/>
      <c r="KYP40" s="44"/>
      <c r="KYQ40" s="44"/>
      <c r="KYR40" s="44"/>
      <c r="KYS40" s="44"/>
      <c r="KYT40" s="44"/>
      <c r="KYU40" s="44"/>
      <c r="KYV40" s="44"/>
      <c r="KYW40" s="44"/>
      <c r="KYX40" s="44"/>
      <c r="KYY40" s="44"/>
      <c r="KYZ40" s="44"/>
      <c r="KZA40" s="44"/>
      <c r="KZB40" s="44"/>
      <c r="KZC40" s="44"/>
      <c r="KZD40" s="44"/>
      <c r="KZE40" s="44"/>
      <c r="KZF40" s="44"/>
      <c r="KZG40" s="44"/>
      <c r="KZH40" s="44"/>
      <c r="KZI40" s="44"/>
      <c r="KZJ40" s="44"/>
      <c r="KZK40" s="44"/>
      <c r="KZL40" s="44"/>
      <c r="KZM40" s="44"/>
      <c r="KZN40" s="44"/>
      <c r="KZO40" s="44"/>
      <c r="KZP40" s="44"/>
      <c r="KZQ40" s="44"/>
      <c r="KZR40" s="44"/>
      <c r="KZS40" s="44"/>
      <c r="KZT40" s="44"/>
      <c r="KZU40" s="44"/>
      <c r="KZV40" s="44"/>
      <c r="KZW40" s="44"/>
      <c r="KZX40" s="44"/>
      <c r="KZY40" s="44"/>
      <c r="KZZ40" s="44"/>
      <c r="LAA40" s="44"/>
      <c r="LAB40" s="44"/>
      <c r="LAC40" s="44"/>
      <c r="LAD40" s="44"/>
      <c r="LAE40" s="44"/>
      <c r="LAF40" s="44"/>
      <c r="LAG40" s="44"/>
      <c r="LAH40" s="44"/>
      <c r="LAI40" s="44"/>
      <c r="LAJ40" s="44"/>
      <c r="LAK40" s="44"/>
      <c r="LAL40" s="44"/>
      <c r="LAM40" s="44"/>
      <c r="LAN40" s="44"/>
      <c r="LAO40" s="44"/>
      <c r="LAP40" s="44"/>
      <c r="LAQ40" s="44"/>
      <c r="LAR40" s="44"/>
      <c r="LAS40" s="44"/>
      <c r="LAT40" s="44"/>
      <c r="LAU40" s="44"/>
      <c r="LAV40" s="44"/>
      <c r="LAW40" s="44"/>
      <c r="LAX40" s="44"/>
      <c r="LAY40" s="44"/>
      <c r="LAZ40" s="44"/>
      <c r="LBA40" s="44"/>
      <c r="LBB40" s="44"/>
      <c r="LBC40" s="44"/>
      <c r="LBD40" s="44"/>
      <c r="LBE40" s="44"/>
      <c r="LBF40" s="44"/>
      <c r="LBG40" s="44"/>
      <c r="LBH40" s="44"/>
      <c r="LBI40" s="44"/>
      <c r="LBJ40" s="44"/>
      <c r="LBK40" s="44"/>
      <c r="LBL40" s="44"/>
      <c r="LBM40" s="44"/>
      <c r="LBN40" s="44"/>
      <c r="LBO40" s="44"/>
      <c r="LBP40" s="44"/>
      <c r="LBQ40" s="44"/>
      <c r="LBR40" s="44"/>
      <c r="LBS40" s="44"/>
      <c r="LBT40" s="44"/>
      <c r="LBU40" s="44"/>
      <c r="LBV40" s="44"/>
      <c r="LBW40" s="44"/>
      <c r="LBX40" s="44"/>
      <c r="LBY40" s="44"/>
      <c r="LBZ40" s="44"/>
      <c r="LCA40" s="44"/>
      <c r="LCB40" s="44"/>
      <c r="LCC40" s="44"/>
      <c r="LCD40" s="44"/>
      <c r="LCE40" s="44"/>
      <c r="LCF40" s="44"/>
      <c r="LCG40" s="44"/>
      <c r="LCH40" s="44"/>
      <c r="LCI40" s="44"/>
      <c r="LCJ40" s="44"/>
      <c r="LCK40" s="44"/>
      <c r="LCL40" s="44"/>
      <c r="LCM40" s="44"/>
      <c r="LCN40" s="44"/>
      <c r="LCO40" s="44"/>
      <c r="LCP40" s="44"/>
      <c r="LCQ40" s="44"/>
      <c r="LCR40" s="44"/>
      <c r="LCS40" s="44"/>
      <c r="LCT40" s="44"/>
      <c r="LCU40" s="44"/>
      <c r="LCV40" s="44"/>
      <c r="LCW40" s="44"/>
      <c r="LCX40" s="44"/>
      <c r="LCY40" s="44"/>
      <c r="LCZ40" s="44"/>
      <c r="LDA40" s="44"/>
      <c r="LDB40" s="44"/>
      <c r="LDC40" s="44"/>
      <c r="LDD40" s="44"/>
      <c r="LDE40" s="44"/>
      <c r="LDF40" s="44"/>
      <c r="LDG40" s="44"/>
      <c r="LDH40" s="44"/>
      <c r="LDI40" s="44"/>
      <c r="LDJ40" s="44"/>
      <c r="LDK40" s="44"/>
      <c r="LDL40" s="44"/>
      <c r="LDM40" s="44"/>
      <c r="LDN40" s="44"/>
      <c r="LDO40" s="44"/>
      <c r="LDP40" s="44"/>
      <c r="LDQ40" s="44"/>
      <c r="LDR40" s="44"/>
      <c r="LDS40" s="44"/>
      <c r="LDT40" s="44"/>
      <c r="LDU40" s="44"/>
      <c r="LDV40" s="44"/>
      <c r="LDW40" s="44"/>
      <c r="LDX40" s="44"/>
      <c r="LDY40" s="44"/>
      <c r="LDZ40" s="44"/>
      <c r="LEA40" s="44"/>
      <c r="LEB40" s="44"/>
      <c r="LEC40" s="44"/>
      <c r="LED40" s="44"/>
      <c r="LEE40" s="44"/>
      <c r="LEF40" s="44"/>
      <c r="LEG40" s="44"/>
      <c r="LEH40" s="44"/>
      <c r="LEI40" s="44"/>
      <c r="LEJ40" s="44"/>
      <c r="LEK40" s="44"/>
      <c r="LEL40" s="44"/>
      <c r="LEM40" s="44"/>
      <c r="LEN40" s="44"/>
      <c r="LEO40" s="44"/>
      <c r="LEP40" s="44"/>
      <c r="LEQ40" s="44"/>
      <c r="LER40" s="44"/>
      <c r="LES40" s="44"/>
      <c r="LET40" s="44"/>
      <c r="LEU40" s="44"/>
      <c r="LEV40" s="44"/>
      <c r="LEW40" s="44"/>
      <c r="LEX40" s="44"/>
      <c r="LEY40" s="44"/>
      <c r="LEZ40" s="44"/>
      <c r="LFA40" s="44"/>
      <c r="LFB40" s="44"/>
      <c r="LFC40" s="44"/>
      <c r="LFD40" s="44"/>
      <c r="LFE40" s="44"/>
      <c r="LFF40" s="44"/>
      <c r="LFG40" s="44"/>
      <c r="LFH40" s="44"/>
      <c r="LFI40" s="44"/>
      <c r="LFJ40" s="44"/>
      <c r="LFK40" s="44"/>
      <c r="LFL40" s="44"/>
      <c r="LFM40" s="44"/>
      <c r="LFN40" s="44"/>
      <c r="LFO40" s="44"/>
      <c r="LFP40" s="44"/>
      <c r="LFQ40" s="44"/>
      <c r="LFR40" s="44"/>
      <c r="LFS40" s="44"/>
      <c r="LFT40" s="44"/>
      <c r="LFU40" s="44"/>
      <c r="LFV40" s="44"/>
      <c r="LFW40" s="44"/>
      <c r="LFX40" s="44"/>
      <c r="LFY40" s="44"/>
      <c r="LFZ40" s="44"/>
      <c r="LGA40" s="44"/>
      <c r="LGB40" s="44"/>
      <c r="LGC40" s="44"/>
      <c r="LGD40" s="44"/>
      <c r="LGE40" s="44"/>
      <c r="LGF40" s="44"/>
      <c r="LGG40" s="44"/>
      <c r="LGH40" s="44"/>
      <c r="LGI40" s="44"/>
      <c r="LGJ40" s="44"/>
      <c r="LGK40" s="44"/>
      <c r="LGL40" s="44"/>
      <c r="LGM40" s="44"/>
      <c r="LGN40" s="44"/>
      <c r="LGO40" s="44"/>
      <c r="LGP40" s="44"/>
      <c r="LGQ40" s="44"/>
      <c r="LGR40" s="44"/>
      <c r="LGS40" s="44"/>
      <c r="LGT40" s="44"/>
      <c r="LGU40" s="44"/>
      <c r="LGV40" s="44"/>
      <c r="LGW40" s="44"/>
      <c r="LGX40" s="44"/>
      <c r="LGY40" s="44"/>
      <c r="LGZ40" s="44"/>
      <c r="LHA40" s="44"/>
      <c r="LHB40" s="44"/>
      <c r="LHC40" s="44"/>
      <c r="LHD40" s="44"/>
      <c r="LHE40" s="44"/>
      <c r="LHF40" s="44"/>
      <c r="LHG40" s="44"/>
      <c r="LHH40" s="44"/>
      <c r="LHI40" s="44"/>
      <c r="LHJ40" s="44"/>
      <c r="LHK40" s="44"/>
      <c r="LHL40" s="44"/>
      <c r="LHM40" s="44"/>
      <c r="LHN40" s="44"/>
      <c r="LHO40" s="44"/>
      <c r="LHP40" s="44"/>
      <c r="LHQ40" s="44"/>
      <c r="LHR40" s="44"/>
      <c r="LHS40" s="44"/>
      <c r="LHT40" s="44"/>
      <c r="LHU40" s="44"/>
      <c r="LHV40" s="44"/>
      <c r="LHW40" s="44"/>
      <c r="LHX40" s="44"/>
      <c r="LHY40" s="44"/>
      <c r="LHZ40" s="44"/>
      <c r="LIA40" s="44"/>
      <c r="LIB40" s="44"/>
      <c r="LIC40" s="44"/>
      <c r="LID40" s="44"/>
      <c r="LIE40" s="44"/>
      <c r="LIF40" s="44"/>
      <c r="LIG40" s="44"/>
      <c r="LIH40" s="44"/>
      <c r="LII40" s="44"/>
      <c r="LIJ40" s="44"/>
      <c r="LIK40" s="44"/>
      <c r="LIL40" s="44"/>
      <c r="LIM40" s="44"/>
      <c r="LIN40" s="44"/>
      <c r="LIO40" s="44"/>
      <c r="LIP40" s="44"/>
      <c r="LIQ40" s="44"/>
      <c r="LIR40" s="44"/>
      <c r="LIS40" s="44"/>
      <c r="LIT40" s="44"/>
      <c r="LIU40" s="44"/>
      <c r="LIV40" s="44"/>
      <c r="LIW40" s="44"/>
      <c r="LIX40" s="44"/>
      <c r="LIY40" s="44"/>
      <c r="LIZ40" s="44"/>
      <c r="LJA40" s="44"/>
      <c r="LJB40" s="44"/>
      <c r="LJC40" s="44"/>
      <c r="LJD40" s="44"/>
      <c r="LJE40" s="44"/>
      <c r="LJF40" s="44"/>
      <c r="LJG40" s="44"/>
      <c r="LJH40" s="44"/>
      <c r="LJI40" s="44"/>
      <c r="LJJ40" s="44"/>
      <c r="LJK40" s="44"/>
      <c r="LJL40" s="44"/>
      <c r="LJM40" s="44"/>
      <c r="LJN40" s="44"/>
      <c r="LJO40" s="44"/>
      <c r="LJP40" s="44"/>
      <c r="LJQ40" s="44"/>
      <c r="LJR40" s="44"/>
      <c r="LJS40" s="44"/>
      <c r="LJT40" s="44"/>
      <c r="LJU40" s="44"/>
      <c r="LJV40" s="44"/>
      <c r="LJW40" s="44"/>
      <c r="LJX40" s="44"/>
      <c r="LJY40" s="44"/>
      <c r="LJZ40" s="44"/>
      <c r="LKA40" s="44"/>
      <c r="LKB40" s="44"/>
      <c r="LKC40" s="44"/>
      <c r="LKD40" s="44"/>
      <c r="LKE40" s="44"/>
      <c r="LKF40" s="44"/>
      <c r="LKG40" s="44"/>
      <c r="LKH40" s="44"/>
      <c r="LKI40" s="44"/>
      <c r="LKJ40" s="44"/>
      <c r="LKK40" s="44"/>
      <c r="LKL40" s="44"/>
      <c r="LKM40" s="44"/>
      <c r="LKN40" s="44"/>
      <c r="LKO40" s="44"/>
      <c r="LKP40" s="44"/>
      <c r="LKQ40" s="44"/>
      <c r="LKR40" s="44"/>
      <c r="LKS40" s="44"/>
      <c r="LKT40" s="44"/>
      <c r="LKU40" s="44"/>
      <c r="LKV40" s="44"/>
      <c r="LKW40" s="44"/>
      <c r="LKX40" s="44"/>
      <c r="LKY40" s="44"/>
      <c r="LKZ40" s="44"/>
      <c r="LLA40" s="44"/>
      <c r="LLB40" s="44"/>
      <c r="LLC40" s="44"/>
      <c r="LLD40" s="44"/>
      <c r="LLE40" s="44"/>
      <c r="LLF40" s="44"/>
      <c r="LLG40" s="44"/>
      <c r="LLH40" s="44"/>
      <c r="LLI40" s="44"/>
      <c r="LLJ40" s="44"/>
      <c r="LLK40" s="44"/>
      <c r="LLL40" s="44"/>
      <c r="LLM40" s="44"/>
      <c r="LLN40" s="44"/>
      <c r="LLO40" s="44"/>
      <c r="LLP40" s="44"/>
      <c r="LLQ40" s="44"/>
      <c r="LLR40" s="44"/>
      <c r="LLS40" s="44"/>
      <c r="LLT40" s="44"/>
      <c r="LLU40" s="44"/>
      <c r="LLV40" s="44"/>
      <c r="LLW40" s="44"/>
      <c r="LLX40" s="44"/>
      <c r="LLY40" s="44"/>
      <c r="LLZ40" s="44"/>
      <c r="LMA40" s="44"/>
      <c r="LMB40" s="44"/>
      <c r="LMC40" s="44"/>
      <c r="LMD40" s="44"/>
      <c r="LME40" s="44"/>
      <c r="LMF40" s="44"/>
      <c r="LMG40" s="44"/>
      <c r="LMH40" s="44"/>
      <c r="LMI40" s="44"/>
      <c r="LMJ40" s="44"/>
      <c r="LMK40" s="44"/>
      <c r="LML40" s="44"/>
      <c r="LMM40" s="44"/>
      <c r="LMN40" s="44"/>
      <c r="LMO40" s="44"/>
      <c r="LMP40" s="44"/>
      <c r="LMQ40" s="44"/>
      <c r="LMR40" s="44"/>
      <c r="LMS40" s="44"/>
      <c r="LMT40" s="44"/>
      <c r="LMU40" s="44"/>
      <c r="LMV40" s="44"/>
      <c r="LMW40" s="44"/>
      <c r="LMX40" s="44"/>
      <c r="LMY40" s="44"/>
      <c r="LMZ40" s="44"/>
      <c r="LNA40" s="44"/>
      <c r="LNB40" s="44"/>
      <c r="LNC40" s="44"/>
      <c r="LND40" s="44"/>
      <c r="LNE40" s="44"/>
      <c r="LNF40" s="44"/>
      <c r="LNG40" s="44"/>
      <c r="LNH40" s="44"/>
      <c r="LNI40" s="44"/>
      <c r="LNJ40" s="44"/>
      <c r="LNK40" s="44"/>
      <c r="LNL40" s="44"/>
      <c r="LNM40" s="44"/>
      <c r="LNN40" s="44"/>
      <c r="LNO40" s="44"/>
      <c r="LNP40" s="44"/>
      <c r="LNQ40" s="44"/>
      <c r="LNR40" s="44"/>
      <c r="LNS40" s="44"/>
      <c r="LNT40" s="44"/>
      <c r="LNU40" s="44"/>
      <c r="LNV40" s="44"/>
      <c r="LNW40" s="44"/>
      <c r="LNX40" s="44"/>
      <c r="LNY40" s="44"/>
      <c r="LNZ40" s="44"/>
      <c r="LOA40" s="44"/>
      <c r="LOB40" s="44"/>
      <c r="LOC40" s="44"/>
      <c r="LOD40" s="44"/>
      <c r="LOE40" s="44"/>
      <c r="LOF40" s="44"/>
      <c r="LOG40" s="44"/>
      <c r="LOH40" s="44"/>
      <c r="LOI40" s="44"/>
      <c r="LOJ40" s="44"/>
      <c r="LOK40" s="44"/>
      <c r="LOL40" s="44"/>
      <c r="LOM40" s="44"/>
      <c r="LON40" s="44"/>
      <c r="LOO40" s="44"/>
      <c r="LOP40" s="44"/>
      <c r="LOQ40" s="44"/>
      <c r="LOR40" s="44"/>
      <c r="LOS40" s="44"/>
      <c r="LOT40" s="44"/>
      <c r="LOU40" s="44"/>
      <c r="LOV40" s="44"/>
      <c r="LOW40" s="44"/>
      <c r="LOX40" s="44"/>
      <c r="LOY40" s="44"/>
      <c r="LOZ40" s="44"/>
      <c r="LPA40" s="44"/>
      <c r="LPB40" s="44"/>
      <c r="LPC40" s="44"/>
      <c r="LPD40" s="44"/>
      <c r="LPE40" s="44"/>
      <c r="LPF40" s="44"/>
      <c r="LPG40" s="44"/>
      <c r="LPH40" s="44"/>
      <c r="LPI40" s="44"/>
      <c r="LPJ40" s="44"/>
      <c r="LPK40" s="44"/>
      <c r="LPL40" s="44"/>
      <c r="LPM40" s="44"/>
      <c r="LPN40" s="44"/>
      <c r="LPO40" s="44"/>
      <c r="LPP40" s="44"/>
      <c r="LPQ40" s="44"/>
      <c r="LPR40" s="44"/>
      <c r="LPS40" s="44"/>
      <c r="LPT40" s="44"/>
      <c r="LPU40" s="44"/>
      <c r="LPV40" s="44"/>
      <c r="LPW40" s="44"/>
      <c r="LPX40" s="44"/>
      <c r="LPY40" s="44"/>
      <c r="LPZ40" s="44"/>
      <c r="LQA40" s="44"/>
      <c r="LQB40" s="44"/>
      <c r="LQC40" s="44"/>
      <c r="LQD40" s="44"/>
      <c r="LQE40" s="44"/>
      <c r="LQF40" s="44"/>
      <c r="LQG40" s="44"/>
      <c r="LQH40" s="44"/>
      <c r="LQI40" s="44"/>
      <c r="LQJ40" s="44"/>
      <c r="LQK40" s="44"/>
      <c r="LQL40" s="44"/>
      <c r="LQM40" s="44"/>
      <c r="LQN40" s="44"/>
      <c r="LQO40" s="44"/>
      <c r="LQP40" s="44"/>
      <c r="LQQ40" s="44"/>
      <c r="LQR40" s="44"/>
      <c r="LQS40" s="44"/>
      <c r="LQT40" s="44"/>
      <c r="LQU40" s="44"/>
      <c r="LQV40" s="44"/>
      <c r="LQW40" s="44"/>
      <c r="LQX40" s="44"/>
      <c r="LQY40" s="44"/>
      <c r="LQZ40" s="44"/>
      <c r="LRA40" s="44"/>
      <c r="LRB40" s="44"/>
      <c r="LRC40" s="44"/>
      <c r="LRD40" s="44"/>
      <c r="LRE40" s="44"/>
      <c r="LRF40" s="44"/>
      <c r="LRG40" s="44"/>
      <c r="LRH40" s="44"/>
      <c r="LRI40" s="44"/>
      <c r="LRJ40" s="44"/>
      <c r="LRK40" s="44"/>
      <c r="LRL40" s="44"/>
      <c r="LRM40" s="44"/>
      <c r="LRN40" s="44"/>
      <c r="LRO40" s="44"/>
      <c r="LRP40" s="44"/>
      <c r="LRQ40" s="44"/>
      <c r="LRR40" s="44"/>
      <c r="LRS40" s="44"/>
      <c r="LRT40" s="44"/>
      <c r="LRU40" s="44"/>
      <c r="LRV40" s="44"/>
      <c r="LRW40" s="44"/>
      <c r="LRX40" s="44"/>
      <c r="LRY40" s="44"/>
      <c r="LRZ40" s="44"/>
      <c r="LSA40" s="44"/>
      <c r="LSB40" s="44"/>
      <c r="LSC40" s="44"/>
      <c r="LSD40" s="44"/>
      <c r="LSE40" s="44"/>
      <c r="LSF40" s="44"/>
      <c r="LSG40" s="44"/>
      <c r="LSH40" s="44"/>
      <c r="LSI40" s="44"/>
      <c r="LSJ40" s="44"/>
      <c r="LSK40" s="44"/>
      <c r="LSL40" s="44"/>
      <c r="LSM40" s="44"/>
      <c r="LSN40" s="44"/>
      <c r="LSO40" s="44"/>
      <c r="LSP40" s="44"/>
      <c r="LSQ40" s="44"/>
      <c r="LSR40" s="44"/>
      <c r="LSS40" s="44"/>
      <c r="LST40" s="44"/>
      <c r="LSU40" s="44"/>
      <c r="LSV40" s="44"/>
      <c r="LSW40" s="44"/>
      <c r="LSX40" s="44"/>
      <c r="LSY40" s="44"/>
      <c r="LSZ40" s="44"/>
      <c r="LTA40" s="44"/>
      <c r="LTB40" s="44"/>
      <c r="LTC40" s="44"/>
      <c r="LTD40" s="44"/>
      <c r="LTE40" s="44"/>
      <c r="LTF40" s="44"/>
      <c r="LTG40" s="44"/>
      <c r="LTH40" s="44"/>
      <c r="LTI40" s="44"/>
      <c r="LTJ40" s="44"/>
      <c r="LTK40" s="44"/>
      <c r="LTL40" s="44"/>
      <c r="LTM40" s="44"/>
      <c r="LTN40" s="44"/>
      <c r="LTO40" s="44"/>
      <c r="LTP40" s="44"/>
      <c r="LTQ40" s="44"/>
      <c r="LTR40" s="44"/>
      <c r="LTS40" s="44"/>
      <c r="LTT40" s="44"/>
      <c r="LTU40" s="44"/>
      <c r="LTV40" s="44"/>
      <c r="LTW40" s="44"/>
      <c r="LTX40" s="44"/>
      <c r="LTY40" s="44"/>
      <c r="LTZ40" s="44"/>
      <c r="LUA40" s="44"/>
      <c r="LUB40" s="44"/>
      <c r="LUC40" s="44"/>
      <c r="LUD40" s="44"/>
      <c r="LUE40" s="44"/>
      <c r="LUF40" s="44"/>
      <c r="LUG40" s="44"/>
      <c r="LUH40" s="44"/>
      <c r="LUI40" s="44"/>
      <c r="LUJ40" s="44"/>
      <c r="LUK40" s="44"/>
      <c r="LUL40" s="44"/>
      <c r="LUM40" s="44"/>
      <c r="LUN40" s="44"/>
      <c r="LUO40" s="44"/>
      <c r="LUP40" s="44"/>
      <c r="LUQ40" s="44"/>
      <c r="LUR40" s="44"/>
      <c r="LUS40" s="44"/>
      <c r="LUT40" s="44"/>
      <c r="LUU40" s="44"/>
      <c r="LUV40" s="44"/>
      <c r="LUW40" s="44"/>
      <c r="LUX40" s="44"/>
      <c r="LUY40" s="44"/>
      <c r="LUZ40" s="44"/>
      <c r="LVA40" s="44"/>
      <c r="LVB40" s="44"/>
      <c r="LVC40" s="44"/>
      <c r="LVD40" s="44"/>
      <c r="LVE40" s="44"/>
      <c r="LVF40" s="44"/>
      <c r="LVG40" s="44"/>
      <c r="LVH40" s="44"/>
      <c r="LVI40" s="44"/>
      <c r="LVJ40" s="44"/>
      <c r="LVK40" s="44"/>
      <c r="LVL40" s="44"/>
      <c r="LVM40" s="44"/>
      <c r="LVN40" s="44"/>
      <c r="LVO40" s="44"/>
      <c r="LVP40" s="44"/>
      <c r="LVQ40" s="44"/>
      <c r="LVR40" s="44"/>
      <c r="LVS40" s="44"/>
      <c r="LVT40" s="44"/>
      <c r="LVU40" s="44"/>
      <c r="LVV40" s="44"/>
      <c r="LVW40" s="44"/>
      <c r="LVX40" s="44"/>
      <c r="LVY40" s="44"/>
      <c r="LVZ40" s="44"/>
      <c r="LWA40" s="44"/>
      <c r="LWB40" s="44"/>
      <c r="LWC40" s="44"/>
      <c r="LWD40" s="44"/>
      <c r="LWE40" s="44"/>
      <c r="LWF40" s="44"/>
      <c r="LWG40" s="44"/>
      <c r="LWH40" s="44"/>
      <c r="LWI40" s="44"/>
      <c r="LWJ40" s="44"/>
      <c r="LWK40" s="44"/>
      <c r="LWL40" s="44"/>
      <c r="LWM40" s="44"/>
      <c r="LWN40" s="44"/>
      <c r="LWO40" s="44"/>
      <c r="LWP40" s="44"/>
      <c r="LWQ40" s="44"/>
      <c r="LWR40" s="44"/>
      <c r="LWS40" s="44"/>
      <c r="LWT40" s="44"/>
      <c r="LWU40" s="44"/>
      <c r="LWV40" s="44"/>
      <c r="LWW40" s="44"/>
      <c r="LWX40" s="44"/>
      <c r="LWY40" s="44"/>
      <c r="LWZ40" s="44"/>
      <c r="LXA40" s="44"/>
      <c r="LXB40" s="44"/>
      <c r="LXC40" s="44"/>
      <c r="LXD40" s="44"/>
      <c r="LXE40" s="44"/>
      <c r="LXF40" s="44"/>
      <c r="LXG40" s="44"/>
      <c r="LXH40" s="44"/>
      <c r="LXI40" s="44"/>
      <c r="LXJ40" s="44"/>
      <c r="LXK40" s="44"/>
      <c r="LXL40" s="44"/>
      <c r="LXM40" s="44"/>
      <c r="LXN40" s="44"/>
      <c r="LXO40" s="44"/>
      <c r="LXP40" s="44"/>
      <c r="LXQ40" s="44"/>
      <c r="LXR40" s="44"/>
      <c r="LXS40" s="44"/>
      <c r="LXT40" s="44"/>
      <c r="LXU40" s="44"/>
      <c r="LXV40" s="44"/>
      <c r="LXW40" s="44"/>
      <c r="LXX40" s="44"/>
      <c r="LXY40" s="44"/>
      <c r="LXZ40" s="44"/>
      <c r="LYA40" s="44"/>
      <c r="LYB40" s="44"/>
      <c r="LYC40" s="44"/>
      <c r="LYD40" s="44"/>
      <c r="LYE40" s="44"/>
      <c r="LYF40" s="44"/>
      <c r="LYG40" s="44"/>
      <c r="LYH40" s="44"/>
      <c r="LYI40" s="44"/>
      <c r="LYJ40" s="44"/>
      <c r="LYK40" s="44"/>
      <c r="LYL40" s="44"/>
      <c r="LYM40" s="44"/>
      <c r="LYN40" s="44"/>
      <c r="LYO40" s="44"/>
      <c r="LYP40" s="44"/>
      <c r="LYQ40" s="44"/>
      <c r="LYR40" s="44"/>
      <c r="LYS40" s="44"/>
      <c r="LYT40" s="44"/>
      <c r="LYU40" s="44"/>
      <c r="LYV40" s="44"/>
      <c r="LYW40" s="44"/>
      <c r="LYX40" s="44"/>
      <c r="LYY40" s="44"/>
      <c r="LYZ40" s="44"/>
      <c r="LZA40" s="44"/>
      <c r="LZB40" s="44"/>
      <c r="LZC40" s="44"/>
      <c r="LZD40" s="44"/>
      <c r="LZE40" s="44"/>
      <c r="LZF40" s="44"/>
      <c r="LZG40" s="44"/>
      <c r="LZH40" s="44"/>
      <c r="LZI40" s="44"/>
      <c r="LZJ40" s="44"/>
      <c r="LZK40" s="44"/>
      <c r="LZL40" s="44"/>
      <c r="LZM40" s="44"/>
      <c r="LZN40" s="44"/>
      <c r="LZO40" s="44"/>
      <c r="LZP40" s="44"/>
      <c r="LZQ40" s="44"/>
      <c r="LZR40" s="44"/>
      <c r="LZS40" s="44"/>
      <c r="LZT40" s="44"/>
      <c r="LZU40" s="44"/>
      <c r="LZV40" s="44"/>
      <c r="LZW40" s="44"/>
      <c r="LZX40" s="44"/>
      <c r="LZY40" s="44"/>
      <c r="LZZ40" s="44"/>
      <c r="MAA40" s="44"/>
      <c r="MAB40" s="44"/>
      <c r="MAC40" s="44"/>
      <c r="MAD40" s="44"/>
      <c r="MAE40" s="44"/>
      <c r="MAF40" s="44"/>
      <c r="MAG40" s="44"/>
      <c r="MAH40" s="44"/>
      <c r="MAI40" s="44"/>
      <c r="MAJ40" s="44"/>
      <c r="MAK40" s="44"/>
      <c r="MAL40" s="44"/>
      <c r="MAM40" s="44"/>
      <c r="MAN40" s="44"/>
      <c r="MAO40" s="44"/>
      <c r="MAP40" s="44"/>
      <c r="MAQ40" s="44"/>
      <c r="MAR40" s="44"/>
      <c r="MAS40" s="44"/>
      <c r="MAT40" s="44"/>
      <c r="MAU40" s="44"/>
      <c r="MAV40" s="44"/>
      <c r="MAW40" s="44"/>
      <c r="MAX40" s="44"/>
      <c r="MAY40" s="44"/>
      <c r="MAZ40" s="44"/>
      <c r="MBA40" s="44"/>
      <c r="MBB40" s="44"/>
      <c r="MBC40" s="44"/>
      <c r="MBD40" s="44"/>
      <c r="MBE40" s="44"/>
      <c r="MBF40" s="44"/>
      <c r="MBG40" s="44"/>
      <c r="MBH40" s="44"/>
      <c r="MBI40" s="44"/>
      <c r="MBJ40" s="44"/>
      <c r="MBK40" s="44"/>
      <c r="MBL40" s="44"/>
      <c r="MBM40" s="44"/>
      <c r="MBN40" s="44"/>
      <c r="MBO40" s="44"/>
      <c r="MBP40" s="44"/>
      <c r="MBQ40" s="44"/>
      <c r="MBR40" s="44"/>
      <c r="MBS40" s="44"/>
      <c r="MBT40" s="44"/>
      <c r="MBU40" s="44"/>
      <c r="MBV40" s="44"/>
      <c r="MBW40" s="44"/>
      <c r="MBX40" s="44"/>
      <c r="MBY40" s="44"/>
      <c r="MBZ40" s="44"/>
      <c r="MCA40" s="44"/>
      <c r="MCB40" s="44"/>
      <c r="MCC40" s="44"/>
      <c r="MCD40" s="44"/>
      <c r="MCE40" s="44"/>
      <c r="MCF40" s="44"/>
      <c r="MCG40" s="44"/>
      <c r="MCH40" s="44"/>
      <c r="MCI40" s="44"/>
      <c r="MCJ40" s="44"/>
      <c r="MCK40" s="44"/>
      <c r="MCL40" s="44"/>
      <c r="MCM40" s="44"/>
      <c r="MCN40" s="44"/>
      <c r="MCO40" s="44"/>
      <c r="MCP40" s="44"/>
      <c r="MCQ40" s="44"/>
      <c r="MCR40" s="44"/>
      <c r="MCS40" s="44"/>
      <c r="MCT40" s="44"/>
      <c r="MCU40" s="44"/>
      <c r="MCV40" s="44"/>
      <c r="MCW40" s="44"/>
      <c r="MCX40" s="44"/>
      <c r="MCY40" s="44"/>
      <c r="MCZ40" s="44"/>
      <c r="MDA40" s="44"/>
      <c r="MDB40" s="44"/>
      <c r="MDC40" s="44"/>
      <c r="MDD40" s="44"/>
      <c r="MDE40" s="44"/>
      <c r="MDF40" s="44"/>
      <c r="MDG40" s="44"/>
      <c r="MDH40" s="44"/>
      <c r="MDI40" s="44"/>
      <c r="MDJ40" s="44"/>
      <c r="MDK40" s="44"/>
      <c r="MDL40" s="44"/>
      <c r="MDM40" s="44"/>
      <c r="MDN40" s="44"/>
      <c r="MDO40" s="44"/>
      <c r="MDP40" s="44"/>
      <c r="MDQ40" s="44"/>
      <c r="MDR40" s="44"/>
      <c r="MDS40" s="44"/>
      <c r="MDT40" s="44"/>
      <c r="MDU40" s="44"/>
      <c r="MDV40" s="44"/>
      <c r="MDW40" s="44"/>
      <c r="MDX40" s="44"/>
      <c r="MDY40" s="44"/>
      <c r="MDZ40" s="44"/>
      <c r="MEA40" s="44"/>
      <c r="MEB40" s="44"/>
      <c r="MEC40" s="44"/>
      <c r="MED40" s="44"/>
      <c r="MEE40" s="44"/>
      <c r="MEF40" s="44"/>
      <c r="MEG40" s="44"/>
      <c r="MEH40" s="44"/>
      <c r="MEI40" s="44"/>
      <c r="MEJ40" s="44"/>
      <c r="MEK40" s="44"/>
      <c r="MEL40" s="44"/>
      <c r="MEM40" s="44"/>
      <c r="MEN40" s="44"/>
      <c r="MEO40" s="44"/>
      <c r="MEP40" s="44"/>
      <c r="MEQ40" s="44"/>
      <c r="MER40" s="44"/>
      <c r="MES40" s="44"/>
      <c r="MET40" s="44"/>
      <c r="MEU40" s="44"/>
      <c r="MEV40" s="44"/>
      <c r="MEW40" s="44"/>
      <c r="MEX40" s="44"/>
      <c r="MEY40" s="44"/>
      <c r="MEZ40" s="44"/>
      <c r="MFA40" s="44"/>
      <c r="MFB40" s="44"/>
      <c r="MFC40" s="44"/>
      <c r="MFD40" s="44"/>
      <c r="MFE40" s="44"/>
      <c r="MFF40" s="44"/>
      <c r="MFG40" s="44"/>
      <c r="MFH40" s="44"/>
      <c r="MFI40" s="44"/>
      <c r="MFJ40" s="44"/>
      <c r="MFK40" s="44"/>
      <c r="MFL40" s="44"/>
      <c r="MFM40" s="44"/>
      <c r="MFN40" s="44"/>
      <c r="MFO40" s="44"/>
      <c r="MFP40" s="44"/>
      <c r="MFQ40" s="44"/>
      <c r="MFR40" s="44"/>
      <c r="MFS40" s="44"/>
      <c r="MFT40" s="44"/>
      <c r="MFU40" s="44"/>
      <c r="MFV40" s="44"/>
      <c r="MFW40" s="44"/>
      <c r="MFX40" s="44"/>
      <c r="MFY40" s="44"/>
      <c r="MFZ40" s="44"/>
      <c r="MGA40" s="44"/>
      <c r="MGB40" s="44"/>
      <c r="MGC40" s="44"/>
      <c r="MGD40" s="44"/>
      <c r="MGE40" s="44"/>
      <c r="MGF40" s="44"/>
      <c r="MGG40" s="44"/>
      <c r="MGH40" s="44"/>
      <c r="MGI40" s="44"/>
      <c r="MGJ40" s="44"/>
      <c r="MGK40" s="44"/>
      <c r="MGL40" s="44"/>
      <c r="MGM40" s="44"/>
      <c r="MGN40" s="44"/>
      <c r="MGO40" s="44"/>
      <c r="MGP40" s="44"/>
      <c r="MGQ40" s="44"/>
      <c r="MGR40" s="44"/>
      <c r="MGS40" s="44"/>
      <c r="MGT40" s="44"/>
      <c r="MGU40" s="44"/>
      <c r="MGV40" s="44"/>
      <c r="MGW40" s="44"/>
      <c r="MGX40" s="44"/>
      <c r="MGY40" s="44"/>
      <c r="MGZ40" s="44"/>
      <c r="MHA40" s="44"/>
      <c r="MHB40" s="44"/>
      <c r="MHC40" s="44"/>
      <c r="MHD40" s="44"/>
      <c r="MHE40" s="44"/>
      <c r="MHF40" s="44"/>
      <c r="MHG40" s="44"/>
      <c r="MHH40" s="44"/>
      <c r="MHI40" s="44"/>
      <c r="MHJ40" s="44"/>
      <c r="MHK40" s="44"/>
      <c r="MHL40" s="44"/>
      <c r="MHM40" s="44"/>
      <c r="MHN40" s="44"/>
      <c r="MHO40" s="44"/>
      <c r="MHP40" s="44"/>
      <c r="MHQ40" s="44"/>
      <c r="MHR40" s="44"/>
      <c r="MHS40" s="44"/>
      <c r="MHT40" s="44"/>
      <c r="MHU40" s="44"/>
      <c r="MHV40" s="44"/>
      <c r="MHW40" s="44"/>
      <c r="MHX40" s="44"/>
      <c r="MHY40" s="44"/>
      <c r="MHZ40" s="44"/>
      <c r="MIA40" s="44"/>
      <c r="MIB40" s="44"/>
      <c r="MIC40" s="44"/>
      <c r="MID40" s="44"/>
      <c r="MIE40" s="44"/>
      <c r="MIF40" s="44"/>
      <c r="MIG40" s="44"/>
      <c r="MIH40" s="44"/>
      <c r="MII40" s="44"/>
      <c r="MIJ40" s="44"/>
      <c r="MIK40" s="44"/>
      <c r="MIL40" s="44"/>
      <c r="MIM40" s="44"/>
      <c r="MIN40" s="44"/>
      <c r="MIO40" s="44"/>
      <c r="MIP40" s="44"/>
      <c r="MIQ40" s="44"/>
      <c r="MIR40" s="44"/>
      <c r="MIS40" s="44"/>
      <c r="MIT40" s="44"/>
      <c r="MIU40" s="44"/>
      <c r="MIV40" s="44"/>
      <c r="MIW40" s="44"/>
      <c r="MIX40" s="44"/>
      <c r="MIY40" s="44"/>
      <c r="MIZ40" s="44"/>
      <c r="MJA40" s="44"/>
      <c r="MJB40" s="44"/>
      <c r="MJC40" s="44"/>
      <c r="MJD40" s="44"/>
      <c r="MJE40" s="44"/>
      <c r="MJF40" s="44"/>
      <c r="MJG40" s="44"/>
      <c r="MJH40" s="44"/>
      <c r="MJI40" s="44"/>
      <c r="MJJ40" s="44"/>
      <c r="MJK40" s="44"/>
      <c r="MJL40" s="44"/>
      <c r="MJM40" s="44"/>
      <c r="MJN40" s="44"/>
      <c r="MJO40" s="44"/>
      <c r="MJP40" s="44"/>
      <c r="MJQ40" s="44"/>
      <c r="MJR40" s="44"/>
      <c r="MJS40" s="44"/>
      <c r="MJT40" s="44"/>
      <c r="MJU40" s="44"/>
      <c r="MJV40" s="44"/>
      <c r="MJW40" s="44"/>
      <c r="MJX40" s="44"/>
      <c r="MJY40" s="44"/>
      <c r="MJZ40" s="44"/>
      <c r="MKA40" s="44"/>
      <c r="MKB40" s="44"/>
      <c r="MKC40" s="44"/>
      <c r="MKD40" s="44"/>
      <c r="MKE40" s="44"/>
      <c r="MKF40" s="44"/>
      <c r="MKG40" s="44"/>
      <c r="MKH40" s="44"/>
      <c r="MKI40" s="44"/>
      <c r="MKJ40" s="44"/>
      <c r="MKK40" s="44"/>
      <c r="MKL40" s="44"/>
      <c r="MKM40" s="44"/>
      <c r="MKN40" s="44"/>
      <c r="MKO40" s="44"/>
      <c r="MKP40" s="44"/>
      <c r="MKQ40" s="44"/>
      <c r="MKR40" s="44"/>
      <c r="MKS40" s="44"/>
      <c r="MKT40" s="44"/>
      <c r="MKU40" s="44"/>
      <c r="MKV40" s="44"/>
      <c r="MKW40" s="44"/>
      <c r="MKX40" s="44"/>
      <c r="MKY40" s="44"/>
      <c r="MKZ40" s="44"/>
      <c r="MLA40" s="44"/>
      <c r="MLB40" s="44"/>
      <c r="MLC40" s="44"/>
      <c r="MLD40" s="44"/>
      <c r="MLE40" s="44"/>
      <c r="MLF40" s="44"/>
      <c r="MLG40" s="44"/>
      <c r="MLH40" s="44"/>
      <c r="MLI40" s="44"/>
      <c r="MLJ40" s="44"/>
      <c r="MLK40" s="44"/>
      <c r="MLL40" s="44"/>
      <c r="MLM40" s="44"/>
      <c r="MLN40" s="44"/>
      <c r="MLO40" s="44"/>
      <c r="MLP40" s="44"/>
      <c r="MLQ40" s="44"/>
      <c r="MLR40" s="44"/>
      <c r="MLS40" s="44"/>
      <c r="MLT40" s="44"/>
      <c r="MLU40" s="44"/>
      <c r="MLV40" s="44"/>
      <c r="MLW40" s="44"/>
      <c r="MLX40" s="44"/>
      <c r="MLY40" s="44"/>
      <c r="MLZ40" s="44"/>
      <c r="MMA40" s="44"/>
      <c r="MMB40" s="44"/>
      <c r="MMC40" s="44"/>
      <c r="MMD40" s="44"/>
      <c r="MME40" s="44"/>
      <c r="MMF40" s="44"/>
      <c r="MMG40" s="44"/>
      <c r="MMH40" s="44"/>
      <c r="MMI40" s="44"/>
      <c r="MMJ40" s="44"/>
      <c r="MMK40" s="44"/>
      <c r="MML40" s="44"/>
      <c r="MMM40" s="44"/>
      <c r="MMN40" s="44"/>
      <c r="MMO40" s="44"/>
      <c r="MMP40" s="44"/>
      <c r="MMQ40" s="44"/>
      <c r="MMR40" s="44"/>
      <c r="MMS40" s="44"/>
      <c r="MMT40" s="44"/>
      <c r="MMU40" s="44"/>
      <c r="MMV40" s="44"/>
      <c r="MMW40" s="44"/>
      <c r="MMX40" s="44"/>
      <c r="MMY40" s="44"/>
      <c r="MMZ40" s="44"/>
      <c r="MNA40" s="44"/>
      <c r="MNB40" s="44"/>
      <c r="MNC40" s="44"/>
      <c r="MND40" s="44"/>
      <c r="MNE40" s="44"/>
      <c r="MNF40" s="44"/>
      <c r="MNG40" s="44"/>
      <c r="MNH40" s="44"/>
      <c r="MNI40" s="44"/>
      <c r="MNJ40" s="44"/>
      <c r="MNK40" s="44"/>
      <c r="MNL40" s="44"/>
      <c r="MNM40" s="44"/>
      <c r="MNN40" s="44"/>
      <c r="MNO40" s="44"/>
      <c r="MNP40" s="44"/>
      <c r="MNQ40" s="44"/>
      <c r="MNR40" s="44"/>
      <c r="MNS40" s="44"/>
      <c r="MNT40" s="44"/>
      <c r="MNU40" s="44"/>
      <c r="MNV40" s="44"/>
      <c r="MNW40" s="44"/>
      <c r="MNX40" s="44"/>
      <c r="MNY40" s="44"/>
      <c r="MNZ40" s="44"/>
      <c r="MOA40" s="44"/>
      <c r="MOB40" s="44"/>
      <c r="MOC40" s="44"/>
      <c r="MOD40" s="44"/>
      <c r="MOE40" s="44"/>
      <c r="MOF40" s="44"/>
      <c r="MOG40" s="44"/>
      <c r="MOH40" s="44"/>
      <c r="MOI40" s="44"/>
      <c r="MOJ40" s="44"/>
      <c r="MOK40" s="44"/>
      <c r="MOL40" s="44"/>
      <c r="MOM40" s="44"/>
      <c r="MON40" s="44"/>
      <c r="MOO40" s="44"/>
      <c r="MOP40" s="44"/>
      <c r="MOQ40" s="44"/>
      <c r="MOR40" s="44"/>
      <c r="MOS40" s="44"/>
      <c r="MOT40" s="44"/>
      <c r="MOU40" s="44"/>
      <c r="MOV40" s="44"/>
      <c r="MOW40" s="44"/>
      <c r="MOX40" s="44"/>
      <c r="MOY40" s="44"/>
      <c r="MOZ40" s="44"/>
      <c r="MPA40" s="44"/>
      <c r="MPB40" s="44"/>
      <c r="MPC40" s="44"/>
      <c r="MPD40" s="44"/>
      <c r="MPE40" s="44"/>
      <c r="MPF40" s="44"/>
      <c r="MPG40" s="44"/>
      <c r="MPH40" s="44"/>
      <c r="MPI40" s="44"/>
      <c r="MPJ40" s="44"/>
      <c r="MPK40" s="44"/>
      <c r="MPL40" s="44"/>
      <c r="MPM40" s="44"/>
      <c r="MPN40" s="44"/>
      <c r="MPO40" s="44"/>
      <c r="MPP40" s="44"/>
      <c r="MPQ40" s="44"/>
      <c r="MPR40" s="44"/>
      <c r="MPS40" s="44"/>
      <c r="MPT40" s="44"/>
      <c r="MPU40" s="44"/>
      <c r="MPV40" s="44"/>
      <c r="MPW40" s="44"/>
      <c r="MPX40" s="44"/>
      <c r="MPY40" s="44"/>
      <c r="MPZ40" s="44"/>
      <c r="MQA40" s="44"/>
      <c r="MQB40" s="44"/>
      <c r="MQC40" s="44"/>
      <c r="MQD40" s="44"/>
      <c r="MQE40" s="44"/>
      <c r="MQF40" s="44"/>
      <c r="MQG40" s="44"/>
      <c r="MQH40" s="44"/>
      <c r="MQI40" s="44"/>
      <c r="MQJ40" s="44"/>
      <c r="MQK40" s="44"/>
      <c r="MQL40" s="44"/>
      <c r="MQM40" s="44"/>
      <c r="MQN40" s="44"/>
      <c r="MQO40" s="44"/>
      <c r="MQP40" s="44"/>
      <c r="MQQ40" s="44"/>
      <c r="MQR40" s="44"/>
      <c r="MQS40" s="44"/>
      <c r="MQT40" s="44"/>
      <c r="MQU40" s="44"/>
      <c r="MQV40" s="44"/>
      <c r="MQW40" s="44"/>
      <c r="MQX40" s="44"/>
      <c r="MQY40" s="44"/>
      <c r="MQZ40" s="44"/>
      <c r="MRA40" s="44"/>
      <c r="MRB40" s="44"/>
      <c r="MRC40" s="44"/>
      <c r="MRD40" s="44"/>
      <c r="MRE40" s="44"/>
      <c r="MRF40" s="44"/>
      <c r="MRG40" s="44"/>
      <c r="MRH40" s="44"/>
      <c r="MRI40" s="44"/>
      <c r="MRJ40" s="44"/>
      <c r="MRK40" s="44"/>
      <c r="MRL40" s="44"/>
      <c r="MRM40" s="44"/>
      <c r="MRN40" s="44"/>
      <c r="MRO40" s="44"/>
      <c r="MRP40" s="44"/>
      <c r="MRQ40" s="44"/>
      <c r="MRR40" s="44"/>
      <c r="MRS40" s="44"/>
      <c r="MRT40" s="44"/>
      <c r="MRU40" s="44"/>
      <c r="MRV40" s="44"/>
      <c r="MRW40" s="44"/>
      <c r="MRX40" s="44"/>
      <c r="MRY40" s="44"/>
      <c r="MRZ40" s="44"/>
      <c r="MSA40" s="44"/>
      <c r="MSB40" s="44"/>
      <c r="MSC40" s="44"/>
      <c r="MSD40" s="44"/>
      <c r="MSE40" s="44"/>
      <c r="MSF40" s="44"/>
      <c r="MSG40" s="44"/>
      <c r="MSH40" s="44"/>
      <c r="MSI40" s="44"/>
      <c r="MSJ40" s="44"/>
      <c r="MSK40" s="44"/>
      <c r="MSL40" s="44"/>
      <c r="MSM40" s="44"/>
      <c r="MSN40" s="44"/>
      <c r="MSO40" s="44"/>
      <c r="MSP40" s="44"/>
      <c r="MSQ40" s="44"/>
      <c r="MSR40" s="44"/>
      <c r="MSS40" s="44"/>
      <c r="MST40" s="44"/>
      <c r="MSU40" s="44"/>
      <c r="MSV40" s="44"/>
      <c r="MSW40" s="44"/>
      <c r="MSX40" s="44"/>
      <c r="MSY40" s="44"/>
      <c r="MSZ40" s="44"/>
      <c r="MTA40" s="44"/>
      <c r="MTB40" s="44"/>
      <c r="MTC40" s="44"/>
      <c r="MTD40" s="44"/>
      <c r="MTE40" s="44"/>
      <c r="MTF40" s="44"/>
      <c r="MTG40" s="44"/>
      <c r="MTH40" s="44"/>
      <c r="MTI40" s="44"/>
      <c r="MTJ40" s="44"/>
      <c r="MTK40" s="44"/>
      <c r="MTL40" s="44"/>
      <c r="MTM40" s="44"/>
      <c r="MTN40" s="44"/>
      <c r="MTO40" s="44"/>
      <c r="MTP40" s="44"/>
      <c r="MTQ40" s="44"/>
      <c r="MTR40" s="44"/>
      <c r="MTS40" s="44"/>
      <c r="MTT40" s="44"/>
      <c r="MTU40" s="44"/>
      <c r="MTV40" s="44"/>
      <c r="MTW40" s="44"/>
      <c r="MTX40" s="44"/>
      <c r="MTY40" s="44"/>
      <c r="MTZ40" s="44"/>
      <c r="MUA40" s="44"/>
      <c r="MUB40" s="44"/>
      <c r="MUC40" s="44"/>
      <c r="MUD40" s="44"/>
      <c r="MUE40" s="44"/>
      <c r="MUF40" s="44"/>
      <c r="MUG40" s="44"/>
      <c r="MUH40" s="44"/>
      <c r="MUI40" s="44"/>
      <c r="MUJ40" s="44"/>
      <c r="MUK40" s="44"/>
      <c r="MUL40" s="44"/>
      <c r="MUM40" s="44"/>
      <c r="MUN40" s="44"/>
      <c r="MUO40" s="44"/>
      <c r="MUP40" s="44"/>
      <c r="MUQ40" s="44"/>
      <c r="MUR40" s="44"/>
      <c r="MUS40" s="44"/>
      <c r="MUT40" s="44"/>
      <c r="MUU40" s="44"/>
      <c r="MUV40" s="44"/>
      <c r="MUW40" s="44"/>
      <c r="MUX40" s="44"/>
      <c r="MUY40" s="44"/>
      <c r="MUZ40" s="44"/>
      <c r="MVA40" s="44"/>
      <c r="MVB40" s="44"/>
      <c r="MVC40" s="44"/>
      <c r="MVD40" s="44"/>
      <c r="MVE40" s="44"/>
      <c r="MVF40" s="44"/>
      <c r="MVG40" s="44"/>
      <c r="MVH40" s="44"/>
      <c r="MVI40" s="44"/>
      <c r="MVJ40" s="44"/>
      <c r="MVK40" s="44"/>
      <c r="MVL40" s="44"/>
      <c r="MVM40" s="44"/>
      <c r="MVN40" s="44"/>
      <c r="MVO40" s="44"/>
      <c r="MVP40" s="44"/>
      <c r="MVQ40" s="44"/>
      <c r="MVR40" s="44"/>
      <c r="MVS40" s="44"/>
      <c r="MVT40" s="44"/>
      <c r="MVU40" s="44"/>
      <c r="MVV40" s="44"/>
      <c r="MVW40" s="44"/>
      <c r="MVX40" s="44"/>
      <c r="MVY40" s="44"/>
      <c r="MVZ40" s="44"/>
      <c r="MWA40" s="44"/>
      <c r="MWB40" s="44"/>
      <c r="MWC40" s="44"/>
      <c r="MWD40" s="44"/>
      <c r="MWE40" s="44"/>
      <c r="MWF40" s="44"/>
      <c r="MWG40" s="44"/>
      <c r="MWH40" s="44"/>
      <c r="MWI40" s="44"/>
      <c r="MWJ40" s="44"/>
      <c r="MWK40" s="44"/>
      <c r="MWL40" s="44"/>
      <c r="MWM40" s="44"/>
      <c r="MWN40" s="44"/>
      <c r="MWO40" s="44"/>
      <c r="MWP40" s="44"/>
      <c r="MWQ40" s="44"/>
      <c r="MWR40" s="44"/>
      <c r="MWS40" s="44"/>
      <c r="MWT40" s="44"/>
      <c r="MWU40" s="44"/>
      <c r="MWV40" s="44"/>
      <c r="MWW40" s="44"/>
      <c r="MWX40" s="44"/>
      <c r="MWY40" s="44"/>
      <c r="MWZ40" s="44"/>
      <c r="MXA40" s="44"/>
      <c r="MXB40" s="44"/>
      <c r="MXC40" s="44"/>
      <c r="MXD40" s="44"/>
      <c r="MXE40" s="44"/>
      <c r="MXF40" s="44"/>
      <c r="MXG40" s="44"/>
      <c r="MXH40" s="44"/>
      <c r="MXI40" s="44"/>
      <c r="MXJ40" s="44"/>
      <c r="MXK40" s="44"/>
      <c r="MXL40" s="44"/>
      <c r="MXM40" s="44"/>
      <c r="MXN40" s="44"/>
      <c r="MXO40" s="44"/>
      <c r="MXP40" s="44"/>
      <c r="MXQ40" s="44"/>
      <c r="MXR40" s="44"/>
      <c r="MXS40" s="44"/>
      <c r="MXT40" s="44"/>
      <c r="MXU40" s="44"/>
      <c r="MXV40" s="44"/>
      <c r="MXW40" s="44"/>
      <c r="MXX40" s="44"/>
      <c r="MXY40" s="44"/>
      <c r="MXZ40" s="44"/>
      <c r="MYA40" s="44"/>
      <c r="MYB40" s="44"/>
      <c r="MYC40" s="44"/>
      <c r="MYD40" s="44"/>
      <c r="MYE40" s="44"/>
      <c r="MYF40" s="44"/>
      <c r="MYG40" s="44"/>
      <c r="MYH40" s="44"/>
      <c r="MYI40" s="44"/>
      <c r="MYJ40" s="44"/>
      <c r="MYK40" s="44"/>
      <c r="MYL40" s="44"/>
      <c r="MYM40" s="44"/>
      <c r="MYN40" s="44"/>
      <c r="MYO40" s="44"/>
      <c r="MYP40" s="44"/>
      <c r="MYQ40" s="44"/>
      <c r="MYR40" s="44"/>
      <c r="MYS40" s="44"/>
      <c r="MYT40" s="44"/>
      <c r="MYU40" s="44"/>
      <c r="MYV40" s="44"/>
      <c r="MYW40" s="44"/>
      <c r="MYX40" s="44"/>
      <c r="MYY40" s="44"/>
      <c r="MYZ40" s="44"/>
      <c r="MZA40" s="44"/>
      <c r="MZB40" s="44"/>
      <c r="MZC40" s="44"/>
      <c r="MZD40" s="44"/>
      <c r="MZE40" s="44"/>
      <c r="MZF40" s="44"/>
      <c r="MZG40" s="44"/>
      <c r="MZH40" s="44"/>
      <c r="MZI40" s="44"/>
      <c r="MZJ40" s="44"/>
      <c r="MZK40" s="44"/>
      <c r="MZL40" s="44"/>
      <c r="MZM40" s="44"/>
      <c r="MZN40" s="44"/>
      <c r="MZO40" s="44"/>
      <c r="MZP40" s="44"/>
      <c r="MZQ40" s="44"/>
      <c r="MZR40" s="44"/>
      <c r="MZS40" s="44"/>
      <c r="MZT40" s="44"/>
      <c r="MZU40" s="44"/>
      <c r="MZV40" s="44"/>
      <c r="MZW40" s="44"/>
      <c r="MZX40" s="44"/>
      <c r="MZY40" s="44"/>
      <c r="MZZ40" s="44"/>
      <c r="NAA40" s="44"/>
      <c r="NAB40" s="44"/>
      <c r="NAC40" s="44"/>
      <c r="NAD40" s="44"/>
      <c r="NAE40" s="44"/>
      <c r="NAF40" s="44"/>
      <c r="NAG40" s="44"/>
      <c r="NAH40" s="44"/>
      <c r="NAI40" s="44"/>
      <c r="NAJ40" s="44"/>
      <c r="NAK40" s="44"/>
      <c r="NAL40" s="44"/>
      <c r="NAM40" s="44"/>
      <c r="NAN40" s="44"/>
      <c r="NAO40" s="44"/>
      <c r="NAP40" s="44"/>
      <c r="NAQ40" s="44"/>
      <c r="NAR40" s="44"/>
      <c r="NAS40" s="44"/>
      <c r="NAT40" s="44"/>
      <c r="NAU40" s="44"/>
      <c r="NAV40" s="44"/>
      <c r="NAW40" s="44"/>
      <c r="NAX40" s="44"/>
      <c r="NAY40" s="44"/>
      <c r="NAZ40" s="44"/>
      <c r="NBA40" s="44"/>
      <c r="NBB40" s="44"/>
      <c r="NBC40" s="44"/>
      <c r="NBD40" s="44"/>
      <c r="NBE40" s="44"/>
      <c r="NBF40" s="44"/>
      <c r="NBG40" s="44"/>
      <c r="NBH40" s="44"/>
      <c r="NBI40" s="44"/>
      <c r="NBJ40" s="44"/>
      <c r="NBK40" s="44"/>
      <c r="NBL40" s="44"/>
      <c r="NBM40" s="44"/>
      <c r="NBN40" s="44"/>
      <c r="NBO40" s="44"/>
      <c r="NBP40" s="44"/>
      <c r="NBQ40" s="44"/>
      <c r="NBR40" s="44"/>
      <c r="NBS40" s="44"/>
      <c r="NBT40" s="44"/>
      <c r="NBU40" s="44"/>
      <c r="NBV40" s="44"/>
      <c r="NBW40" s="44"/>
      <c r="NBX40" s="44"/>
      <c r="NBY40" s="44"/>
      <c r="NBZ40" s="44"/>
      <c r="NCA40" s="44"/>
      <c r="NCB40" s="44"/>
      <c r="NCC40" s="44"/>
      <c r="NCD40" s="44"/>
      <c r="NCE40" s="44"/>
      <c r="NCF40" s="44"/>
      <c r="NCG40" s="44"/>
      <c r="NCH40" s="44"/>
      <c r="NCI40" s="44"/>
      <c r="NCJ40" s="44"/>
      <c r="NCK40" s="44"/>
      <c r="NCL40" s="44"/>
      <c r="NCM40" s="44"/>
      <c r="NCN40" s="44"/>
      <c r="NCO40" s="44"/>
      <c r="NCP40" s="44"/>
      <c r="NCQ40" s="44"/>
      <c r="NCR40" s="44"/>
      <c r="NCS40" s="44"/>
      <c r="NCT40" s="44"/>
      <c r="NCU40" s="44"/>
      <c r="NCV40" s="44"/>
      <c r="NCW40" s="44"/>
      <c r="NCX40" s="44"/>
      <c r="NCY40" s="44"/>
      <c r="NCZ40" s="44"/>
      <c r="NDA40" s="44"/>
      <c r="NDB40" s="44"/>
      <c r="NDC40" s="44"/>
      <c r="NDD40" s="44"/>
      <c r="NDE40" s="44"/>
      <c r="NDF40" s="44"/>
      <c r="NDG40" s="44"/>
      <c r="NDH40" s="44"/>
      <c r="NDI40" s="44"/>
      <c r="NDJ40" s="44"/>
      <c r="NDK40" s="44"/>
      <c r="NDL40" s="44"/>
      <c r="NDM40" s="44"/>
      <c r="NDN40" s="44"/>
      <c r="NDO40" s="44"/>
      <c r="NDP40" s="44"/>
      <c r="NDQ40" s="44"/>
      <c r="NDR40" s="44"/>
      <c r="NDS40" s="44"/>
      <c r="NDT40" s="44"/>
      <c r="NDU40" s="44"/>
      <c r="NDV40" s="44"/>
      <c r="NDW40" s="44"/>
      <c r="NDX40" s="44"/>
      <c r="NDY40" s="44"/>
      <c r="NDZ40" s="44"/>
      <c r="NEA40" s="44"/>
      <c r="NEB40" s="44"/>
      <c r="NEC40" s="44"/>
      <c r="NED40" s="44"/>
      <c r="NEE40" s="44"/>
      <c r="NEF40" s="44"/>
      <c r="NEG40" s="44"/>
      <c r="NEH40" s="44"/>
      <c r="NEI40" s="44"/>
      <c r="NEJ40" s="44"/>
      <c r="NEK40" s="44"/>
      <c r="NEL40" s="44"/>
      <c r="NEM40" s="44"/>
      <c r="NEN40" s="44"/>
      <c r="NEO40" s="44"/>
      <c r="NEP40" s="44"/>
      <c r="NEQ40" s="44"/>
      <c r="NER40" s="44"/>
      <c r="NES40" s="44"/>
      <c r="NET40" s="44"/>
      <c r="NEU40" s="44"/>
      <c r="NEV40" s="44"/>
      <c r="NEW40" s="44"/>
      <c r="NEX40" s="44"/>
      <c r="NEY40" s="44"/>
      <c r="NEZ40" s="44"/>
      <c r="NFA40" s="44"/>
      <c r="NFB40" s="44"/>
      <c r="NFC40" s="44"/>
      <c r="NFD40" s="44"/>
      <c r="NFE40" s="44"/>
      <c r="NFF40" s="44"/>
      <c r="NFG40" s="44"/>
      <c r="NFH40" s="44"/>
      <c r="NFI40" s="44"/>
      <c r="NFJ40" s="44"/>
      <c r="NFK40" s="44"/>
      <c r="NFL40" s="44"/>
      <c r="NFM40" s="44"/>
      <c r="NFN40" s="44"/>
      <c r="NFO40" s="44"/>
      <c r="NFP40" s="44"/>
      <c r="NFQ40" s="44"/>
      <c r="NFR40" s="44"/>
      <c r="NFS40" s="44"/>
      <c r="NFT40" s="44"/>
      <c r="NFU40" s="44"/>
      <c r="NFV40" s="44"/>
      <c r="NFW40" s="44"/>
      <c r="NFX40" s="44"/>
      <c r="NFY40" s="44"/>
      <c r="NFZ40" s="44"/>
      <c r="NGA40" s="44"/>
      <c r="NGB40" s="44"/>
      <c r="NGC40" s="44"/>
      <c r="NGD40" s="44"/>
      <c r="NGE40" s="44"/>
      <c r="NGF40" s="44"/>
      <c r="NGG40" s="44"/>
      <c r="NGH40" s="44"/>
      <c r="NGI40" s="44"/>
      <c r="NGJ40" s="44"/>
      <c r="NGK40" s="44"/>
      <c r="NGL40" s="44"/>
      <c r="NGM40" s="44"/>
      <c r="NGN40" s="44"/>
      <c r="NGO40" s="44"/>
      <c r="NGP40" s="44"/>
      <c r="NGQ40" s="44"/>
      <c r="NGR40" s="44"/>
      <c r="NGS40" s="44"/>
      <c r="NGT40" s="44"/>
      <c r="NGU40" s="44"/>
      <c r="NGV40" s="44"/>
      <c r="NGW40" s="44"/>
      <c r="NGX40" s="44"/>
      <c r="NGY40" s="44"/>
      <c r="NGZ40" s="44"/>
      <c r="NHA40" s="44"/>
      <c r="NHB40" s="44"/>
      <c r="NHC40" s="44"/>
      <c r="NHD40" s="44"/>
      <c r="NHE40" s="44"/>
      <c r="NHF40" s="44"/>
      <c r="NHG40" s="44"/>
      <c r="NHH40" s="44"/>
      <c r="NHI40" s="44"/>
      <c r="NHJ40" s="44"/>
      <c r="NHK40" s="44"/>
      <c r="NHL40" s="44"/>
      <c r="NHM40" s="44"/>
      <c r="NHN40" s="44"/>
      <c r="NHO40" s="44"/>
      <c r="NHP40" s="44"/>
      <c r="NHQ40" s="44"/>
      <c r="NHR40" s="44"/>
      <c r="NHS40" s="44"/>
      <c r="NHT40" s="44"/>
      <c r="NHU40" s="44"/>
      <c r="NHV40" s="44"/>
      <c r="NHW40" s="44"/>
      <c r="NHX40" s="44"/>
      <c r="NHY40" s="44"/>
      <c r="NHZ40" s="44"/>
      <c r="NIA40" s="44"/>
      <c r="NIB40" s="44"/>
      <c r="NIC40" s="44"/>
      <c r="NID40" s="44"/>
      <c r="NIE40" s="44"/>
      <c r="NIF40" s="44"/>
      <c r="NIG40" s="44"/>
      <c r="NIH40" s="44"/>
      <c r="NII40" s="44"/>
      <c r="NIJ40" s="44"/>
      <c r="NIK40" s="44"/>
      <c r="NIL40" s="44"/>
      <c r="NIM40" s="44"/>
      <c r="NIN40" s="44"/>
      <c r="NIO40" s="44"/>
      <c r="NIP40" s="44"/>
      <c r="NIQ40" s="44"/>
      <c r="NIR40" s="44"/>
      <c r="NIS40" s="44"/>
      <c r="NIT40" s="44"/>
      <c r="NIU40" s="44"/>
      <c r="NIV40" s="44"/>
      <c r="NIW40" s="44"/>
      <c r="NIX40" s="44"/>
      <c r="NIY40" s="44"/>
      <c r="NIZ40" s="44"/>
      <c r="NJA40" s="44"/>
      <c r="NJB40" s="44"/>
      <c r="NJC40" s="44"/>
      <c r="NJD40" s="44"/>
      <c r="NJE40" s="44"/>
      <c r="NJF40" s="44"/>
      <c r="NJG40" s="44"/>
      <c r="NJH40" s="44"/>
      <c r="NJI40" s="44"/>
      <c r="NJJ40" s="44"/>
      <c r="NJK40" s="44"/>
      <c r="NJL40" s="44"/>
      <c r="NJM40" s="44"/>
      <c r="NJN40" s="44"/>
      <c r="NJO40" s="44"/>
      <c r="NJP40" s="44"/>
      <c r="NJQ40" s="44"/>
      <c r="NJR40" s="44"/>
      <c r="NJS40" s="44"/>
      <c r="NJT40" s="44"/>
      <c r="NJU40" s="44"/>
      <c r="NJV40" s="44"/>
      <c r="NJW40" s="44"/>
      <c r="NJX40" s="44"/>
      <c r="NJY40" s="44"/>
      <c r="NJZ40" s="44"/>
      <c r="NKA40" s="44"/>
      <c r="NKB40" s="44"/>
      <c r="NKC40" s="44"/>
      <c r="NKD40" s="44"/>
      <c r="NKE40" s="44"/>
      <c r="NKF40" s="44"/>
      <c r="NKG40" s="44"/>
      <c r="NKH40" s="44"/>
      <c r="NKI40" s="44"/>
      <c r="NKJ40" s="44"/>
      <c r="NKK40" s="44"/>
      <c r="NKL40" s="44"/>
      <c r="NKM40" s="44"/>
      <c r="NKN40" s="44"/>
      <c r="NKO40" s="44"/>
      <c r="NKP40" s="44"/>
      <c r="NKQ40" s="44"/>
      <c r="NKR40" s="44"/>
      <c r="NKS40" s="44"/>
      <c r="NKT40" s="44"/>
      <c r="NKU40" s="44"/>
      <c r="NKV40" s="44"/>
      <c r="NKW40" s="44"/>
      <c r="NKX40" s="44"/>
      <c r="NKY40" s="44"/>
      <c r="NKZ40" s="44"/>
      <c r="NLA40" s="44"/>
      <c r="NLB40" s="44"/>
      <c r="NLC40" s="44"/>
      <c r="NLD40" s="44"/>
      <c r="NLE40" s="44"/>
      <c r="NLF40" s="44"/>
      <c r="NLG40" s="44"/>
      <c r="NLH40" s="44"/>
      <c r="NLI40" s="44"/>
      <c r="NLJ40" s="44"/>
      <c r="NLK40" s="44"/>
      <c r="NLL40" s="44"/>
      <c r="NLM40" s="44"/>
      <c r="NLN40" s="44"/>
      <c r="NLO40" s="44"/>
      <c r="NLP40" s="44"/>
      <c r="NLQ40" s="44"/>
      <c r="NLR40" s="44"/>
      <c r="NLS40" s="44"/>
      <c r="NLT40" s="44"/>
      <c r="NLU40" s="44"/>
      <c r="NLV40" s="44"/>
      <c r="NLW40" s="44"/>
      <c r="NLX40" s="44"/>
      <c r="NLY40" s="44"/>
      <c r="NLZ40" s="44"/>
      <c r="NMA40" s="44"/>
      <c r="NMB40" s="44"/>
      <c r="NMC40" s="44"/>
      <c r="NMD40" s="44"/>
      <c r="NME40" s="44"/>
      <c r="NMF40" s="44"/>
      <c r="NMG40" s="44"/>
      <c r="NMH40" s="44"/>
      <c r="NMI40" s="44"/>
      <c r="NMJ40" s="44"/>
      <c r="NMK40" s="44"/>
      <c r="NML40" s="44"/>
      <c r="NMM40" s="44"/>
      <c r="NMN40" s="44"/>
      <c r="NMO40" s="44"/>
      <c r="NMP40" s="44"/>
      <c r="NMQ40" s="44"/>
      <c r="NMR40" s="44"/>
      <c r="NMS40" s="44"/>
      <c r="NMT40" s="44"/>
      <c r="NMU40" s="44"/>
      <c r="NMV40" s="44"/>
      <c r="NMW40" s="44"/>
      <c r="NMX40" s="44"/>
      <c r="NMY40" s="44"/>
      <c r="NMZ40" s="44"/>
      <c r="NNA40" s="44"/>
      <c r="NNB40" s="44"/>
      <c r="NNC40" s="44"/>
      <c r="NND40" s="44"/>
      <c r="NNE40" s="44"/>
      <c r="NNF40" s="44"/>
      <c r="NNG40" s="44"/>
      <c r="NNH40" s="44"/>
      <c r="NNI40" s="44"/>
      <c r="NNJ40" s="44"/>
      <c r="NNK40" s="44"/>
      <c r="NNL40" s="44"/>
      <c r="NNM40" s="44"/>
      <c r="NNN40" s="44"/>
      <c r="NNO40" s="44"/>
      <c r="NNP40" s="44"/>
      <c r="NNQ40" s="44"/>
      <c r="NNR40" s="44"/>
      <c r="NNS40" s="44"/>
      <c r="NNT40" s="44"/>
      <c r="NNU40" s="44"/>
      <c r="NNV40" s="44"/>
      <c r="NNW40" s="44"/>
      <c r="NNX40" s="44"/>
      <c r="NNY40" s="44"/>
      <c r="NNZ40" s="44"/>
      <c r="NOA40" s="44"/>
      <c r="NOB40" s="44"/>
      <c r="NOC40" s="44"/>
      <c r="NOD40" s="44"/>
      <c r="NOE40" s="44"/>
      <c r="NOF40" s="44"/>
      <c r="NOG40" s="44"/>
      <c r="NOH40" s="44"/>
      <c r="NOI40" s="44"/>
      <c r="NOJ40" s="44"/>
      <c r="NOK40" s="44"/>
      <c r="NOL40" s="44"/>
      <c r="NOM40" s="44"/>
      <c r="NON40" s="44"/>
      <c r="NOO40" s="44"/>
      <c r="NOP40" s="44"/>
      <c r="NOQ40" s="44"/>
      <c r="NOR40" s="44"/>
      <c r="NOS40" s="44"/>
      <c r="NOT40" s="44"/>
      <c r="NOU40" s="44"/>
      <c r="NOV40" s="44"/>
      <c r="NOW40" s="44"/>
      <c r="NOX40" s="44"/>
      <c r="NOY40" s="44"/>
      <c r="NOZ40" s="44"/>
      <c r="NPA40" s="44"/>
      <c r="NPB40" s="44"/>
      <c r="NPC40" s="44"/>
      <c r="NPD40" s="44"/>
      <c r="NPE40" s="44"/>
      <c r="NPF40" s="44"/>
      <c r="NPG40" s="44"/>
      <c r="NPH40" s="44"/>
      <c r="NPI40" s="44"/>
      <c r="NPJ40" s="44"/>
      <c r="NPK40" s="44"/>
      <c r="NPL40" s="44"/>
      <c r="NPM40" s="44"/>
      <c r="NPN40" s="44"/>
      <c r="NPO40" s="44"/>
      <c r="NPP40" s="44"/>
      <c r="NPQ40" s="44"/>
      <c r="NPR40" s="44"/>
      <c r="NPS40" s="44"/>
      <c r="NPT40" s="44"/>
      <c r="NPU40" s="44"/>
      <c r="NPV40" s="44"/>
      <c r="NPW40" s="44"/>
      <c r="NPX40" s="44"/>
      <c r="NPY40" s="44"/>
      <c r="NPZ40" s="44"/>
      <c r="NQA40" s="44"/>
      <c r="NQB40" s="44"/>
      <c r="NQC40" s="44"/>
      <c r="NQD40" s="44"/>
      <c r="NQE40" s="44"/>
      <c r="NQF40" s="44"/>
      <c r="NQG40" s="44"/>
      <c r="NQH40" s="44"/>
      <c r="NQI40" s="44"/>
      <c r="NQJ40" s="44"/>
      <c r="NQK40" s="44"/>
      <c r="NQL40" s="44"/>
      <c r="NQM40" s="44"/>
      <c r="NQN40" s="44"/>
      <c r="NQO40" s="44"/>
      <c r="NQP40" s="44"/>
      <c r="NQQ40" s="44"/>
      <c r="NQR40" s="44"/>
      <c r="NQS40" s="44"/>
      <c r="NQT40" s="44"/>
      <c r="NQU40" s="44"/>
      <c r="NQV40" s="44"/>
      <c r="NQW40" s="44"/>
      <c r="NQX40" s="44"/>
      <c r="NQY40" s="44"/>
      <c r="NQZ40" s="44"/>
      <c r="NRA40" s="44"/>
      <c r="NRB40" s="44"/>
      <c r="NRC40" s="44"/>
      <c r="NRD40" s="44"/>
      <c r="NRE40" s="44"/>
      <c r="NRF40" s="44"/>
      <c r="NRG40" s="44"/>
      <c r="NRH40" s="44"/>
      <c r="NRI40" s="44"/>
      <c r="NRJ40" s="44"/>
      <c r="NRK40" s="44"/>
      <c r="NRL40" s="44"/>
      <c r="NRM40" s="44"/>
      <c r="NRN40" s="44"/>
      <c r="NRO40" s="44"/>
      <c r="NRP40" s="44"/>
      <c r="NRQ40" s="44"/>
      <c r="NRR40" s="44"/>
      <c r="NRS40" s="44"/>
      <c r="NRT40" s="44"/>
      <c r="NRU40" s="44"/>
      <c r="NRV40" s="44"/>
      <c r="NRW40" s="44"/>
      <c r="NRX40" s="44"/>
      <c r="NRY40" s="44"/>
      <c r="NRZ40" s="44"/>
      <c r="NSA40" s="44"/>
      <c r="NSB40" s="44"/>
      <c r="NSC40" s="44"/>
      <c r="NSD40" s="44"/>
      <c r="NSE40" s="44"/>
      <c r="NSF40" s="44"/>
      <c r="NSG40" s="44"/>
      <c r="NSH40" s="44"/>
      <c r="NSI40" s="44"/>
      <c r="NSJ40" s="44"/>
      <c r="NSK40" s="44"/>
      <c r="NSL40" s="44"/>
      <c r="NSM40" s="44"/>
      <c r="NSN40" s="44"/>
      <c r="NSO40" s="44"/>
      <c r="NSP40" s="44"/>
      <c r="NSQ40" s="44"/>
      <c r="NSR40" s="44"/>
      <c r="NSS40" s="44"/>
      <c r="NST40" s="44"/>
      <c r="NSU40" s="44"/>
      <c r="NSV40" s="44"/>
      <c r="NSW40" s="44"/>
      <c r="NSX40" s="44"/>
      <c r="NSY40" s="44"/>
      <c r="NSZ40" s="44"/>
      <c r="NTA40" s="44"/>
      <c r="NTB40" s="44"/>
      <c r="NTC40" s="44"/>
      <c r="NTD40" s="44"/>
      <c r="NTE40" s="44"/>
      <c r="NTF40" s="44"/>
      <c r="NTG40" s="44"/>
      <c r="NTH40" s="44"/>
      <c r="NTI40" s="44"/>
      <c r="NTJ40" s="44"/>
      <c r="NTK40" s="44"/>
      <c r="NTL40" s="44"/>
      <c r="NTM40" s="44"/>
      <c r="NTN40" s="44"/>
      <c r="NTO40" s="44"/>
      <c r="NTP40" s="44"/>
      <c r="NTQ40" s="44"/>
      <c r="NTR40" s="44"/>
      <c r="NTS40" s="44"/>
      <c r="NTT40" s="44"/>
      <c r="NTU40" s="44"/>
      <c r="NTV40" s="44"/>
      <c r="NTW40" s="44"/>
      <c r="NTX40" s="44"/>
      <c r="NTY40" s="44"/>
      <c r="NTZ40" s="44"/>
      <c r="NUA40" s="44"/>
      <c r="NUB40" s="44"/>
      <c r="NUC40" s="44"/>
      <c r="NUD40" s="44"/>
      <c r="NUE40" s="44"/>
      <c r="NUF40" s="44"/>
      <c r="NUG40" s="44"/>
      <c r="NUH40" s="44"/>
      <c r="NUI40" s="44"/>
      <c r="NUJ40" s="44"/>
      <c r="NUK40" s="44"/>
      <c r="NUL40" s="44"/>
      <c r="NUM40" s="44"/>
      <c r="NUN40" s="44"/>
      <c r="NUO40" s="44"/>
      <c r="NUP40" s="44"/>
      <c r="NUQ40" s="44"/>
      <c r="NUR40" s="44"/>
      <c r="NUS40" s="44"/>
      <c r="NUT40" s="44"/>
      <c r="NUU40" s="44"/>
      <c r="NUV40" s="44"/>
      <c r="NUW40" s="44"/>
      <c r="NUX40" s="44"/>
      <c r="NUY40" s="44"/>
      <c r="NUZ40" s="44"/>
      <c r="NVA40" s="44"/>
      <c r="NVB40" s="44"/>
      <c r="NVC40" s="44"/>
      <c r="NVD40" s="44"/>
      <c r="NVE40" s="44"/>
      <c r="NVF40" s="44"/>
      <c r="NVG40" s="44"/>
      <c r="NVH40" s="44"/>
      <c r="NVI40" s="44"/>
      <c r="NVJ40" s="44"/>
      <c r="NVK40" s="44"/>
      <c r="NVL40" s="44"/>
      <c r="NVM40" s="44"/>
      <c r="NVN40" s="44"/>
      <c r="NVO40" s="44"/>
      <c r="NVP40" s="44"/>
      <c r="NVQ40" s="44"/>
      <c r="NVR40" s="44"/>
      <c r="NVS40" s="44"/>
      <c r="NVT40" s="44"/>
      <c r="NVU40" s="44"/>
      <c r="NVV40" s="44"/>
      <c r="NVW40" s="44"/>
      <c r="NVX40" s="44"/>
      <c r="NVY40" s="44"/>
      <c r="NVZ40" s="44"/>
      <c r="NWA40" s="44"/>
      <c r="NWB40" s="44"/>
      <c r="NWC40" s="44"/>
      <c r="NWD40" s="44"/>
      <c r="NWE40" s="44"/>
      <c r="NWF40" s="44"/>
      <c r="NWG40" s="44"/>
      <c r="NWH40" s="44"/>
      <c r="NWI40" s="44"/>
      <c r="NWJ40" s="44"/>
      <c r="NWK40" s="44"/>
      <c r="NWL40" s="44"/>
      <c r="NWM40" s="44"/>
      <c r="NWN40" s="44"/>
      <c r="NWO40" s="44"/>
      <c r="NWP40" s="44"/>
      <c r="NWQ40" s="44"/>
      <c r="NWR40" s="44"/>
      <c r="NWS40" s="44"/>
      <c r="NWT40" s="44"/>
      <c r="NWU40" s="44"/>
      <c r="NWV40" s="44"/>
      <c r="NWW40" s="44"/>
      <c r="NWX40" s="44"/>
      <c r="NWY40" s="44"/>
      <c r="NWZ40" s="44"/>
      <c r="NXA40" s="44"/>
      <c r="NXB40" s="44"/>
      <c r="NXC40" s="44"/>
      <c r="NXD40" s="44"/>
      <c r="NXE40" s="44"/>
      <c r="NXF40" s="44"/>
      <c r="NXG40" s="44"/>
      <c r="NXH40" s="44"/>
      <c r="NXI40" s="44"/>
      <c r="NXJ40" s="44"/>
      <c r="NXK40" s="44"/>
      <c r="NXL40" s="44"/>
      <c r="NXM40" s="44"/>
      <c r="NXN40" s="44"/>
      <c r="NXO40" s="44"/>
      <c r="NXP40" s="44"/>
      <c r="NXQ40" s="44"/>
      <c r="NXR40" s="44"/>
      <c r="NXS40" s="44"/>
      <c r="NXT40" s="44"/>
      <c r="NXU40" s="44"/>
      <c r="NXV40" s="44"/>
      <c r="NXW40" s="44"/>
      <c r="NXX40" s="44"/>
      <c r="NXY40" s="44"/>
      <c r="NXZ40" s="44"/>
      <c r="NYA40" s="44"/>
      <c r="NYB40" s="44"/>
      <c r="NYC40" s="44"/>
      <c r="NYD40" s="44"/>
      <c r="NYE40" s="44"/>
      <c r="NYF40" s="44"/>
      <c r="NYG40" s="44"/>
      <c r="NYH40" s="44"/>
      <c r="NYI40" s="44"/>
      <c r="NYJ40" s="44"/>
      <c r="NYK40" s="44"/>
      <c r="NYL40" s="44"/>
      <c r="NYM40" s="44"/>
      <c r="NYN40" s="44"/>
      <c r="NYO40" s="44"/>
      <c r="NYP40" s="44"/>
      <c r="NYQ40" s="44"/>
      <c r="NYR40" s="44"/>
      <c r="NYS40" s="44"/>
      <c r="NYT40" s="44"/>
      <c r="NYU40" s="44"/>
      <c r="NYV40" s="44"/>
      <c r="NYW40" s="44"/>
      <c r="NYX40" s="44"/>
      <c r="NYY40" s="44"/>
      <c r="NYZ40" s="44"/>
      <c r="NZA40" s="44"/>
      <c r="NZB40" s="44"/>
      <c r="NZC40" s="44"/>
      <c r="NZD40" s="44"/>
      <c r="NZE40" s="44"/>
      <c r="NZF40" s="44"/>
      <c r="NZG40" s="44"/>
      <c r="NZH40" s="44"/>
      <c r="NZI40" s="44"/>
      <c r="NZJ40" s="44"/>
      <c r="NZK40" s="44"/>
      <c r="NZL40" s="44"/>
      <c r="NZM40" s="44"/>
      <c r="NZN40" s="44"/>
      <c r="NZO40" s="44"/>
      <c r="NZP40" s="44"/>
      <c r="NZQ40" s="44"/>
      <c r="NZR40" s="44"/>
      <c r="NZS40" s="44"/>
      <c r="NZT40" s="44"/>
      <c r="NZU40" s="44"/>
      <c r="NZV40" s="44"/>
      <c r="NZW40" s="44"/>
      <c r="NZX40" s="44"/>
      <c r="NZY40" s="44"/>
      <c r="NZZ40" s="44"/>
      <c r="OAA40" s="44"/>
      <c r="OAB40" s="44"/>
      <c r="OAC40" s="44"/>
      <c r="OAD40" s="44"/>
      <c r="OAE40" s="44"/>
      <c r="OAF40" s="44"/>
      <c r="OAG40" s="44"/>
      <c r="OAH40" s="44"/>
      <c r="OAI40" s="44"/>
      <c r="OAJ40" s="44"/>
      <c r="OAK40" s="44"/>
      <c r="OAL40" s="44"/>
      <c r="OAM40" s="44"/>
      <c r="OAN40" s="44"/>
      <c r="OAO40" s="44"/>
      <c r="OAP40" s="44"/>
      <c r="OAQ40" s="44"/>
      <c r="OAR40" s="44"/>
      <c r="OAS40" s="44"/>
      <c r="OAT40" s="44"/>
      <c r="OAU40" s="44"/>
      <c r="OAV40" s="44"/>
      <c r="OAW40" s="44"/>
      <c r="OAX40" s="44"/>
      <c r="OAY40" s="44"/>
      <c r="OAZ40" s="44"/>
      <c r="OBA40" s="44"/>
      <c r="OBB40" s="44"/>
      <c r="OBC40" s="44"/>
      <c r="OBD40" s="44"/>
      <c r="OBE40" s="44"/>
      <c r="OBF40" s="44"/>
      <c r="OBG40" s="44"/>
      <c r="OBH40" s="44"/>
      <c r="OBI40" s="44"/>
      <c r="OBJ40" s="44"/>
      <c r="OBK40" s="44"/>
      <c r="OBL40" s="44"/>
      <c r="OBM40" s="44"/>
      <c r="OBN40" s="44"/>
      <c r="OBO40" s="44"/>
      <c r="OBP40" s="44"/>
      <c r="OBQ40" s="44"/>
      <c r="OBR40" s="44"/>
      <c r="OBS40" s="44"/>
      <c r="OBT40" s="44"/>
      <c r="OBU40" s="44"/>
      <c r="OBV40" s="44"/>
      <c r="OBW40" s="44"/>
      <c r="OBX40" s="44"/>
      <c r="OBY40" s="44"/>
      <c r="OBZ40" s="44"/>
      <c r="OCA40" s="44"/>
      <c r="OCB40" s="44"/>
      <c r="OCC40" s="44"/>
      <c r="OCD40" s="44"/>
      <c r="OCE40" s="44"/>
      <c r="OCF40" s="44"/>
      <c r="OCG40" s="44"/>
      <c r="OCH40" s="44"/>
      <c r="OCI40" s="44"/>
      <c r="OCJ40" s="44"/>
      <c r="OCK40" s="44"/>
      <c r="OCL40" s="44"/>
      <c r="OCM40" s="44"/>
      <c r="OCN40" s="44"/>
      <c r="OCO40" s="44"/>
      <c r="OCP40" s="44"/>
      <c r="OCQ40" s="44"/>
      <c r="OCR40" s="44"/>
      <c r="OCS40" s="44"/>
      <c r="OCT40" s="44"/>
      <c r="OCU40" s="44"/>
      <c r="OCV40" s="44"/>
      <c r="OCW40" s="44"/>
      <c r="OCX40" s="44"/>
      <c r="OCY40" s="44"/>
      <c r="OCZ40" s="44"/>
      <c r="ODA40" s="44"/>
      <c r="ODB40" s="44"/>
      <c r="ODC40" s="44"/>
      <c r="ODD40" s="44"/>
      <c r="ODE40" s="44"/>
      <c r="ODF40" s="44"/>
      <c r="ODG40" s="44"/>
      <c r="ODH40" s="44"/>
      <c r="ODI40" s="44"/>
      <c r="ODJ40" s="44"/>
      <c r="ODK40" s="44"/>
      <c r="ODL40" s="44"/>
      <c r="ODM40" s="44"/>
      <c r="ODN40" s="44"/>
      <c r="ODO40" s="44"/>
      <c r="ODP40" s="44"/>
      <c r="ODQ40" s="44"/>
      <c r="ODR40" s="44"/>
      <c r="ODS40" s="44"/>
      <c r="ODT40" s="44"/>
      <c r="ODU40" s="44"/>
      <c r="ODV40" s="44"/>
      <c r="ODW40" s="44"/>
      <c r="ODX40" s="44"/>
      <c r="ODY40" s="44"/>
      <c r="ODZ40" s="44"/>
      <c r="OEA40" s="44"/>
      <c r="OEB40" s="44"/>
      <c r="OEC40" s="44"/>
      <c r="OED40" s="44"/>
      <c r="OEE40" s="44"/>
      <c r="OEF40" s="44"/>
      <c r="OEG40" s="44"/>
      <c r="OEH40" s="44"/>
      <c r="OEI40" s="44"/>
      <c r="OEJ40" s="44"/>
      <c r="OEK40" s="44"/>
      <c r="OEL40" s="44"/>
      <c r="OEM40" s="44"/>
      <c r="OEN40" s="44"/>
      <c r="OEO40" s="44"/>
      <c r="OEP40" s="44"/>
      <c r="OEQ40" s="44"/>
      <c r="OER40" s="44"/>
      <c r="OES40" s="44"/>
      <c r="OET40" s="44"/>
      <c r="OEU40" s="44"/>
      <c r="OEV40" s="44"/>
      <c r="OEW40" s="44"/>
      <c r="OEX40" s="44"/>
      <c r="OEY40" s="44"/>
      <c r="OEZ40" s="44"/>
      <c r="OFA40" s="44"/>
      <c r="OFB40" s="44"/>
      <c r="OFC40" s="44"/>
      <c r="OFD40" s="44"/>
      <c r="OFE40" s="44"/>
      <c r="OFF40" s="44"/>
      <c r="OFG40" s="44"/>
      <c r="OFH40" s="44"/>
      <c r="OFI40" s="44"/>
      <c r="OFJ40" s="44"/>
      <c r="OFK40" s="44"/>
      <c r="OFL40" s="44"/>
      <c r="OFM40" s="44"/>
      <c r="OFN40" s="44"/>
      <c r="OFO40" s="44"/>
      <c r="OFP40" s="44"/>
      <c r="OFQ40" s="44"/>
      <c r="OFR40" s="44"/>
      <c r="OFS40" s="44"/>
      <c r="OFT40" s="44"/>
      <c r="OFU40" s="44"/>
      <c r="OFV40" s="44"/>
      <c r="OFW40" s="44"/>
      <c r="OFX40" s="44"/>
      <c r="OFY40" s="44"/>
      <c r="OFZ40" s="44"/>
      <c r="OGA40" s="44"/>
      <c r="OGB40" s="44"/>
      <c r="OGC40" s="44"/>
      <c r="OGD40" s="44"/>
      <c r="OGE40" s="44"/>
      <c r="OGF40" s="44"/>
      <c r="OGG40" s="44"/>
      <c r="OGH40" s="44"/>
      <c r="OGI40" s="44"/>
      <c r="OGJ40" s="44"/>
      <c r="OGK40" s="44"/>
      <c r="OGL40" s="44"/>
      <c r="OGM40" s="44"/>
      <c r="OGN40" s="44"/>
      <c r="OGO40" s="44"/>
      <c r="OGP40" s="44"/>
      <c r="OGQ40" s="44"/>
      <c r="OGR40" s="44"/>
      <c r="OGS40" s="44"/>
      <c r="OGT40" s="44"/>
      <c r="OGU40" s="44"/>
      <c r="OGV40" s="44"/>
      <c r="OGW40" s="44"/>
      <c r="OGX40" s="44"/>
      <c r="OGY40" s="44"/>
      <c r="OGZ40" s="44"/>
      <c r="OHA40" s="44"/>
      <c r="OHB40" s="44"/>
      <c r="OHC40" s="44"/>
      <c r="OHD40" s="44"/>
      <c r="OHE40" s="44"/>
      <c r="OHF40" s="44"/>
      <c r="OHG40" s="44"/>
      <c r="OHH40" s="44"/>
      <c r="OHI40" s="44"/>
      <c r="OHJ40" s="44"/>
      <c r="OHK40" s="44"/>
      <c r="OHL40" s="44"/>
      <c r="OHM40" s="44"/>
      <c r="OHN40" s="44"/>
      <c r="OHO40" s="44"/>
      <c r="OHP40" s="44"/>
      <c r="OHQ40" s="44"/>
      <c r="OHR40" s="44"/>
      <c r="OHS40" s="44"/>
      <c r="OHT40" s="44"/>
      <c r="OHU40" s="44"/>
      <c r="OHV40" s="44"/>
      <c r="OHW40" s="44"/>
      <c r="OHX40" s="44"/>
      <c r="OHY40" s="44"/>
      <c r="OHZ40" s="44"/>
      <c r="OIA40" s="44"/>
      <c r="OIB40" s="44"/>
      <c r="OIC40" s="44"/>
      <c r="OID40" s="44"/>
      <c r="OIE40" s="44"/>
      <c r="OIF40" s="44"/>
      <c r="OIG40" s="44"/>
      <c r="OIH40" s="44"/>
      <c r="OII40" s="44"/>
      <c r="OIJ40" s="44"/>
      <c r="OIK40" s="44"/>
      <c r="OIL40" s="44"/>
      <c r="OIM40" s="44"/>
      <c r="OIN40" s="44"/>
      <c r="OIO40" s="44"/>
      <c r="OIP40" s="44"/>
      <c r="OIQ40" s="44"/>
      <c r="OIR40" s="44"/>
      <c r="OIS40" s="44"/>
      <c r="OIT40" s="44"/>
      <c r="OIU40" s="44"/>
      <c r="OIV40" s="44"/>
      <c r="OIW40" s="44"/>
      <c r="OIX40" s="44"/>
      <c r="OIY40" s="44"/>
      <c r="OIZ40" s="44"/>
      <c r="OJA40" s="44"/>
      <c r="OJB40" s="44"/>
      <c r="OJC40" s="44"/>
      <c r="OJD40" s="44"/>
      <c r="OJE40" s="44"/>
      <c r="OJF40" s="44"/>
      <c r="OJG40" s="44"/>
      <c r="OJH40" s="44"/>
      <c r="OJI40" s="44"/>
      <c r="OJJ40" s="44"/>
      <c r="OJK40" s="44"/>
      <c r="OJL40" s="44"/>
      <c r="OJM40" s="44"/>
      <c r="OJN40" s="44"/>
      <c r="OJO40" s="44"/>
      <c r="OJP40" s="44"/>
      <c r="OJQ40" s="44"/>
      <c r="OJR40" s="44"/>
      <c r="OJS40" s="44"/>
      <c r="OJT40" s="44"/>
      <c r="OJU40" s="44"/>
      <c r="OJV40" s="44"/>
      <c r="OJW40" s="44"/>
      <c r="OJX40" s="44"/>
      <c r="OJY40" s="44"/>
      <c r="OJZ40" s="44"/>
      <c r="OKA40" s="44"/>
      <c r="OKB40" s="44"/>
      <c r="OKC40" s="44"/>
      <c r="OKD40" s="44"/>
      <c r="OKE40" s="44"/>
      <c r="OKF40" s="44"/>
      <c r="OKG40" s="44"/>
      <c r="OKH40" s="44"/>
      <c r="OKI40" s="44"/>
      <c r="OKJ40" s="44"/>
      <c r="OKK40" s="44"/>
      <c r="OKL40" s="44"/>
      <c r="OKM40" s="44"/>
      <c r="OKN40" s="44"/>
      <c r="OKO40" s="44"/>
      <c r="OKP40" s="44"/>
      <c r="OKQ40" s="44"/>
      <c r="OKR40" s="44"/>
      <c r="OKS40" s="44"/>
      <c r="OKT40" s="44"/>
      <c r="OKU40" s="44"/>
      <c r="OKV40" s="44"/>
      <c r="OKW40" s="44"/>
      <c r="OKX40" s="44"/>
      <c r="OKY40" s="44"/>
      <c r="OKZ40" s="44"/>
      <c r="OLA40" s="44"/>
      <c r="OLB40" s="44"/>
      <c r="OLC40" s="44"/>
      <c r="OLD40" s="44"/>
      <c r="OLE40" s="44"/>
      <c r="OLF40" s="44"/>
      <c r="OLG40" s="44"/>
      <c r="OLH40" s="44"/>
      <c r="OLI40" s="44"/>
      <c r="OLJ40" s="44"/>
      <c r="OLK40" s="44"/>
      <c r="OLL40" s="44"/>
      <c r="OLM40" s="44"/>
      <c r="OLN40" s="44"/>
      <c r="OLO40" s="44"/>
      <c r="OLP40" s="44"/>
      <c r="OLQ40" s="44"/>
      <c r="OLR40" s="44"/>
      <c r="OLS40" s="44"/>
      <c r="OLT40" s="44"/>
      <c r="OLU40" s="44"/>
      <c r="OLV40" s="44"/>
      <c r="OLW40" s="44"/>
      <c r="OLX40" s="44"/>
      <c r="OLY40" s="44"/>
      <c r="OLZ40" s="44"/>
      <c r="OMA40" s="44"/>
      <c r="OMB40" s="44"/>
      <c r="OMC40" s="44"/>
      <c r="OMD40" s="44"/>
      <c r="OME40" s="44"/>
      <c r="OMF40" s="44"/>
      <c r="OMG40" s="44"/>
      <c r="OMH40" s="44"/>
      <c r="OMI40" s="44"/>
      <c r="OMJ40" s="44"/>
      <c r="OMK40" s="44"/>
      <c r="OML40" s="44"/>
      <c r="OMM40" s="44"/>
      <c r="OMN40" s="44"/>
      <c r="OMO40" s="44"/>
      <c r="OMP40" s="44"/>
      <c r="OMQ40" s="44"/>
      <c r="OMR40" s="44"/>
      <c r="OMS40" s="44"/>
      <c r="OMT40" s="44"/>
      <c r="OMU40" s="44"/>
      <c r="OMV40" s="44"/>
      <c r="OMW40" s="44"/>
      <c r="OMX40" s="44"/>
      <c r="OMY40" s="44"/>
      <c r="OMZ40" s="44"/>
      <c r="ONA40" s="44"/>
      <c r="ONB40" s="44"/>
      <c r="ONC40" s="44"/>
      <c r="OND40" s="44"/>
      <c r="ONE40" s="44"/>
      <c r="ONF40" s="44"/>
      <c r="ONG40" s="44"/>
      <c r="ONH40" s="44"/>
      <c r="ONI40" s="44"/>
      <c r="ONJ40" s="44"/>
      <c r="ONK40" s="44"/>
      <c r="ONL40" s="44"/>
      <c r="ONM40" s="44"/>
      <c r="ONN40" s="44"/>
      <c r="ONO40" s="44"/>
      <c r="ONP40" s="44"/>
      <c r="ONQ40" s="44"/>
      <c r="ONR40" s="44"/>
      <c r="ONS40" s="44"/>
      <c r="ONT40" s="44"/>
      <c r="ONU40" s="44"/>
      <c r="ONV40" s="44"/>
      <c r="ONW40" s="44"/>
      <c r="ONX40" s="44"/>
      <c r="ONY40" s="44"/>
      <c r="ONZ40" s="44"/>
      <c r="OOA40" s="44"/>
      <c r="OOB40" s="44"/>
      <c r="OOC40" s="44"/>
      <c r="OOD40" s="44"/>
      <c r="OOE40" s="44"/>
      <c r="OOF40" s="44"/>
      <c r="OOG40" s="44"/>
      <c r="OOH40" s="44"/>
      <c r="OOI40" s="44"/>
      <c r="OOJ40" s="44"/>
      <c r="OOK40" s="44"/>
      <c r="OOL40" s="44"/>
      <c r="OOM40" s="44"/>
      <c r="OON40" s="44"/>
      <c r="OOO40" s="44"/>
      <c r="OOP40" s="44"/>
      <c r="OOQ40" s="44"/>
      <c r="OOR40" s="44"/>
      <c r="OOS40" s="44"/>
      <c r="OOT40" s="44"/>
      <c r="OOU40" s="44"/>
      <c r="OOV40" s="44"/>
      <c r="OOW40" s="44"/>
      <c r="OOX40" s="44"/>
      <c r="OOY40" s="44"/>
      <c r="OOZ40" s="44"/>
      <c r="OPA40" s="44"/>
      <c r="OPB40" s="44"/>
      <c r="OPC40" s="44"/>
      <c r="OPD40" s="44"/>
      <c r="OPE40" s="44"/>
      <c r="OPF40" s="44"/>
      <c r="OPG40" s="44"/>
      <c r="OPH40" s="44"/>
      <c r="OPI40" s="44"/>
      <c r="OPJ40" s="44"/>
      <c r="OPK40" s="44"/>
      <c r="OPL40" s="44"/>
      <c r="OPM40" s="44"/>
      <c r="OPN40" s="44"/>
      <c r="OPO40" s="44"/>
      <c r="OPP40" s="44"/>
      <c r="OPQ40" s="44"/>
      <c r="OPR40" s="44"/>
      <c r="OPS40" s="44"/>
      <c r="OPT40" s="44"/>
      <c r="OPU40" s="44"/>
      <c r="OPV40" s="44"/>
      <c r="OPW40" s="44"/>
      <c r="OPX40" s="44"/>
      <c r="OPY40" s="44"/>
      <c r="OPZ40" s="44"/>
      <c r="OQA40" s="44"/>
      <c r="OQB40" s="44"/>
      <c r="OQC40" s="44"/>
      <c r="OQD40" s="44"/>
      <c r="OQE40" s="44"/>
      <c r="OQF40" s="44"/>
      <c r="OQG40" s="44"/>
      <c r="OQH40" s="44"/>
      <c r="OQI40" s="44"/>
      <c r="OQJ40" s="44"/>
      <c r="OQK40" s="44"/>
      <c r="OQL40" s="44"/>
      <c r="OQM40" s="44"/>
      <c r="OQN40" s="44"/>
      <c r="OQO40" s="44"/>
      <c r="OQP40" s="44"/>
      <c r="OQQ40" s="44"/>
      <c r="OQR40" s="44"/>
      <c r="OQS40" s="44"/>
      <c r="OQT40" s="44"/>
      <c r="OQU40" s="44"/>
      <c r="OQV40" s="44"/>
      <c r="OQW40" s="44"/>
      <c r="OQX40" s="44"/>
      <c r="OQY40" s="44"/>
      <c r="OQZ40" s="44"/>
      <c r="ORA40" s="44"/>
      <c r="ORB40" s="44"/>
      <c r="ORC40" s="44"/>
      <c r="ORD40" s="44"/>
      <c r="ORE40" s="44"/>
      <c r="ORF40" s="44"/>
      <c r="ORG40" s="44"/>
      <c r="ORH40" s="44"/>
      <c r="ORI40" s="44"/>
      <c r="ORJ40" s="44"/>
      <c r="ORK40" s="44"/>
      <c r="ORL40" s="44"/>
      <c r="ORM40" s="44"/>
      <c r="ORN40" s="44"/>
      <c r="ORO40" s="44"/>
      <c r="ORP40" s="44"/>
      <c r="ORQ40" s="44"/>
      <c r="ORR40" s="44"/>
      <c r="ORS40" s="44"/>
      <c r="ORT40" s="44"/>
      <c r="ORU40" s="44"/>
      <c r="ORV40" s="44"/>
      <c r="ORW40" s="44"/>
      <c r="ORX40" s="44"/>
      <c r="ORY40" s="44"/>
      <c r="ORZ40" s="44"/>
      <c r="OSA40" s="44"/>
      <c r="OSB40" s="44"/>
      <c r="OSC40" s="44"/>
      <c r="OSD40" s="44"/>
      <c r="OSE40" s="44"/>
      <c r="OSF40" s="44"/>
      <c r="OSG40" s="44"/>
      <c r="OSH40" s="44"/>
      <c r="OSI40" s="44"/>
      <c r="OSJ40" s="44"/>
      <c r="OSK40" s="44"/>
      <c r="OSL40" s="44"/>
      <c r="OSM40" s="44"/>
      <c r="OSN40" s="44"/>
      <c r="OSO40" s="44"/>
      <c r="OSP40" s="44"/>
      <c r="OSQ40" s="44"/>
      <c r="OSR40" s="44"/>
      <c r="OSS40" s="44"/>
      <c r="OST40" s="44"/>
      <c r="OSU40" s="44"/>
      <c r="OSV40" s="44"/>
      <c r="OSW40" s="44"/>
      <c r="OSX40" s="44"/>
      <c r="OSY40" s="44"/>
      <c r="OSZ40" s="44"/>
      <c r="OTA40" s="44"/>
      <c r="OTB40" s="44"/>
      <c r="OTC40" s="44"/>
      <c r="OTD40" s="44"/>
      <c r="OTE40" s="44"/>
      <c r="OTF40" s="44"/>
      <c r="OTG40" s="44"/>
      <c r="OTH40" s="44"/>
      <c r="OTI40" s="44"/>
      <c r="OTJ40" s="44"/>
      <c r="OTK40" s="44"/>
      <c r="OTL40" s="44"/>
      <c r="OTM40" s="44"/>
      <c r="OTN40" s="44"/>
      <c r="OTO40" s="44"/>
      <c r="OTP40" s="44"/>
      <c r="OTQ40" s="44"/>
      <c r="OTR40" s="44"/>
      <c r="OTS40" s="44"/>
      <c r="OTT40" s="44"/>
      <c r="OTU40" s="44"/>
      <c r="OTV40" s="44"/>
      <c r="OTW40" s="44"/>
      <c r="OTX40" s="44"/>
      <c r="OTY40" s="44"/>
      <c r="OTZ40" s="44"/>
      <c r="OUA40" s="44"/>
      <c r="OUB40" s="44"/>
      <c r="OUC40" s="44"/>
      <c r="OUD40" s="44"/>
      <c r="OUE40" s="44"/>
      <c r="OUF40" s="44"/>
      <c r="OUG40" s="44"/>
      <c r="OUH40" s="44"/>
      <c r="OUI40" s="44"/>
      <c r="OUJ40" s="44"/>
      <c r="OUK40" s="44"/>
      <c r="OUL40" s="44"/>
      <c r="OUM40" s="44"/>
      <c r="OUN40" s="44"/>
      <c r="OUO40" s="44"/>
      <c r="OUP40" s="44"/>
      <c r="OUQ40" s="44"/>
      <c r="OUR40" s="44"/>
      <c r="OUS40" s="44"/>
      <c r="OUT40" s="44"/>
      <c r="OUU40" s="44"/>
      <c r="OUV40" s="44"/>
      <c r="OUW40" s="44"/>
      <c r="OUX40" s="44"/>
      <c r="OUY40" s="44"/>
      <c r="OUZ40" s="44"/>
      <c r="OVA40" s="44"/>
      <c r="OVB40" s="44"/>
      <c r="OVC40" s="44"/>
      <c r="OVD40" s="44"/>
      <c r="OVE40" s="44"/>
      <c r="OVF40" s="44"/>
      <c r="OVG40" s="44"/>
      <c r="OVH40" s="44"/>
      <c r="OVI40" s="44"/>
      <c r="OVJ40" s="44"/>
      <c r="OVK40" s="44"/>
      <c r="OVL40" s="44"/>
      <c r="OVM40" s="44"/>
      <c r="OVN40" s="44"/>
      <c r="OVO40" s="44"/>
      <c r="OVP40" s="44"/>
      <c r="OVQ40" s="44"/>
      <c r="OVR40" s="44"/>
      <c r="OVS40" s="44"/>
      <c r="OVT40" s="44"/>
      <c r="OVU40" s="44"/>
      <c r="OVV40" s="44"/>
      <c r="OVW40" s="44"/>
      <c r="OVX40" s="44"/>
      <c r="OVY40" s="44"/>
      <c r="OVZ40" s="44"/>
      <c r="OWA40" s="44"/>
      <c r="OWB40" s="44"/>
      <c r="OWC40" s="44"/>
      <c r="OWD40" s="44"/>
      <c r="OWE40" s="44"/>
      <c r="OWF40" s="44"/>
      <c r="OWG40" s="44"/>
      <c r="OWH40" s="44"/>
      <c r="OWI40" s="44"/>
      <c r="OWJ40" s="44"/>
      <c r="OWK40" s="44"/>
      <c r="OWL40" s="44"/>
      <c r="OWM40" s="44"/>
      <c r="OWN40" s="44"/>
      <c r="OWO40" s="44"/>
      <c r="OWP40" s="44"/>
      <c r="OWQ40" s="44"/>
      <c r="OWR40" s="44"/>
      <c r="OWS40" s="44"/>
      <c r="OWT40" s="44"/>
      <c r="OWU40" s="44"/>
      <c r="OWV40" s="44"/>
      <c r="OWW40" s="44"/>
      <c r="OWX40" s="44"/>
      <c r="OWY40" s="44"/>
      <c r="OWZ40" s="44"/>
      <c r="OXA40" s="44"/>
      <c r="OXB40" s="44"/>
      <c r="OXC40" s="44"/>
      <c r="OXD40" s="44"/>
      <c r="OXE40" s="44"/>
      <c r="OXF40" s="44"/>
      <c r="OXG40" s="44"/>
      <c r="OXH40" s="44"/>
      <c r="OXI40" s="44"/>
      <c r="OXJ40" s="44"/>
      <c r="OXK40" s="44"/>
      <c r="OXL40" s="44"/>
      <c r="OXM40" s="44"/>
      <c r="OXN40" s="44"/>
      <c r="OXO40" s="44"/>
      <c r="OXP40" s="44"/>
      <c r="OXQ40" s="44"/>
      <c r="OXR40" s="44"/>
      <c r="OXS40" s="44"/>
      <c r="OXT40" s="44"/>
      <c r="OXU40" s="44"/>
      <c r="OXV40" s="44"/>
      <c r="OXW40" s="44"/>
      <c r="OXX40" s="44"/>
      <c r="OXY40" s="44"/>
      <c r="OXZ40" s="44"/>
      <c r="OYA40" s="44"/>
      <c r="OYB40" s="44"/>
      <c r="OYC40" s="44"/>
      <c r="OYD40" s="44"/>
      <c r="OYE40" s="44"/>
      <c r="OYF40" s="44"/>
      <c r="OYG40" s="44"/>
      <c r="OYH40" s="44"/>
      <c r="OYI40" s="44"/>
      <c r="OYJ40" s="44"/>
      <c r="OYK40" s="44"/>
      <c r="OYL40" s="44"/>
      <c r="OYM40" s="44"/>
      <c r="OYN40" s="44"/>
      <c r="OYO40" s="44"/>
      <c r="OYP40" s="44"/>
      <c r="OYQ40" s="44"/>
      <c r="OYR40" s="44"/>
      <c r="OYS40" s="44"/>
      <c r="OYT40" s="44"/>
      <c r="OYU40" s="44"/>
      <c r="OYV40" s="44"/>
      <c r="OYW40" s="44"/>
      <c r="OYX40" s="44"/>
      <c r="OYY40" s="44"/>
      <c r="OYZ40" s="44"/>
      <c r="OZA40" s="44"/>
      <c r="OZB40" s="44"/>
      <c r="OZC40" s="44"/>
      <c r="OZD40" s="44"/>
      <c r="OZE40" s="44"/>
      <c r="OZF40" s="44"/>
      <c r="OZG40" s="44"/>
      <c r="OZH40" s="44"/>
      <c r="OZI40" s="44"/>
      <c r="OZJ40" s="44"/>
      <c r="OZK40" s="44"/>
      <c r="OZL40" s="44"/>
      <c r="OZM40" s="44"/>
      <c r="OZN40" s="44"/>
      <c r="OZO40" s="44"/>
      <c r="OZP40" s="44"/>
      <c r="OZQ40" s="44"/>
      <c r="OZR40" s="44"/>
      <c r="OZS40" s="44"/>
      <c r="OZT40" s="44"/>
      <c r="OZU40" s="44"/>
      <c r="OZV40" s="44"/>
      <c r="OZW40" s="44"/>
      <c r="OZX40" s="44"/>
      <c r="OZY40" s="44"/>
      <c r="OZZ40" s="44"/>
      <c r="PAA40" s="44"/>
      <c r="PAB40" s="44"/>
      <c r="PAC40" s="44"/>
      <c r="PAD40" s="44"/>
      <c r="PAE40" s="44"/>
      <c r="PAF40" s="44"/>
      <c r="PAG40" s="44"/>
      <c r="PAH40" s="44"/>
      <c r="PAI40" s="44"/>
      <c r="PAJ40" s="44"/>
      <c r="PAK40" s="44"/>
      <c r="PAL40" s="44"/>
      <c r="PAM40" s="44"/>
      <c r="PAN40" s="44"/>
      <c r="PAO40" s="44"/>
      <c r="PAP40" s="44"/>
      <c r="PAQ40" s="44"/>
      <c r="PAR40" s="44"/>
      <c r="PAS40" s="44"/>
      <c r="PAT40" s="44"/>
      <c r="PAU40" s="44"/>
      <c r="PAV40" s="44"/>
      <c r="PAW40" s="44"/>
      <c r="PAX40" s="44"/>
      <c r="PAY40" s="44"/>
      <c r="PAZ40" s="44"/>
      <c r="PBA40" s="44"/>
      <c r="PBB40" s="44"/>
      <c r="PBC40" s="44"/>
      <c r="PBD40" s="44"/>
      <c r="PBE40" s="44"/>
      <c r="PBF40" s="44"/>
      <c r="PBG40" s="44"/>
      <c r="PBH40" s="44"/>
      <c r="PBI40" s="44"/>
      <c r="PBJ40" s="44"/>
      <c r="PBK40" s="44"/>
      <c r="PBL40" s="44"/>
      <c r="PBM40" s="44"/>
      <c r="PBN40" s="44"/>
      <c r="PBO40" s="44"/>
      <c r="PBP40" s="44"/>
      <c r="PBQ40" s="44"/>
      <c r="PBR40" s="44"/>
      <c r="PBS40" s="44"/>
      <c r="PBT40" s="44"/>
      <c r="PBU40" s="44"/>
      <c r="PBV40" s="44"/>
      <c r="PBW40" s="44"/>
      <c r="PBX40" s="44"/>
      <c r="PBY40" s="44"/>
      <c r="PBZ40" s="44"/>
      <c r="PCA40" s="44"/>
      <c r="PCB40" s="44"/>
      <c r="PCC40" s="44"/>
      <c r="PCD40" s="44"/>
      <c r="PCE40" s="44"/>
      <c r="PCF40" s="44"/>
      <c r="PCG40" s="44"/>
      <c r="PCH40" s="44"/>
      <c r="PCI40" s="44"/>
      <c r="PCJ40" s="44"/>
      <c r="PCK40" s="44"/>
      <c r="PCL40" s="44"/>
      <c r="PCM40" s="44"/>
      <c r="PCN40" s="44"/>
      <c r="PCO40" s="44"/>
      <c r="PCP40" s="44"/>
      <c r="PCQ40" s="44"/>
      <c r="PCR40" s="44"/>
      <c r="PCS40" s="44"/>
      <c r="PCT40" s="44"/>
      <c r="PCU40" s="44"/>
      <c r="PCV40" s="44"/>
      <c r="PCW40" s="44"/>
      <c r="PCX40" s="44"/>
      <c r="PCY40" s="44"/>
      <c r="PCZ40" s="44"/>
      <c r="PDA40" s="44"/>
      <c r="PDB40" s="44"/>
      <c r="PDC40" s="44"/>
      <c r="PDD40" s="44"/>
      <c r="PDE40" s="44"/>
      <c r="PDF40" s="44"/>
      <c r="PDG40" s="44"/>
      <c r="PDH40" s="44"/>
      <c r="PDI40" s="44"/>
      <c r="PDJ40" s="44"/>
      <c r="PDK40" s="44"/>
      <c r="PDL40" s="44"/>
      <c r="PDM40" s="44"/>
      <c r="PDN40" s="44"/>
      <c r="PDO40" s="44"/>
      <c r="PDP40" s="44"/>
      <c r="PDQ40" s="44"/>
      <c r="PDR40" s="44"/>
      <c r="PDS40" s="44"/>
      <c r="PDT40" s="44"/>
      <c r="PDU40" s="44"/>
      <c r="PDV40" s="44"/>
      <c r="PDW40" s="44"/>
      <c r="PDX40" s="44"/>
      <c r="PDY40" s="44"/>
      <c r="PDZ40" s="44"/>
      <c r="PEA40" s="44"/>
      <c r="PEB40" s="44"/>
      <c r="PEC40" s="44"/>
      <c r="PED40" s="44"/>
      <c r="PEE40" s="44"/>
      <c r="PEF40" s="44"/>
      <c r="PEG40" s="44"/>
      <c r="PEH40" s="44"/>
      <c r="PEI40" s="44"/>
      <c r="PEJ40" s="44"/>
      <c r="PEK40" s="44"/>
      <c r="PEL40" s="44"/>
      <c r="PEM40" s="44"/>
      <c r="PEN40" s="44"/>
      <c r="PEO40" s="44"/>
      <c r="PEP40" s="44"/>
      <c r="PEQ40" s="44"/>
      <c r="PER40" s="44"/>
      <c r="PES40" s="44"/>
      <c r="PET40" s="44"/>
      <c r="PEU40" s="44"/>
      <c r="PEV40" s="44"/>
      <c r="PEW40" s="44"/>
      <c r="PEX40" s="44"/>
      <c r="PEY40" s="44"/>
      <c r="PEZ40" s="44"/>
      <c r="PFA40" s="44"/>
      <c r="PFB40" s="44"/>
      <c r="PFC40" s="44"/>
      <c r="PFD40" s="44"/>
      <c r="PFE40" s="44"/>
      <c r="PFF40" s="44"/>
      <c r="PFG40" s="44"/>
      <c r="PFH40" s="44"/>
      <c r="PFI40" s="44"/>
      <c r="PFJ40" s="44"/>
      <c r="PFK40" s="44"/>
      <c r="PFL40" s="44"/>
      <c r="PFM40" s="44"/>
      <c r="PFN40" s="44"/>
      <c r="PFO40" s="44"/>
      <c r="PFP40" s="44"/>
      <c r="PFQ40" s="44"/>
      <c r="PFR40" s="44"/>
      <c r="PFS40" s="44"/>
      <c r="PFT40" s="44"/>
      <c r="PFU40" s="44"/>
      <c r="PFV40" s="44"/>
      <c r="PFW40" s="44"/>
      <c r="PFX40" s="44"/>
      <c r="PFY40" s="44"/>
      <c r="PFZ40" s="44"/>
      <c r="PGA40" s="44"/>
      <c r="PGB40" s="44"/>
      <c r="PGC40" s="44"/>
      <c r="PGD40" s="44"/>
      <c r="PGE40" s="44"/>
      <c r="PGF40" s="44"/>
      <c r="PGG40" s="44"/>
      <c r="PGH40" s="44"/>
      <c r="PGI40" s="44"/>
      <c r="PGJ40" s="44"/>
      <c r="PGK40" s="44"/>
      <c r="PGL40" s="44"/>
      <c r="PGM40" s="44"/>
      <c r="PGN40" s="44"/>
      <c r="PGO40" s="44"/>
      <c r="PGP40" s="44"/>
      <c r="PGQ40" s="44"/>
      <c r="PGR40" s="44"/>
      <c r="PGS40" s="44"/>
      <c r="PGT40" s="44"/>
      <c r="PGU40" s="44"/>
      <c r="PGV40" s="44"/>
      <c r="PGW40" s="44"/>
      <c r="PGX40" s="44"/>
      <c r="PGY40" s="44"/>
      <c r="PGZ40" s="44"/>
      <c r="PHA40" s="44"/>
      <c r="PHB40" s="44"/>
      <c r="PHC40" s="44"/>
      <c r="PHD40" s="44"/>
      <c r="PHE40" s="44"/>
      <c r="PHF40" s="44"/>
      <c r="PHG40" s="44"/>
      <c r="PHH40" s="44"/>
      <c r="PHI40" s="44"/>
      <c r="PHJ40" s="44"/>
      <c r="PHK40" s="44"/>
      <c r="PHL40" s="44"/>
      <c r="PHM40" s="44"/>
      <c r="PHN40" s="44"/>
      <c r="PHO40" s="44"/>
      <c r="PHP40" s="44"/>
      <c r="PHQ40" s="44"/>
      <c r="PHR40" s="44"/>
      <c r="PHS40" s="44"/>
      <c r="PHT40" s="44"/>
      <c r="PHU40" s="44"/>
      <c r="PHV40" s="44"/>
      <c r="PHW40" s="44"/>
      <c r="PHX40" s="44"/>
      <c r="PHY40" s="44"/>
      <c r="PHZ40" s="44"/>
      <c r="PIA40" s="44"/>
      <c r="PIB40" s="44"/>
      <c r="PIC40" s="44"/>
      <c r="PID40" s="44"/>
      <c r="PIE40" s="44"/>
      <c r="PIF40" s="44"/>
      <c r="PIG40" s="44"/>
      <c r="PIH40" s="44"/>
      <c r="PII40" s="44"/>
      <c r="PIJ40" s="44"/>
      <c r="PIK40" s="44"/>
      <c r="PIL40" s="44"/>
      <c r="PIM40" s="44"/>
      <c r="PIN40" s="44"/>
      <c r="PIO40" s="44"/>
      <c r="PIP40" s="44"/>
      <c r="PIQ40" s="44"/>
      <c r="PIR40" s="44"/>
      <c r="PIS40" s="44"/>
      <c r="PIT40" s="44"/>
      <c r="PIU40" s="44"/>
      <c r="PIV40" s="44"/>
      <c r="PIW40" s="44"/>
      <c r="PIX40" s="44"/>
      <c r="PIY40" s="44"/>
      <c r="PIZ40" s="44"/>
      <c r="PJA40" s="44"/>
      <c r="PJB40" s="44"/>
      <c r="PJC40" s="44"/>
      <c r="PJD40" s="44"/>
      <c r="PJE40" s="44"/>
      <c r="PJF40" s="44"/>
      <c r="PJG40" s="44"/>
      <c r="PJH40" s="44"/>
      <c r="PJI40" s="44"/>
      <c r="PJJ40" s="44"/>
      <c r="PJK40" s="44"/>
      <c r="PJL40" s="44"/>
      <c r="PJM40" s="44"/>
      <c r="PJN40" s="44"/>
      <c r="PJO40" s="44"/>
      <c r="PJP40" s="44"/>
      <c r="PJQ40" s="44"/>
      <c r="PJR40" s="44"/>
      <c r="PJS40" s="44"/>
      <c r="PJT40" s="44"/>
      <c r="PJU40" s="44"/>
      <c r="PJV40" s="44"/>
      <c r="PJW40" s="44"/>
      <c r="PJX40" s="44"/>
      <c r="PJY40" s="44"/>
      <c r="PJZ40" s="44"/>
      <c r="PKA40" s="44"/>
      <c r="PKB40" s="44"/>
      <c r="PKC40" s="44"/>
      <c r="PKD40" s="44"/>
      <c r="PKE40" s="44"/>
      <c r="PKF40" s="44"/>
      <c r="PKG40" s="44"/>
      <c r="PKH40" s="44"/>
      <c r="PKI40" s="44"/>
      <c r="PKJ40" s="44"/>
      <c r="PKK40" s="44"/>
      <c r="PKL40" s="44"/>
      <c r="PKM40" s="44"/>
      <c r="PKN40" s="44"/>
      <c r="PKO40" s="44"/>
      <c r="PKP40" s="44"/>
      <c r="PKQ40" s="44"/>
      <c r="PKR40" s="44"/>
      <c r="PKS40" s="44"/>
      <c r="PKT40" s="44"/>
      <c r="PKU40" s="44"/>
      <c r="PKV40" s="44"/>
      <c r="PKW40" s="44"/>
      <c r="PKX40" s="44"/>
      <c r="PKY40" s="44"/>
      <c r="PKZ40" s="44"/>
      <c r="PLA40" s="44"/>
      <c r="PLB40" s="44"/>
      <c r="PLC40" s="44"/>
      <c r="PLD40" s="44"/>
      <c r="PLE40" s="44"/>
      <c r="PLF40" s="44"/>
      <c r="PLG40" s="44"/>
      <c r="PLH40" s="44"/>
      <c r="PLI40" s="44"/>
      <c r="PLJ40" s="44"/>
      <c r="PLK40" s="44"/>
      <c r="PLL40" s="44"/>
      <c r="PLM40" s="44"/>
      <c r="PLN40" s="44"/>
      <c r="PLO40" s="44"/>
      <c r="PLP40" s="44"/>
      <c r="PLQ40" s="44"/>
      <c r="PLR40" s="44"/>
      <c r="PLS40" s="44"/>
      <c r="PLT40" s="44"/>
      <c r="PLU40" s="44"/>
      <c r="PLV40" s="44"/>
      <c r="PLW40" s="44"/>
      <c r="PLX40" s="44"/>
      <c r="PLY40" s="44"/>
      <c r="PLZ40" s="44"/>
      <c r="PMA40" s="44"/>
      <c r="PMB40" s="44"/>
      <c r="PMC40" s="44"/>
      <c r="PMD40" s="44"/>
      <c r="PME40" s="44"/>
      <c r="PMF40" s="44"/>
      <c r="PMG40" s="44"/>
      <c r="PMH40" s="44"/>
      <c r="PMI40" s="44"/>
      <c r="PMJ40" s="44"/>
      <c r="PMK40" s="44"/>
      <c r="PML40" s="44"/>
      <c r="PMM40" s="44"/>
      <c r="PMN40" s="44"/>
      <c r="PMO40" s="44"/>
      <c r="PMP40" s="44"/>
      <c r="PMQ40" s="44"/>
      <c r="PMR40" s="44"/>
      <c r="PMS40" s="44"/>
      <c r="PMT40" s="44"/>
      <c r="PMU40" s="44"/>
      <c r="PMV40" s="44"/>
      <c r="PMW40" s="44"/>
      <c r="PMX40" s="44"/>
      <c r="PMY40" s="44"/>
      <c r="PMZ40" s="44"/>
      <c r="PNA40" s="44"/>
      <c r="PNB40" s="44"/>
      <c r="PNC40" s="44"/>
      <c r="PND40" s="44"/>
      <c r="PNE40" s="44"/>
      <c r="PNF40" s="44"/>
      <c r="PNG40" s="44"/>
      <c r="PNH40" s="44"/>
      <c r="PNI40" s="44"/>
      <c r="PNJ40" s="44"/>
      <c r="PNK40" s="44"/>
      <c r="PNL40" s="44"/>
      <c r="PNM40" s="44"/>
      <c r="PNN40" s="44"/>
      <c r="PNO40" s="44"/>
      <c r="PNP40" s="44"/>
      <c r="PNQ40" s="44"/>
      <c r="PNR40" s="44"/>
      <c r="PNS40" s="44"/>
      <c r="PNT40" s="44"/>
      <c r="PNU40" s="44"/>
      <c r="PNV40" s="44"/>
      <c r="PNW40" s="44"/>
      <c r="PNX40" s="44"/>
      <c r="PNY40" s="44"/>
      <c r="PNZ40" s="44"/>
      <c r="POA40" s="44"/>
      <c r="POB40" s="44"/>
      <c r="POC40" s="44"/>
      <c r="POD40" s="44"/>
      <c r="POE40" s="44"/>
      <c r="POF40" s="44"/>
      <c r="POG40" s="44"/>
      <c r="POH40" s="44"/>
      <c r="POI40" s="44"/>
      <c r="POJ40" s="44"/>
      <c r="POK40" s="44"/>
      <c r="POL40" s="44"/>
      <c r="POM40" s="44"/>
      <c r="PON40" s="44"/>
      <c r="POO40" s="44"/>
      <c r="POP40" s="44"/>
      <c r="POQ40" s="44"/>
      <c r="POR40" s="44"/>
      <c r="POS40" s="44"/>
      <c r="POT40" s="44"/>
      <c r="POU40" s="44"/>
      <c r="POV40" s="44"/>
      <c r="POW40" s="44"/>
      <c r="POX40" s="44"/>
      <c r="POY40" s="44"/>
      <c r="POZ40" s="44"/>
      <c r="PPA40" s="44"/>
      <c r="PPB40" s="44"/>
      <c r="PPC40" s="44"/>
      <c r="PPD40" s="44"/>
      <c r="PPE40" s="44"/>
      <c r="PPF40" s="44"/>
      <c r="PPG40" s="44"/>
      <c r="PPH40" s="44"/>
      <c r="PPI40" s="44"/>
      <c r="PPJ40" s="44"/>
      <c r="PPK40" s="44"/>
      <c r="PPL40" s="44"/>
      <c r="PPM40" s="44"/>
      <c r="PPN40" s="44"/>
      <c r="PPO40" s="44"/>
      <c r="PPP40" s="44"/>
      <c r="PPQ40" s="44"/>
      <c r="PPR40" s="44"/>
      <c r="PPS40" s="44"/>
      <c r="PPT40" s="44"/>
      <c r="PPU40" s="44"/>
      <c r="PPV40" s="44"/>
      <c r="PPW40" s="44"/>
      <c r="PPX40" s="44"/>
      <c r="PPY40" s="44"/>
      <c r="PPZ40" s="44"/>
      <c r="PQA40" s="44"/>
      <c r="PQB40" s="44"/>
      <c r="PQC40" s="44"/>
      <c r="PQD40" s="44"/>
      <c r="PQE40" s="44"/>
      <c r="PQF40" s="44"/>
      <c r="PQG40" s="44"/>
      <c r="PQH40" s="44"/>
      <c r="PQI40" s="44"/>
      <c r="PQJ40" s="44"/>
      <c r="PQK40" s="44"/>
      <c r="PQL40" s="44"/>
      <c r="PQM40" s="44"/>
      <c r="PQN40" s="44"/>
      <c r="PQO40" s="44"/>
      <c r="PQP40" s="44"/>
      <c r="PQQ40" s="44"/>
      <c r="PQR40" s="44"/>
      <c r="PQS40" s="44"/>
      <c r="PQT40" s="44"/>
      <c r="PQU40" s="44"/>
      <c r="PQV40" s="44"/>
      <c r="PQW40" s="44"/>
      <c r="PQX40" s="44"/>
      <c r="PQY40" s="44"/>
      <c r="PQZ40" s="44"/>
      <c r="PRA40" s="44"/>
      <c r="PRB40" s="44"/>
      <c r="PRC40" s="44"/>
      <c r="PRD40" s="44"/>
      <c r="PRE40" s="44"/>
      <c r="PRF40" s="44"/>
      <c r="PRG40" s="44"/>
      <c r="PRH40" s="44"/>
      <c r="PRI40" s="44"/>
      <c r="PRJ40" s="44"/>
      <c r="PRK40" s="44"/>
      <c r="PRL40" s="44"/>
      <c r="PRM40" s="44"/>
      <c r="PRN40" s="44"/>
      <c r="PRO40" s="44"/>
      <c r="PRP40" s="44"/>
      <c r="PRQ40" s="44"/>
      <c r="PRR40" s="44"/>
      <c r="PRS40" s="44"/>
      <c r="PRT40" s="44"/>
      <c r="PRU40" s="44"/>
      <c r="PRV40" s="44"/>
      <c r="PRW40" s="44"/>
      <c r="PRX40" s="44"/>
      <c r="PRY40" s="44"/>
      <c r="PRZ40" s="44"/>
      <c r="PSA40" s="44"/>
      <c r="PSB40" s="44"/>
      <c r="PSC40" s="44"/>
      <c r="PSD40" s="44"/>
      <c r="PSE40" s="44"/>
      <c r="PSF40" s="44"/>
      <c r="PSG40" s="44"/>
      <c r="PSH40" s="44"/>
      <c r="PSI40" s="44"/>
      <c r="PSJ40" s="44"/>
      <c r="PSK40" s="44"/>
      <c r="PSL40" s="44"/>
      <c r="PSM40" s="44"/>
      <c r="PSN40" s="44"/>
      <c r="PSO40" s="44"/>
      <c r="PSP40" s="44"/>
      <c r="PSQ40" s="44"/>
      <c r="PSR40" s="44"/>
      <c r="PSS40" s="44"/>
      <c r="PST40" s="44"/>
      <c r="PSU40" s="44"/>
      <c r="PSV40" s="44"/>
      <c r="PSW40" s="44"/>
      <c r="PSX40" s="44"/>
      <c r="PSY40" s="44"/>
      <c r="PSZ40" s="44"/>
      <c r="PTA40" s="44"/>
      <c r="PTB40" s="44"/>
      <c r="PTC40" s="44"/>
      <c r="PTD40" s="44"/>
      <c r="PTE40" s="44"/>
      <c r="PTF40" s="44"/>
      <c r="PTG40" s="44"/>
      <c r="PTH40" s="44"/>
      <c r="PTI40" s="44"/>
      <c r="PTJ40" s="44"/>
      <c r="PTK40" s="44"/>
      <c r="PTL40" s="44"/>
      <c r="PTM40" s="44"/>
      <c r="PTN40" s="44"/>
      <c r="PTO40" s="44"/>
      <c r="PTP40" s="44"/>
      <c r="PTQ40" s="44"/>
      <c r="PTR40" s="44"/>
      <c r="PTS40" s="44"/>
      <c r="PTT40" s="44"/>
      <c r="PTU40" s="44"/>
      <c r="PTV40" s="44"/>
      <c r="PTW40" s="44"/>
      <c r="PTX40" s="44"/>
      <c r="PTY40" s="44"/>
      <c r="PTZ40" s="44"/>
      <c r="PUA40" s="44"/>
      <c r="PUB40" s="44"/>
      <c r="PUC40" s="44"/>
      <c r="PUD40" s="44"/>
      <c r="PUE40" s="44"/>
      <c r="PUF40" s="44"/>
      <c r="PUG40" s="44"/>
      <c r="PUH40" s="44"/>
      <c r="PUI40" s="44"/>
      <c r="PUJ40" s="44"/>
      <c r="PUK40" s="44"/>
      <c r="PUL40" s="44"/>
      <c r="PUM40" s="44"/>
      <c r="PUN40" s="44"/>
      <c r="PUO40" s="44"/>
      <c r="PUP40" s="44"/>
      <c r="PUQ40" s="44"/>
      <c r="PUR40" s="44"/>
      <c r="PUS40" s="44"/>
      <c r="PUT40" s="44"/>
      <c r="PUU40" s="44"/>
      <c r="PUV40" s="44"/>
      <c r="PUW40" s="44"/>
      <c r="PUX40" s="44"/>
      <c r="PUY40" s="44"/>
      <c r="PUZ40" s="44"/>
      <c r="PVA40" s="44"/>
      <c r="PVB40" s="44"/>
      <c r="PVC40" s="44"/>
      <c r="PVD40" s="44"/>
      <c r="PVE40" s="44"/>
      <c r="PVF40" s="44"/>
      <c r="PVG40" s="44"/>
      <c r="PVH40" s="44"/>
      <c r="PVI40" s="44"/>
      <c r="PVJ40" s="44"/>
      <c r="PVK40" s="44"/>
      <c r="PVL40" s="44"/>
      <c r="PVM40" s="44"/>
      <c r="PVN40" s="44"/>
      <c r="PVO40" s="44"/>
      <c r="PVP40" s="44"/>
      <c r="PVQ40" s="44"/>
      <c r="PVR40" s="44"/>
      <c r="PVS40" s="44"/>
      <c r="PVT40" s="44"/>
      <c r="PVU40" s="44"/>
      <c r="PVV40" s="44"/>
      <c r="PVW40" s="44"/>
      <c r="PVX40" s="44"/>
      <c r="PVY40" s="44"/>
      <c r="PVZ40" s="44"/>
      <c r="PWA40" s="44"/>
      <c r="PWB40" s="44"/>
      <c r="PWC40" s="44"/>
      <c r="PWD40" s="44"/>
      <c r="PWE40" s="44"/>
      <c r="PWF40" s="44"/>
      <c r="PWG40" s="44"/>
      <c r="PWH40" s="44"/>
      <c r="PWI40" s="44"/>
      <c r="PWJ40" s="44"/>
      <c r="PWK40" s="44"/>
      <c r="PWL40" s="44"/>
      <c r="PWM40" s="44"/>
      <c r="PWN40" s="44"/>
      <c r="PWO40" s="44"/>
      <c r="PWP40" s="44"/>
      <c r="PWQ40" s="44"/>
      <c r="PWR40" s="44"/>
      <c r="PWS40" s="44"/>
      <c r="PWT40" s="44"/>
      <c r="PWU40" s="44"/>
      <c r="PWV40" s="44"/>
      <c r="PWW40" s="44"/>
      <c r="PWX40" s="44"/>
      <c r="PWY40" s="44"/>
      <c r="PWZ40" s="44"/>
      <c r="PXA40" s="44"/>
      <c r="PXB40" s="44"/>
      <c r="PXC40" s="44"/>
      <c r="PXD40" s="44"/>
      <c r="PXE40" s="44"/>
      <c r="PXF40" s="44"/>
      <c r="PXG40" s="44"/>
      <c r="PXH40" s="44"/>
      <c r="PXI40" s="44"/>
      <c r="PXJ40" s="44"/>
      <c r="PXK40" s="44"/>
      <c r="PXL40" s="44"/>
      <c r="PXM40" s="44"/>
      <c r="PXN40" s="44"/>
      <c r="PXO40" s="44"/>
      <c r="PXP40" s="44"/>
      <c r="PXQ40" s="44"/>
      <c r="PXR40" s="44"/>
      <c r="PXS40" s="44"/>
      <c r="PXT40" s="44"/>
      <c r="PXU40" s="44"/>
      <c r="PXV40" s="44"/>
      <c r="PXW40" s="44"/>
      <c r="PXX40" s="44"/>
      <c r="PXY40" s="44"/>
      <c r="PXZ40" s="44"/>
      <c r="PYA40" s="44"/>
      <c r="PYB40" s="44"/>
      <c r="PYC40" s="44"/>
      <c r="PYD40" s="44"/>
      <c r="PYE40" s="44"/>
      <c r="PYF40" s="44"/>
      <c r="PYG40" s="44"/>
      <c r="PYH40" s="44"/>
      <c r="PYI40" s="44"/>
      <c r="PYJ40" s="44"/>
      <c r="PYK40" s="44"/>
      <c r="PYL40" s="44"/>
      <c r="PYM40" s="44"/>
      <c r="PYN40" s="44"/>
      <c r="PYO40" s="44"/>
      <c r="PYP40" s="44"/>
      <c r="PYQ40" s="44"/>
      <c r="PYR40" s="44"/>
      <c r="PYS40" s="44"/>
      <c r="PYT40" s="44"/>
      <c r="PYU40" s="44"/>
      <c r="PYV40" s="44"/>
      <c r="PYW40" s="44"/>
      <c r="PYX40" s="44"/>
      <c r="PYY40" s="44"/>
      <c r="PYZ40" s="44"/>
      <c r="PZA40" s="44"/>
      <c r="PZB40" s="44"/>
      <c r="PZC40" s="44"/>
      <c r="PZD40" s="44"/>
      <c r="PZE40" s="44"/>
      <c r="PZF40" s="44"/>
      <c r="PZG40" s="44"/>
      <c r="PZH40" s="44"/>
      <c r="PZI40" s="44"/>
      <c r="PZJ40" s="44"/>
      <c r="PZK40" s="44"/>
      <c r="PZL40" s="44"/>
      <c r="PZM40" s="44"/>
      <c r="PZN40" s="44"/>
      <c r="PZO40" s="44"/>
      <c r="PZP40" s="44"/>
      <c r="PZQ40" s="44"/>
      <c r="PZR40" s="44"/>
      <c r="PZS40" s="44"/>
      <c r="PZT40" s="44"/>
      <c r="PZU40" s="44"/>
      <c r="PZV40" s="44"/>
      <c r="PZW40" s="44"/>
      <c r="PZX40" s="44"/>
      <c r="PZY40" s="44"/>
      <c r="PZZ40" s="44"/>
      <c r="QAA40" s="44"/>
      <c r="QAB40" s="44"/>
      <c r="QAC40" s="44"/>
      <c r="QAD40" s="44"/>
      <c r="QAE40" s="44"/>
      <c r="QAF40" s="44"/>
      <c r="QAG40" s="44"/>
      <c r="QAH40" s="44"/>
      <c r="QAI40" s="44"/>
      <c r="QAJ40" s="44"/>
      <c r="QAK40" s="44"/>
      <c r="QAL40" s="44"/>
      <c r="QAM40" s="44"/>
      <c r="QAN40" s="44"/>
      <c r="QAO40" s="44"/>
      <c r="QAP40" s="44"/>
      <c r="QAQ40" s="44"/>
      <c r="QAR40" s="44"/>
      <c r="QAS40" s="44"/>
      <c r="QAT40" s="44"/>
      <c r="QAU40" s="44"/>
      <c r="QAV40" s="44"/>
      <c r="QAW40" s="44"/>
      <c r="QAX40" s="44"/>
      <c r="QAY40" s="44"/>
      <c r="QAZ40" s="44"/>
      <c r="QBA40" s="44"/>
      <c r="QBB40" s="44"/>
      <c r="QBC40" s="44"/>
      <c r="QBD40" s="44"/>
      <c r="QBE40" s="44"/>
      <c r="QBF40" s="44"/>
      <c r="QBG40" s="44"/>
      <c r="QBH40" s="44"/>
      <c r="QBI40" s="44"/>
      <c r="QBJ40" s="44"/>
      <c r="QBK40" s="44"/>
      <c r="QBL40" s="44"/>
      <c r="QBM40" s="44"/>
      <c r="QBN40" s="44"/>
      <c r="QBO40" s="44"/>
      <c r="QBP40" s="44"/>
      <c r="QBQ40" s="44"/>
      <c r="QBR40" s="44"/>
      <c r="QBS40" s="44"/>
      <c r="QBT40" s="44"/>
      <c r="QBU40" s="44"/>
      <c r="QBV40" s="44"/>
      <c r="QBW40" s="44"/>
      <c r="QBX40" s="44"/>
      <c r="QBY40" s="44"/>
      <c r="QBZ40" s="44"/>
      <c r="QCA40" s="44"/>
      <c r="QCB40" s="44"/>
      <c r="QCC40" s="44"/>
      <c r="QCD40" s="44"/>
      <c r="QCE40" s="44"/>
      <c r="QCF40" s="44"/>
      <c r="QCG40" s="44"/>
      <c r="QCH40" s="44"/>
      <c r="QCI40" s="44"/>
      <c r="QCJ40" s="44"/>
      <c r="QCK40" s="44"/>
      <c r="QCL40" s="44"/>
      <c r="QCM40" s="44"/>
      <c r="QCN40" s="44"/>
      <c r="QCO40" s="44"/>
      <c r="QCP40" s="44"/>
      <c r="QCQ40" s="44"/>
      <c r="QCR40" s="44"/>
      <c r="QCS40" s="44"/>
      <c r="QCT40" s="44"/>
      <c r="QCU40" s="44"/>
      <c r="QCV40" s="44"/>
      <c r="QCW40" s="44"/>
      <c r="QCX40" s="44"/>
      <c r="QCY40" s="44"/>
      <c r="QCZ40" s="44"/>
      <c r="QDA40" s="44"/>
      <c r="QDB40" s="44"/>
      <c r="QDC40" s="44"/>
      <c r="QDD40" s="44"/>
      <c r="QDE40" s="44"/>
      <c r="QDF40" s="44"/>
      <c r="QDG40" s="44"/>
      <c r="QDH40" s="44"/>
      <c r="QDI40" s="44"/>
      <c r="QDJ40" s="44"/>
      <c r="QDK40" s="44"/>
      <c r="QDL40" s="44"/>
      <c r="QDM40" s="44"/>
      <c r="QDN40" s="44"/>
      <c r="QDO40" s="44"/>
      <c r="QDP40" s="44"/>
      <c r="QDQ40" s="44"/>
      <c r="QDR40" s="44"/>
      <c r="QDS40" s="44"/>
      <c r="QDT40" s="44"/>
      <c r="QDU40" s="44"/>
      <c r="QDV40" s="44"/>
      <c r="QDW40" s="44"/>
      <c r="QDX40" s="44"/>
      <c r="QDY40" s="44"/>
      <c r="QDZ40" s="44"/>
      <c r="QEA40" s="44"/>
      <c r="QEB40" s="44"/>
      <c r="QEC40" s="44"/>
      <c r="QED40" s="44"/>
      <c r="QEE40" s="44"/>
      <c r="QEF40" s="44"/>
      <c r="QEG40" s="44"/>
      <c r="QEH40" s="44"/>
      <c r="QEI40" s="44"/>
      <c r="QEJ40" s="44"/>
      <c r="QEK40" s="44"/>
      <c r="QEL40" s="44"/>
      <c r="QEM40" s="44"/>
      <c r="QEN40" s="44"/>
      <c r="QEO40" s="44"/>
      <c r="QEP40" s="44"/>
      <c r="QEQ40" s="44"/>
      <c r="QER40" s="44"/>
      <c r="QES40" s="44"/>
      <c r="QET40" s="44"/>
      <c r="QEU40" s="44"/>
      <c r="QEV40" s="44"/>
      <c r="QEW40" s="44"/>
      <c r="QEX40" s="44"/>
      <c r="QEY40" s="44"/>
      <c r="QEZ40" s="44"/>
      <c r="QFA40" s="44"/>
      <c r="QFB40" s="44"/>
      <c r="QFC40" s="44"/>
      <c r="QFD40" s="44"/>
      <c r="QFE40" s="44"/>
      <c r="QFF40" s="44"/>
      <c r="QFG40" s="44"/>
      <c r="QFH40" s="44"/>
      <c r="QFI40" s="44"/>
      <c r="QFJ40" s="44"/>
      <c r="QFK40" s="44"/>
      <c r="QFL40" s="44"/>
      <c r="QFM40" s="44"/>
      <c r="QFN40" s="44"/>
      <c r="QFO40" s="44"/>
      <c r="QFP40" s="44"/>
      <c r="QFQ40" s="44"/>
      <c r="QFR40" s="44"/>
      <c r="QFS40" s="44"/>
      <c r="QFT40" s="44"/>
      <c r="QFU40" s="44"/>
      <c r="QFV40" s="44"/>
      <c r="QFW40" s="44"/>
      <c r="QFX40" s="44"/>
      <c r="QFY40" s="44"/>
      <c r="QFZ40" s="44"/>
      <c r="QGA40" s="44"/>
      <c r="QGB40" s="44"/>
      <c r="QGC40" s="44"/>
      <c r="QGD40" s="44"/>
      <c r="QGE40" s="44"/>
      <c r="QGF40" s="44"/>
      <c r="QGG40" s="44"/>
      <c r="QGH40" s="44"/>
      <c r="QGI40" s="44"/>
      <c r="QGJ40" s="44"/>
      <c r="QGK40" s="44"/>
      <c r="QGL40" s="44"/>
      <c r="QGM40" s="44"/>
      <c r="QGN40" s="44"/>
      <c r="QGO40" s="44"/>
      <c r="QGP40" s="44"/>
      <c r="QGQ40" s="44"/>
      <c r="QGR40" s="44"/>
      <c r="QGS40" s="44"/>
      <c r="QGT40" s="44"/>
      <c r="QGU40" s="44"/>
      <c r="QGV40" s="44"/>
      <c r="QGW40" s="44"/>
      <c r="QGX40" s="44"/>
      <c r="QGY40" s="44"/>
      <c r="QGZ40" s="44"/>
      <c r="QHA40" s="44"/>
      <c r="QHB40" s="44"/>
      <c r="QHC40" s="44"/>
      <c r="QHD40" s="44"/>
      <c r="QHE40" s="44"/>
      <c r="QHF40" s="44"/>
      <c r="QHG40" s="44"/>
      <c r="QHH40" s="44"/>
      <c r="QHI40" s="44"/>
      <c r="QHJ40" s="44"/>
      <c r="QHK40" s="44"/>
      <c r="QHL40" s="44"/>
      <c r="QHM40" s="44"/>
      <c r="QHN40" s="44"/>
      <c r="QHO40" s="44"/>
      <c r="QHP40" s="44"/>
      <c r="QHQ40" s="44"/>
      <c r="QHR40" s="44"/>
      <c r="QHS40" s="44"/>
      <c r="QHT40" s="44"/>
      <c r="QHU40" s="44"/>
      <c r="QHV40" s="44"/>
      <c r="QHW40" s="44"/>
      <c r="QHX40" s="44"/>
      <c r="QHY40" s="44"/>
      <c r="QHZ40" s="44"/>
      <c r="QIA40" s="44"/>
      <c r="QIB40" s="44"/>
      <c r="QIC40" s="44"/>
      <c r="QID40" s="44"/>
      <c r="QIE40" s="44"/>
      <c r="QIF40" s="44"/>
      <c r="QIG40" s="44"/>
      <c r="QIH40" s="44"/>
      <c r="QII40" s="44"/>
      <c r="QIJ40" s="44"/>
      <c r="QIK40" s="44"/>
      <c r="QIL40" s="44"/>
      <c r="QIM40" s="44"/>
      <c r="QIN40" s="44"/>
      <c r="QIO40" s="44"/>
      <c r="QIP40" s="44"/>
      <c r="QIQ40" s="44"/>
      <c r="QIR40" s="44"/>
      <c r="QIS40" s="44"/>
      <c r="QIT40" s="44"/>
      <c r="QIU40" s="44"/>
      <c r="QIV40" s="44"/>
      <c r="QIW40" s="44"/>
      <c r="QIX40" s="44"/>
      <c r="QIY40" s="44"/>
      <c r="QIZ40" s="44"/>
      <c r="QJA40" s="44"/>
      <c r="QJB40" s="44"/>
      <c r="QJC40" s="44"/>
      <c r="QJD40" s="44"/>
      <c r="QJE40" s="44"/>
      <c r="QJF40" s="44"/>
      <c r="QJG40" s="44"/>
      <c r="QJH40" s="44"/>
      <c r="QJI40" s="44"/>
      <c r="QJJ40" s="44"/>
      <c r="QJK40" s="44"/>
      <c r="QJL40" s="44"/>
      <c r="QJM40" s="44"/>
      <c r="QJN40" s="44"/>
      <c r="QJO40" s="44"/>
      <c r="QJP40" s="44"/>
      <c r="QJQ40" s="44"/>
      <c r="QJR40" s="44"/>
      <c r="QJS40" s="44"/>
      <c r="QJT40" s="44"/>
      <c r="QJU40" s="44"/>
      <c r="QJV40" s="44"/>
      <c r="QJW40" s="44"/>
      <c r="QJX40" s="44"/>
      <c r="QJY40" s="44"/>
      <c r="QJZ40" s="44"/>
      <c r="QKA40" s="44"/>
      <c r="QKB40" s="44"/>
      <c r="QKC40" s="44"/>
      <c r="QKD40" s="44"/>
      <c r="QKE40" s="44"/>
      <c r="QKF40" s="44"/>
      <c r="QKG40" s="44"/>
      <c r="QKH40" s="44"/>
      <c r="QKI40" s="44"/>
      <c r="QKJ40" s="44"/>
      <c r="QKK40" s="44"/>
      <c r="QKL40" s="44"/>
      <c r="QKM40" s="44"/>
      <c r="QKN40" s="44"/>
      <c r="QKO40" s="44"/>
      <c r="QKP40" s="44"/>
      <c r="QKQ40" s="44"/>
      <c r="QKR40" s="44"/>
      <c r="QKS40" s="44"/>
      <c r="QKT40" s="44"/>
      <c r="QKU40" s="44"/>
      <c r="QKV40" s="44"/>
      <c r="QKW40" s="44"/>
      <c r="QKX40" s="44"/>
      <c r="QKY40" s="44"/>
      <c r="QKZ40" s="44"/>
      <c r="QLA40" s="44"/>
      <c r="QLB40" s="44"/>
      <c r="QLC40" s="44"/>
      <c r="QLD40" s="44"/>
      <c r="QLE40" s="44"/>
      <c r="QLF40" s="44"/>
      <c r="QLG40" s="44"/>
      <c r="QLH40" s="44"/>
      <c r="QLI40" s="44"/>
      <c r="QLJ40" s="44"/>
      <c r="QLK40" s="44"/>
      <c r="QLL40" s="44"/>
      <c r="QLM40" s="44"/>
      <c r="QLN40" s="44"/>
      <c r="QLO40" s="44"/>
      <c r="QLP40" s="44"/>
      <c r="QLQ40" s="44"/>
      <c r="QLR40" s="44"/>
      <c r="QLS40" s="44"/>
      <c r="QLT40" s="44"/>
      <c r="QLU40" s="44"/>
      <c r="QLV40" s="44"/>
      <c r="QLW40" s="44"/>
      <c r="QLX40" s="44"/>
      <c r="QLY40" s="44"/>
      <c r="QLZ40" s="44"/>
      <c r="QMA40" s="44"/>
      <c r="QMB40" s="44"/>
      <c r="QMC40" s="44"/>
      <c r="QMD40" s="44"/>
      <c r="QME40" s="44"/>
      <c r="QMF40" s="44"/>
      <c r="QMG40" s="44"/>
      <c r="QMH40" s="44"/>
      <c r="QMI40" s="44"/>
      <c r="QMJ40" s="44"/>
      <c r="QMK40" s="44"/>
      <c r="QML40" s="44"/>
      <c r="QMM40" s="44"/>
      <c r="QMN40" s="44"/>
      <c r="QMO40" s="44"/>
      <c r="QMP40" s="44"/>
      <c r="QMQ40" s="44"/>
      <c r="QMR40" s="44"/>
      <c r="QMS40" s="44"/>
      <c r="QMT40" s="44"/>
      <c r="QMU40" s="44"/>
      <c r="QMV40" s="44"/>
      <c r="QMW40" s="44"/>
      <c r="QMX40" s="44"/>
      <c r="QMY40" s="44"/>
      <c r="QMZ40" s="44"/>
      <c r="QNA40" s="44"/>
      <c r="QNB40" s="44"/>
      <c r="QNC40" s="44"/>
      <c r="QND40" s="44"/>
      <c r="QNE40" s="44"/>
      <c r="QNF40" s="44"/>
      <c r="QNG40" s="44"/>
      <c r="QNH40" s="44"/>
      <c r="QNI40" s="44"/>
      <c r="QNJ40" s="44"/>
      <c r="QNK40" s="44"/>
      <c r="QNL40" s="44"/>
      <c r="QNM40" s="44"/>
      <c r="QNN40" s="44"/>
      <c r="QNO40" s="44"/>
      <c r="QNP40" s="44"/>
      <c r="QNQ40" s="44"/>
      <c r="QNR40" s="44"/>
      <c r="QNS40" s="44"/>
      <c r="QNT40" s="44"/>
      <c r="QNU40" s="44"/>
      <c r="QNV40" s="44"/>
      <c r="QNW40" s="44"/>
      <c r="QNX40" s="44"/>
      <c r="QNY40" s="44"/>
      <c r="QNZ40" s="44"/>
      <c r="QOA40" s="44"/>
      <c r="QOB40" s="44"/>
      <c r="QOC40" s="44"/>
      <c r="QOD40" s="44"/>
      <c r="QOE40" s="44"/>
      <c r="QOF40" s="44"/>
      <c r="QOG40" s="44"/>
      <c r="QOH40" s="44"/>
      <c r="QOI40" s="44"/>
      <c r="QOJ40" s="44"/>
      <c r="QOK40" s="44"/>
      <c r="QOL40" s="44"/>
      <c r="QOM40" s="44"/>
      <c r="QON40" s="44"/>
      <c r="QOO40" s="44"/>
      <c r="QOP40" s="44"/>
      <c r="QOQ40" s="44"/>
      <c r="QOR40" s="44"/>
      <c r="QOS40" s="44"/>
      <c r="QOT40" s="44"/>
      <c r="QOU40" s="44"/>
      <c r="QOV40" s="44"/>
      <c r="QOW40" s="44"/>
      <c r="QOX40" s="44"/>
      <c r="QOY40" s="44"/>
      <c r="QOZ40" s="44"/>
      <c r="QPA40" s="44"/>
      <c r="QPB40" s="44"/>
      <c r="QPC40" s="44"/>
      <c r="QPD40" s="44"/>
      <c r="QPE40" s="44"/>
      <c r="QPF40" s="44"/>
      <c r="QPG40" s="44"/>
      <c r="QPH40" s="44"/>
      <c r="QPI40" s="44"/>
      <c r="QPJ40" s="44"/>
      <c r="QPK40" s="44"/>
      <c r="QPL40" s="44"/>
      <c r="QPM40" s="44"/>
      <c r="QPN40" s="44"/>
      <c r="QPO40" s="44"/>
      <c r="QPP40" s="44"/>
      <c r="QPQ40" s="44"/>
      <c r="QPR40" s="44"/>
      <c r="QPS40" s="44"/>
      <c r="QPT40" s="44"/>
      <c r="QPU40" s="44"/>
      <c r="QPV40" s="44"/>
      <c r="QPW40" s="44"/>
      <c r="QPX40" s="44"/>
      <c r="QPY40" s="44"/>
      <c r="QPZ40" s="44"/>
      <c r="QQA40" s="44"/>
      <c r="QQB40" s="44"/>
      <c r="QQC40" s="44"/>
      <c r="QQD40" s="44"/>
      <c r="QQE40" s="44"/>
      <c r="QQF40" s="44"/>
      <c r="QQG40" s="44"/>
      <c r="QQH40" s="44"/>
      <c r="QQI40" s="44"/>
      <c r="QQJ40" s="44"/>
      <c r="QQK40" s="44"/>
      <c r="QQL40" s="44"/>
      <c r="QQM40" s="44"/>
      <c r="QQN40" s="44"/>
      <c r="QQO40" s="44"/>
      <c r="QQP40" s="44"/>
      <c r="QQQ40" s="44"/>
      <c r="QQR40" s="44"/>
      <c r="QQS40" s="44"/>
      <c r="QQT40" s="44"/>
      <c r="QQU40" s="44"/>
      <c r="QQV40" s="44"/>
      <c r="QQW40" s="44"/>
      <c r="QQX40" s="44"/>
      <c r="QQY40" s="44"/>
      <c r="QQZ40" s="44"/>
      <c r="QRA40" s="44"/>
      <c r="QRB40" s="44"/>
      <c r="QRC40" s="44"/>
      <c r="QRD40" s="44"/>
      <c r="QRE40" s="44"/>
      <c r="QRF40" s="44"/>
      <c r="QRG40" s="44"/>
      <c r="QRH40" s="44"/>
      <c r="QRI40" s="44"/>
      <c r="QRJ40" s="44"/>
      <c r="QRK40" s="44"/>
      <c r="QRL40" s="44"/>
      <c r="QRM40" s="44"/>
      <c r="QRN40" s="44"/>
      <c r="QRO40" s="44"/>
      <c r="QRP40" s="44"/>
      <c r="QRQ40" s="44"/>
      <c r="QRR40" s="44"/>
      <c r="QRS40" s="44"/>
      <c r="QRT40" s="44"/>
      <c r="QRU40" s="44"/>
      <c r="QRV40" s="44"/>
      <c r="QRW40" s="44"/>
      <c r="QRX40" s="44"/>
      <c r="QRY40" s="44"/>
      <c r="QRZ40" s="44"/>
      <c r="QSA40" s="44"/>
      <c r="QSB40" s="44"/>
      <c r="QSC40" s="44"/>
      <c r="QSD40" s="44"/>
      <c r="QSE40" s="44"/>
      <c r="QSF40" s="44"/>
      <c r="QSG40" s="44"/>
      <c r="QSH40" s="44"/>
      <c r="QSI40" s="44"/>
      <c r="QSJ40" s="44"/>
      <c r="QSK40" s="44"/>
      <c r="QSL40" s="44"/>
      <c r="QSM40" s="44"/>
      <c r="QSN40" s="44"/>
      <c r="QSO40" s="44"/>
      <c r="QSP40" s="44"/>
      <c r="QSQ40" s="44"/>
      <c r="QSR40" s="44"/>
      <c r="QSS40" s="44"/>
      <c r="QST40" s="44"/>
      <c r="QSU40" s="44"/>
      <c r="QSV40" s="44"/>
      <c r="QSW40" s="44"/>
      <c r="QSX40" s="44"/>
      <c r="QSY40" s="44"/>
      <c r="QSZ40" s="44"/>
      <c r="QTA40" s="44"/>
      <c r="QTB40" s="44"/>
      <c r="QTC40" s="44"/>
      <c r="QTD40" s="44"/>
      <c r="QTE40" s="44"/>
      <c r="QTF40" s="44"/>
      <c r="QTG40" s="44"/>
      <c r="QTH40" s="44"/>
      <c r="QTI40" s="44"/>
      <c r="QTJ40" s="44"/>
      <c r="QTK40" s="44"/>
      <c r="QTL40" s="44"/>
      <c r="QTM40" s="44"/>
      <c r="QTN40" s="44"/>
      <c r="QTO40" s="44"/>
      <c r="QTP40" s="44"/>
      <c r="QTQ40" s="44"/>
      <c r="QTR40" s="44"/>
      <c r="QTS40" s="44"/>
      <c r="QTT40" s="44"/>
      <c r="QTU40" s="44"/>
      <c r="QTV40" s="44"/>
      <c r="QTW40" s="44"/>
      <c r="QTX40" s="44"/>
      <c r="QTY40" s="44"/>
      <c r="QTZ40" s="44"/>
      <c r="QUA40" s="44"/>
      <c r="QUB40" s="44"/>
      <c r="QUC40" s="44"/>
      <c r="QUD40" s="44"/>
      <c r="QUE40" s="44"/>
      <c r="QUF40" s="44"/>
      <c r="QUG40" s="44"/>
      <c r="QUH40" s="44"/>
      <c r="QUI40" s="44"/>
      <c r="QUJ40" s="44"/>
      <c r="QUK40" s="44"/>
      <c r="QUL40" s="44"/>
      <c r="QUM40" s="44"/>
      <c r="QUN40" s="44"/>
      <c r="QUO40" s="44"/>
      <c r="QUP40" s="44"/>
      <c r="QUQ40" s="44"/>
      <c r="QUR40" s="44"/>
      <c r="QUS40" s="44"/>
      <c r="QUT40" s="44"/>
      <c r="QUU40" s="44"/>
      <c r="QUV40" s="44"/>
      <c r="QUW40" s="44"/>
      <c r="QUX40" s="44"/>
      <c r="QUY40" s="44"/>
      <c r="QUZ40" s="44"/>
      <c r="QVA40" s="44"/>
      <c r="QVB40" s="44"/>
      <c r="QVC40" s="44"/>
      <c r="QVD40" s="44"/>
      <c r="QVE40" s="44"/>
      <c r="QVF40" s="44"/>
      <c r="QVG40" s="44"/>
      <c r="QVH40" s="44"/>
      <c r="QVI40" s="44"/>
      <c r="QVJ40" s="44"/>
      <c r="QVK40" s="44"/>
      <c r="QVL40" s="44"/>
      <c r="QVM40" s="44"/>
      <c r="QVN40" s="44"/>
      <c r="QVO40" s="44"/>
      <c r="QVP40" s="44"/>
      <c r="QVQ40" s="44"/>
      <c r="QVR40" s="44"/>
      <c r="QVS40" s="44"/>
      <c r="QVT40" s="44"/>
      <c r="QVU40" s="44"/>
      <c r="QVV40" s="44"/>
      <c r="QVW40" s="44"/>
      <c r="QVX40" s="44"/>
      <c r="QVY40" s="44"/>
      <c r="QVZ40" s="44"/>
      <c r="QWA40" s="44"/>
      <c r="QWB40" s="44"/>
      <c r="QWC40" s="44"/>
      <c r="QWD40" s="44"/>
      <c r="QWE40" s="44"/>
      <c r="QWF40" s="44"/>
      <c r="QWG40" s="44"/>
      <c r="QWH40" s="44"/>
      <c r="QWI40" s="44"/>
      <c r="QWJ40" s="44"/>
      <c r="QWK40" s="44"/>
      <c r="QWL40" s="44"/>
      <c r="QWM40" s="44"/>
      <c r="QWN40" s="44"/>
      <c r="QWO40" s="44"/>
      <c r="QWP40" s="44"/>
      <c r="QWQ40" s="44"/>
      <c r="QWR40" s="44"/>
      <c r="QWS40" s="44"/>
      <c r="QWT40" s="44"/>
      <c r="QWU40" s="44"/>
      <c r="QWV40" s="44"/>
      <c r="QWW40" s="44"/>
      <c r="QWX40" s="44"/>
      <c r="QWY40" s="44"/>
      <c r="QWZ40" s="44"/>
      <c r="QXA40" s="44"/>
      <c r="QXB40" s="44"/>
      <c r="QXC40" s="44"/>
      <c r="QXD40" s="44"/>
      <c r="QXE40" s="44"/>
      <c r="QXF40" s="44"/>
      <c r="QXG40" s="44"/>
      <c r="QXH40" s="44"/>
      <c r="QXI40" s="44"/>
      <c r="QXJ40" s="44"/>
      <c r="QXK40" s="44"/>
      <c r="QXL40" s="44"/>
      <c r="QXM40" s="44"/>
      <c r="QXN40" s="44"/>
      <c r="QXO40" s="44"/>
      <c r="QXP40" s="44"/>
      <c r="QXQ40" s="44"/>
      <c r="QXR40" s="44"/>
      <c r="QXS40" s="44"/>
      <c r="QXT40" s="44"/>
      <c r="QXU40" s="44"/>
      <c r="QXV40" s="44"/>
      <c r="QXW40" s="44"/>
      <c r="QXX40" s="44"/>
      <c r="QXY40" s="44"/>
      <c r="QXZ40" s="44"/>
      <c r="QYA40" s="44"/>
      <c r="QYB40" s="44"/>
      <c r="QYC40" s="44"/>
      <c r="QYD40" s="44"/>
      <c r="QYE40" s="44"/>
      <c r="QYF40" s="44"/>
      <c r="QYG40" s="44"/>
      <c r="QYH40" s="44"/>
      <c r="QYI40" s="44"/>
      <c r="QYJ40" s="44"/>
      <c r="QYK40" s="44"/>
      <c r="QYL40" s="44"/>
      <c r="QYM40" s="44"/>
      <c r="QYN40" s="44"/>
      <c r="QYO40" s="44"/>
      <c r="QYP40" s="44"/>
      <c r="QYQ40" s="44"/>
      <c r="QYR40" s="44"/>
      <c r="QYS40" s="44"/>
      <c r="QYT40" s="44"/>
      <c r="QYU40" s="44"/>
      <c r="QYV40" s="44"/>
      <c r="QYW40" s="44"/>
      <c r="QYX40" s="44"/>
      <c r="QYY40" s="44"/>
      <c r="QYZ40" s="44"/>
      <c r="QZA40" s="44"/>
      <c r="QZB40" s="44"/>
      <c r="QZC40" s="44"/>
      <c r="QZD40" s="44"/>
      <c r="QZE40" s="44"/>
      <c r="QZF40" s="44"/>
      <c r="QZG40" s="44"/>
      <c r="QZH40" s="44"/>
      <c r="QZI40" s="44"/>
      <c r="QZJ40" s="44"/>
      <c r="QZK40" s="44"/>
      <c r="QZL40" s="44"/>
      <c r="QZM40" s="44"/>
      <c r="QZN40" s="44"/>
      <c r="QZO40" s="44"/>
      <c r="QZP40" s="44"/>
      <c r="QZQ40" s="44"/>
      <c r="QZR40" s="44"/>
      <c r="QZS40" s="44"/>
      <c r="QZT40" s="44"/>
      <c r="QZU40" s="44"/>
      <c r="QZV40" s="44"/>
      <c r="QZW40" s="44"/>
      <c r="QZX40" s="44"/>
      <c r="QZY40" s="44"/>
      <c r="QZZ40" s="44"/>
      <c r="RAA40" s="44"/>
      <c r="RAB40" s="44"/>
      <c r="RAC40" s="44"/>
      <c r="RAD40" s="44"/>
      <c r="RAE40" s="44"/>
      <c r="RAF40" s="44"/>
      <c r="RAG40" s="44"/>
      <c r="RAH40" s="44"/>
      <c r="RAI40" s="44"/>
      <c r="RAJ40" s="44"/>
      <c r="RAK40" s="44"/>
      <c r="RAL40" s="44"/>
      <c r="RAM40" s="44"/>
      <c r="RAN40" s="44"/>
      <c r="RAO40" s="44"/>
      <c r="RAP40" s="44"/>
      <c r="RAQ40" s="44"/>
      <c r="RAR40" s="44"/>
      <c r="RAS40" s="44"/>
      <c r="RAT40" s="44"/>
      <c r="RAU40" s="44"/>
      <c r="RAV40" s="44"/>
      <c r="RAW40" s="44"/>
      <c r="RAX40" s="44"/>
      <c r="RAY40" s="44"/>
      <c r="RAZ40" s="44"/>
      <c r="RBA40" s="44"/>
      <c r="RBB40" s="44"/>
      <c r="RBC40" s="44"/>
      <c r="RBD40" s="44"/>
      <c r="RBE40" s="44"/>
      <c r="RBF40" s="44"/>
      <c r="RBG40" s="44"/>
      <c r="RBH40" s="44"/>
      <c r="RBI40" s="44"/>
      <c r="RBJ40" s="44"/>
      <c r="RBK40" s="44"/>
      <c r="RBL40" s="44"/>
      <c r="RBM40" s="44"/>
      <c r="RBN40" s="44"/>
      <c r="RBO40" s="44"/>
      <c r="RBP40" s="44"/>
      <c r="RBQ40" s="44"/>
      <c r="RBR40" s="44"/>
      <c r="RBS40" s="44"/>
      <c r="RBT40" s="44"/>
      <c r="RBU40" s="44"/>
      <c r="RBV40" s="44"/>
      <c r="RBW40" s="44"/>
      <c r="RBX40" s="44"/>
      <c r="RBY40" s="44"/>
      <c r="RBZ40" s="44"/>
      <c r="RCA40" s="44"/>
      <c r="RCB40" s="44"/>
      <c r="RCC40" s="44"/>
      <c r="RCD40" s="44"/>
      <c r="RCE40" s="44"/>
      <c r="RCF40" s="44"/>
      <c r="RCG40" s="44"/>
      <c r="RCH40" s="44"/>
      <c r="RCI40" s="44"/>
      <c r="RCJ40" s="44"/>
      <c r="RCK40" s="44"/>
      <c r="RCL40" s="44"/>
      <c r="RCM40" s="44"/>
      <c r="RCN40" s="44"/>
      <c r="RCO40" s="44"/>
      <c r="RCP40" s="44"/>
      <c r="RCQ40" s="44"/>
      <c r="RCR40" s="44"/>
      <c r="RCS40" s="44"/>
      <c r="RCT40" s="44"/>
      <c r="RCU40" s="44"/>
      <c r="RCV40" s="44"/>
      <c r="RCW40" s="44"/>
      <c r="RCX40" s="44"/>
      <c r="RCY40" s="44"/>
      <c r="RCZ40" s="44"/>
      <c r="RDA40" s="44"/>
      <c r="RDB40" s="44"/>
      <c r="RDC40" s="44"/>
      <c r="RDD40" s="44"/>
      <c r="RDE40" s="44"/>
      <c r="RDF40" s="44"/>
      <c r="RDG40" s="44"/>
      <c r="RDH40" s="44"/>
      <c r="RDI40" s="44"/>
      <c r="RDJ40" s="44"/>
      <c r="RDK40" s="44"/>
      <c r="RDL40" s="44"/>
      <c r="RDM40" s="44"/>
      <c r="RDN40" s="44"/>
      <c r="RDO40" s="44"/>
      <c r="RDP40" s="44"/>
      <c r="RDQ40" s="44"/>
      <c r="RDR40" s="44"/>
      <c r="RDS40" s="44"/>
      <c r="RDT40" s="44"/>
      <c r="RDU40" s="44"/>
      <c r="RDV40" s="44"/>
      <c r="RDW40" s="44"/>
      <c r="RDX40" s="44"/>
      <c r="RDY40" s="44"/>
      <c r="RDZ40" s="44"/>
      <c r="REA40" s="44"/>
      <c r="REB40" s="44"/>
      <c r="REC40" s="44"/>
      <c r="RED40" s="44"/>
      <c r="REE40" s="44"/>
      <c r="REF40" s="44"/>
      <c r="REG40" s="44"/>
      <c r="REH40" s="44"/>
      <c r="REI40" s="44"/>
      <c r="REJ40" s="44"/>
      <c r="REK40" s="44"/>
      <c r="REL40" s="44"/>
      <c r="REM40" s="44"/>
      <c r="REN40" s="44"/>
      <c r="REO40" s="44"/>
      <c r="REP40" s="44"/>
      <c r="REQ40" s="44"/>
      <c r="RER40" s="44"/>
      <c r="RES40" s="44"/>
      <c r="RET40" s="44"/>
      <c r="REU40" s="44"/>
      <c r="REV40" s="44"/>
      <c r="REW40" s="44"/>
      <c r="REX40" s="44"/>
      <c r="REY40" s="44"/>
      <c r="REZ40" s="44"/>
      <c r="RFA40" s="44"/>
      <c r="RFB40" s="44"/>
      <c r="RFC40" s="44"/>
      <c r="RFD40" s="44"/>
      <c r="RFE40" s="44"/>
      <c r="RFF40" s="44"/>
      <c r="RFG40" s="44"/>
      <c r="RFH40" s="44"/>
      <c r="RFI40" s="44"/>
      <c r="RFJ40" s="44"/>
      <c r="RFK40" s="44"/>
      <c r="RFL40" s="44"/>
      <c r="RFM40" s="44"/>
      <c r="RFN40" s="44"/>
      <c r="RFO40" s="44"/>
      <c r="RFP40" s="44"/>
      <c r="RFQ40" s="44"/>
      <c r="RFR40" s="44"/>
      <c r="RFS40" s="44"/>
      <c r="RFT40" s="44"/>
      <c r="RFU40" s="44"/>
      <c r="RFV40" s="44"/>
      <c r="RFW40" s="44"/>
      <c r="RFX40" s="44"/>
      <c r="RFY40" s="44"/>
      <c r="RFZ40" s="44"/>
      <c r="RGA40" s="44"/>
      <c r="RGB40" s="44"/>
      <c r="RGC40" s="44"/>
      <c r="RGD40" s="44"/>
      <c r="RGE40" s="44"/>
      <c r="RGF40" s="44"/>
      <c r="RGG40" s="44"/>
      <c r="RGH40" s="44"/>
      <c r="RGI40" s="44"/>
      <c r="RGJ40" s="44"/>
      <c r="RGK40" s="44"/>
      <c r="RGL40" s="44"/>
      <c r="RGM40" s="44"/>
      <c r="RGN40" s="44"/>
      <c r="RGO40" s="44"/>
      <c r="RGP40" s="44"/>
      <c r="RGQ40" s="44"/>
      <c r="RGR40" s="44"/>
      <c r="RGS40" s="44"/>
      <c r="RGT40" s="44"/>
      <c r="RGU40" s="44"/>
      <c r="RGV40" s="44"/>
      <c r="RGW40" s="44"/>
      <c r="RGX40" s="44"/>
      <c r="RGY40" s="44"/>
      <c r="RGZ40" s="44"/>
      <c r="RHA40" s="44"/>
      <c r="RHB40" s="44"/>
      <c r="RHC40" s="44"/>
      <c r="RHD40" s="44"/>
      <c r="RHE40" s="44"/>
      <c r="RHF40" s="44"/>
      <c r="RHG40" s="44"/>
      <c r="RHH40" s="44"/>
      <c r="RHI40" s="44"/>
      <c r="RHJ40" s="44"/>
      <c r="RHK40" s="44"/>
      <c r="RHL40" s="44"/>
      <c r="RHM40" s="44"/>
      <c r="RHN40" s="44"/>
      <c r="RHO40" s="44"/>
      <c r="RHP40" s="44"/>
      <c r="RHQ40" s="44"/>
      <c r="RHR40" s="44"/>
      <c r="RHS40" s="44"/>
      <c r="RHT40" s="44"/>
      <c r="RHU40" s="44"/>
      <c r="RHV40" s="44"/>
      <c r="RHW40" s="44"/>
      <c r="RHX40" s="44"/>
      <c r="RHY40" s="44"/>
      <c r="RHZ40" s="44"/>
      <c r="RIA40" s="44"/>
      <c r="RIB40" s="44"/>
      <c r="RIC40" s="44"/>
      <c r="RID40" s="44"/>
      <c r="RIE40" s="44"/>
      <c r="RIF40" s="44"/>
      <c r="RIG40" s="44"/>
      <c r="RIH40" s="44"/>
      <c r="RII40" s="44"/>
      <c r="RIJ40" s="44"/>
      <c r="RIK40" s="44"/>
      <c r="RIL40" s="44"/>
      <c r="RIM40" s="44"/>
      <c r="RIN40" s="44"/>
      <c r="RIO40" s="44"/>
      <c r="RIP40" s="44"/>
      <c r="RIQ40" s="44"/>
      <c r="RIR40" s="44"/>
      <c r="RIS40" s="44"/>
      <c r="RIT40" s="44"/>
      <c r="RIU40" s="44"/>
      <c r="RIV40" s="44"/>
      <c r="RIW40" s="44"/>
      <c r="RIX40" s="44"/>
      <c r="RIY40" s="44"/>
      <c r="RIZ40" s="44"/>
      <c r="RJA40" s="44"/>
      <c r="RJB40" s="44"/>
      <c r="RJC40" s="44"/>
      <c r="RJD40" s="44"/>
      <c r="RJE40" s="44"/>
      <c r="RJF40" s="44"/>
      <c r="RJG40" s="44"/>
      <c r="RJH40" s="44"/>
      <c r="RJI40" s="44"/>
      <c r="RJJ40" s="44"/>
      <c r="RJK40" s="44"/>
      <c r="RJL40" s="44"/>
      <c r="RJM40" s="44"/>
      <c r="RJN40" s="44"/>
      <c r="RJO40" s="44"/>
      <c r="RJP40" s="44"/>
      <c r="RJQ40" s="44"/>
      <c r="RJR40" s="44"/>
      <c r="RJS40" s="44"/>
      <c r="RJT40" s="44"/>
      <c r="RJU40" s="44"/>
      <c r="RJV40" s="44"/>
      <c r="RJW40" s="44"/>
      <c r="RJX40" s="44"/>
      <c r="RJY40" s="44"/>
      <c r="RJZ40" s="44"/>
      <c r="RKA40" s="44"/>
      <c r="RKB40" s="44"/>
      <c r="RKC40" s="44"/>
      <c r="RKD40" s="44"/>
      <c r="RKE40" s="44"/>
      <c r="RKF40" s="44"/>
      <c r="RKG40" s="44"/>
      <c r="RKH40" s="44"/>
      <c r="RKI40" s="44"/>
      <c r="RKJ40" s="44"/>
      <c r="RKK40" s="44"/>
      <c r="RKL40" s="44"/>
      <c r="RKM40" s="44"/>
      <c r="RKN40" s="44"/>
      <c r="RKO40" s="44"/>
      <c r="RKP40" s="44"/>
      <c r="RKQ40" s="44"/>
      <c r="RKR40" s="44"/>
      <c r="RKS40" s="44"/>
      <c r="RKT40" s="44"/>
      <c r="RKU40" s="44"/>
      <c r="RKV40" s="44"/>
      <c r="RKW40" s="44"/>
      <c r="RKX40" s="44"/>
      <c r="RKY40" s="44"/>
      <c r="RKZ40" s="44"/>
      <c r="RLA40" s="44"/>
      <c r="RLB40" s="44"/>
      <c r="RLC40" s="44"/>
      <c r="RLD40" s="44"/>
      <c r="RLE40" s="44"/>
      <c r="RLF40" s="44"/>
      <c r="RLG40" s="44"/>
      <c r="RLH40" s="44"/>
      <c r="RLI40" s="44"/>
      <c r="RLJ40" s="44"/>
      <c r="RLK40" s="44"/>
      <c r="RLL40" s="44"/>
      <c r="RLM40" s="44"/>
      <c r="RLN40" s="44"/>
      <c r="RLO40" s="44"/>
      <c r="RLP40" s="44"/>
      <c r="RLQ40" s="44"/>
      <c r="RLR40" s="44"/>
      <c r="RLS40" s="44"/>
      <c r="RLT40" s="44"/>
      <c r="RLU40" s="44"/>
      <c r="RLV40" s="44"/>
      <c r="RLW40" s="44"/>
      <c r="RLX40" s="44"/>
      <c r="RLY40" s="44"/>
      <c r="RLZ40" s="44"/>
      <c r="RMA40" s="44"/>
      <c r="RMB40" s="44"/>
      <c r="RMC40" s="44"/>
      <c r="RMD40" s="44"/>
      <c r="RME40" s="44"/>
      <c r="RMF40" s="44"/>
      <c r="RMG40" s="44"/>
      <c r="RMH40" s="44"/>
      <c r="RMI40" s="44"/>
      <c r="RMJ40" s="44"/>
      <c r="RMK40" s="44"/>
      <c r="RML40" s="44"/>
      <c r="RMM40" s="44"/>
      <c r="RMN40" s="44"/>
      <c r="RMO40" s="44"/>
      <c r="RMP40" s="44"/>
      <c r="RMQ40" s="44"/>
      <c r="RMR40" s="44"/>
      <c r="RMS40" s="44"/>
      <c r="RMT40" s="44"/>
      <c r="RMU40" s="44"/>
      <c r="RMV40" s="44"/>
      <c r="RMW40" s="44"/>
      <c r="RMX40" s="44"/>
      <c r="RMY40" s="44"/>
      <c r="RMZ40" s="44"/>
      <c r="RNA40" s="44"/>
      <c r="RNB40" s="44"/>
      <c r="RNC40" s="44"/>
      <c r="RND40" s="44"/>
      <c r="RNE40" s="44"/>
      <c r="RNF40" s="44"/>
      <c r="RNG40" s="44"/>
      <c r="RNH40" s="44"/>
      <c r="RNI40" s="44"/>
      <c r="RNJ40" s="44"/>
      <c r="RNK40" s="44"/>
      <c r="RNL40" s="44"/>
      <c r="RNM40" s="44"/>
      <c r="RNN40" s="44"/>
      <c r="RNO40" s="44"/>
      <c r="RNP40" s="44"/>
      <c r="RNQ40" s="44"/>
      <c r="RNR40" s="44"/>
      <c r="RNS40" s="44"/>
      <c r="RNT40" s="44"/>
      <c r="RNU40" s="44"/>
      <c r="RNV40" s="44"/>
      <c r="RNW40" s="44"/>
      <c r="RNX40" s="44"/>
      <c r="RNY40" s="44"/>
      <c r="RNZ40" s="44"/>
      <c r="ROA40" s="44"/>
      <c r="ROB40" s="44"/>
      <c r="ROC40" s="44"/>
      <c r="ROD40" s="44"/>
      <c r="ROE40" s="44"/>
      <c r="ROF40" s="44"/>
      <c r="ROG40" s="44"/>
      <c r="ROH40" s="44"/>
      <c r="ROI40" s="44"/>
      <c r="ROJ40" s="44"/>
      <c r="ROK40" s="44"/>
      <c r="ROL40" s="44"/>
      <c r="ROM40" s="44"/>
      <c r="RON40" s="44"/>
      <c r="ROO40" s="44"/>
      <c r="ROP40" s="44"/>
      <c r="ROQ40" s="44"/>
      <c r="ROR40" s="44"/>
      <c r="ROS40" s="44"/>
      <c r="ROT40" s="44"/>
      <c r="ROU40" s="44"/>
      <c r="ROV40" s="44"/>
      <c r="ROW40" s="44"/>
      <c r="ROX40" s="44"/>
      <c r="ROY40" s="44"/>
      <c r="ROZ40" s="44"/>
      <c r="RPA40" s="44"/>
      <c r="RPB40" s="44"/>
      <c r="RPC40" s="44"/>
      <c r="RPD40" s="44"/>
      <c r="RPE40" s="44"/>
      <c r="RPF40" s="44"/>
      <c r="RPG40" s="44"/>
      <c r="RPH40" s="44"/>
      <c r="RPI40" s="44"/>
      <c r="RPJ40" s="44"/>
      <c r="RPK40" s="44"/>
      <c r="RPL40" s="44"/>
      <c r="RPM40" s="44"/>
      <c r="RPN40" s="44"/>
      <c r="RPO40" s="44"/>
      <c r="RPP40" s="44"/>
      <c r="RPQ40" s="44"/>
      <c r="RPR40" s="44"/>
      <c r="RPS40" s="44"/>
      <c r="RPT40" s="44"/>
      <c r="RPU40" s="44"/>
      <c r="RPV40" s="44"/>
      <c r="RPW40" s="44"/>
      <c r="RPX40" s="44"/>
      <c r="RPY40" s="44"/>
      <c r="RPZ40" s="44"/>
      <c r="RQA40" s="44"/>
      <c r="RQB40" s="44"/>
      <c r="RQC40" s="44"/>
      <c r="RQD40" s="44"/>
      <c r="RQE40" s="44"/>
      <c r="RQF40" s="44"/>
      <c r="RQG40" s="44"/>
      <c r="RQH40" s="44"/>
      <c r="RQI40" s="44"/>
      <c r="RQJ40" s="44"/>
      <c r="RQK40" s="44"/>
      <c r="RQL40" s="44"/>
      <c r="RQM40" s="44"/>
      <c r="RQN40" s="44"/>
      <c r="RQO40" s="44"/>
      <c r="RQP40" s="44"/>
      <c r="RQQ40" s="44"/>
      <c r="RQR40" s="44"/>
      <c r="RQS40" s="44"/>
      <c r="RQT40" s="44"/>
      <c r="RQU40" s="44"/>
      <c r="RQV40" s="44"/>
      <c r="RQW40" s="44"/>
      <c r="RQX40" s="44"/>
      <c r="RQY40" s="44"/>
      <c r="RQZ40" s="44"/>
      <c r="RRA40" s="44"/>
      <c r="RRB40" s="44"/>
      <c r="RRC40" s="44"/>
      <c r="RRD40" s="44"/>
      <c r="RRE40" s="44"/>
      <c r="RRF40" s="44"/>
      <c r="RRG40" s="44"/>
      <c r="RRH40" s="44"/>
      <c r="RRI40" s="44"/>
      <c r="RRJ40" s="44"/>
      <c r="RRK40" s="44"/>
      <c r="RRL40" s="44"/>
      <c r="RRM40" s="44"/>
      <c r="RRN40" s="44"/>
      <c r="RRO40" s="44"/>
      <c r="RRP40" s="44"/>
      <c r="RRQ40" s="44"/>
      <c r="RRR40" s="44"/>
      <c r="RRS40" s="44"/>
      <c r="RRT40" s="44"/>
      <c r="RRU40" s="44"/>
      <c r="RRV40" s="44"/>
      <c r="RRW40" s="44"/>
      <c r="RRX40" s="44"/>
      <c r="RRY40" s="44"/>
      <c r="RRZ40" s="44"/>
      <c r="RSA40" s="44"/>
      <c r="RSB40" s="44"/>
      <c r="RSC40" s="44"/>
      <c r="RSD40" s="44"/>
      <c r="RSE40" s="44"/>
      <c r="RSF40" s="44"/>
      <c r="RSG40" s="44"/>
      <c r="RSH40" s="44"/>
      <c r="RSI40" s="44"/>
      <c r="RSJ40" s="44"/>
      <c r="RSK40" s="44"/>
      <c r="RSL40" s="44"/>
      <c r="RSM40" s="44"/>
      <c r="RSN40" s="44"/>
      <c r="RSO40" s="44"/>
      <c r="RSP40" s="44"/>
      <c r="RSQ40" s="44"/>
      <c r="RSR40" s="44"/>
      <c r="RSS40" s="44"/>
      <c r="RST40" s="44"/>
      <c r="RSU40" s="44"/>
      <c r="RSV40" s="44"/>
      <c r="RSW40" s="44"/>
      <c r="RSX40" s="44"/>
      <c r="RSY40" s="44"/>
      <c r="RSZ40" s="44"/>
      <c r="RTA40" s="44"/>
      <c r="RTB40" s="44"/>
      <c r="RTC40" s="44"/>
      <c r="RTD40" s="44"/>
      <c r="RTE40" s="44"/>
      <c r="RTF40" s="44"/>
      <c r="RTG40" s="44"/>
      <c r="RTH40" s="44"/>
      <c r="RTI40" s="44"/>
      <c r="RTJ40" s="44"/>
      <c r="RTK40" s="44"/>
      <c r="RTL40" s="44"/>
      <c r="RTM40" s="44"/>
      <c r="RTN40" s="44"/>
      <c r="RTO40" s="44"/>
      <c r="RTP40" s="44"/>
      <c r="RTQ40" s="44"/>
      <c r="RTR40" s="44"/>
      <c r="RTS40" s="44"/>
      <c r="RTT40" s="44"/>
      <c r="RTU40" s="44"/>
      <c r="RTV40" s="44"/>
      <c r="RTW40" s="44"/>
      <c r="RTX40" s="44"/>
      <c r="RTY40" s="44"/>
      <c r="RTZ40" s="44"/>
      <c r="RUA40" s="44"/>
      <c r="RUB40" s="44"/>
      <c r="RUC40" s="44"/>
      <c r="RUD40" s="44"/>
      <c r="RUE40" s="44"/>
      <c r="RUF40" s="44"/>
      <c r="RUG40" s="44"/>
      <c r="RUH40" s="44"/>
      <c r="RUI40" s="44"/>
      <c r="RUJ40" s="44"/>
      <c r="RUK40" s="44"/>
      <c r="RUL40" s="44"/>
      <c r="RUM40" s="44"/>
      <c r="RUN40" s="44"/>
      <c r="RUO40" s="44"/>
      <c r="RUP40" s="44"/>
      <c r="RUQ40" s="44"/>
      <c r="RUR40" s="44"/>
      <c r="RUS40" s="44"/>
      <c r="RUT40" s="44"/>
      <c r="RUU40" s="44"/>
      <c r="RUV40" s="44"/>
      <c r="RUW40" s="44"/>
      <c r="RUX40" s="44"/>
      <c r="RUY40" s="44"/>
      <c r="RUZ40" s="44"/>
      <c r="RVA40" s="44"/>
      <c r="RVB40" s="44"/>
      <c r="RVC40" s="44"/>
      <c r="RVD40" s="44"/>
      <c r="RVE40" s="44"/>
      <c r="RVF40" s="44"/>
      <c r="RVG40" s="44"/>
      <c r="RVH40" s="44"/>
      <c r="RVI40" s="44"/>
      <c r="RVJ40" s="44"/>
      <c r="RVK40" s="44"/>
      <c r="RVL40" s="44"/>
      <c r="RVM40" s="44"/>
      <c r="RVN40" s="44"/>
      <c r="RVO40" s="44"/>
      <c r="RVP40" s="44"/>
      <c r="RVQ40" s="44"/>
      <c r="RVR40" s="44"/>
      <c r="RVS40" s="44"/>
      <c r="RVT40" s="44"/>
      <c r="RVU40" s="44"/>
      <c r="RVV40" s="44"/>
      <c r="RVW40" s="44"/>
      <c r="RVX40" s="44"/>
      <c r="RVY40" s="44"/>
      <c r="RVZ40" s="44"/>
      <c r="RWA40" s="44"/>
      <c r="RWB40" s="44"/>
      <c r="RWC40" s="44"/>
      <c r="RWD40" s="44"/>
      <c r="RWE40" s="44"/>
      <c r="RWF40" s="44"/>
      <c r="RWG40" s="44"/>
      <c r="RWH40" s="44"/>
      <c r="RWI40" s="44"/>
      <c r="RWJ40" s="44"/>
      <c r="RWK40" s="44"/>
      <c r="RWL40" s="44"/>
      <c r="RWM40" s="44"/>
      <c r="RWN40" s="44"/>
      <c r="RWO40" s="44"/>
      <c r="RWP40" s="44"/>
      <c r="RWQ40" s="44"/>
      <c r="RWR40" s="44"/>
      <c r="RWS40" s="44"/>
      <c r="RWT40" s="44"/>
      <c r="RWU40" s="44"/>
      <c r="RWV40" s="44"/>
      <c r="RWW40" s="44"/>
      <c r="RWX40" s="44"/>
      <c r="RWY40" s="44"/>
      <c r="RWZ40" s="44"/>
      <c r="RXA40" s="44"/>
      <c r="RXB40" s="44"/>
      <c r="RXC40" s="44"/>
      <c r="RXD40" s="44"/>
      <c r="RXE40" s="44"/>
      <c r="RXF40" s="44"/>
      <c r="RXG40" s="44"/>
      <c r="RXH40" s="44"/>
      <c r="RXI40" s="44"/>
      <c r="RXJ40" s="44"/>
      <c r="RXK40" s="44"/>
      <c r="RXL40" s="44"/>
      <c r="RXM40" s="44"/>
      <c r="RXN40" s="44"/>
      <c r="RXO40" s="44"/>
      <c r="RXP40" s="44"/>
      <c r="RXQ40" s="44"/>
      <c r="RXR40" s="44"/>
      <c r="RXS40" s="44"/>
      <c r="RXT40" s="44"/>
      <c r="RXU40" s="44"/>
      <c r="RXV40" s="44"/>
      <c r="RXW40" s="44"/>
      <c r="RXX40" s="44"/>
      <c r="RXY40" s="44"/>
      <c r="RXZ40" s="44"/>
      <c r="RYA40" s="44"/>
      <c r="RYB40" s="44"/>
      <c r="RYC40" s="44"/>
      <c r="RYD40" s="44"/>
      <c r="RYE40" s="44"/>
      <c r="RYF40" s="44"/>
      <c r="RYG40" s="44"/>
      <c r="RYH40" s="44"/>
      <c r="RYI40" s="44"/>
      <c r="RYJ40" s="44"/>
      <c r="RYK40" s="44"/>
      <c r="RYL40" s="44"/>
      <c r="RYM40" s="44"/>
      <c r="RYN40" s="44"/>
      <c r="RYO40" s="44"/>
      <c r="RYP40" s="44"/>
      <c r="RYQ40" s="44"/>
      <c r="RYR40" s="44"/>
      <c r="RYS40" s="44"/>
      <c r="RYT40" s="44"/>
      <c r="RYU40" s="44"/>
      <c r="RYV40" s="44"/>
      <c r="RYW40" s="44"/>
      <c r="RYX40" s="44"/>
      <c r="RYY40" s="44"/>
      <c r="RYZ40" s="44"/>
      <c r="RZA40" s="44"/>
      <c r="RZB40" s="44"/>
      <c r="RZC40" s="44"/>
      <c r="RZD40" s="44"/>
      <c r="RZE40" s="44"/>
      <c r="RZF40" s="44"/>
      <c r="RZG40" s="44"/>
      <c r="RZH40" s="44"/>
      <c r="RZI40" s="44"/>
      <c r="RZJ40" s="44"/>
      <c r="RZK40" s="44"/>
      <c r="RZL40" s="44"/>
      <c r="RZM40" s="44"/>
      <c r="RZN40" s="44"/>
      <c r="RZO40" s="44"/>
      <c r="RZP40" s="44"/>
      <c r="RZQ40" s="44"/>
      <c r="RZR40" s="44"/>
      <c r="RZS40" s="44"/>
      <c r="RZT40" s="44"/>
      <c r="RZU40" s="44"/>
      <c r="RZV40" s="44"/>
      <c r="RZW40" s="44"/>
      <c r="RZX40" s="44"/>
      <c r="RZY40" s="44"/>
      <c r="RZZ40" s="44"/>
      <c r="SAA40" s="44"/>
      <c r="SAB40" s="44"/>
      <c r="SAC40" s="44"/>
      <c r="SAD40" s="44"/>
      <c r="SAE40" s="44"/>
      <c r="SAF40" s="44"/>
      <c r="SAG40" s="44"/>
      <c r="SAH40" s="44"/>
      <c r="SAI40" s="44"/>
      <c r="SAJ40" s="44"/>
      <c r="SAK40" s="44"/>
      <c r="SAL40" s="44"/>
      <c r="SAM40" s="44"/>
      <c r="SAN40" s="44"/>
      <c r="SAO40" s="44"/>
      <c r="SAP40" s="44"/>
      <c r="SAQ40" s="44"/>
      <c r="SAR40" s="44"/>
      <c r="SAS40" s="44"/>
      <c r="SAT40" s="44"/>
      <c r="SAU40" s="44"/>
      <c r="SAV40" s="44"/>
      <c r="SAW40" s="44"/>
      <c r="SAX40" s="44"/>
      <c r="SAY40" s="44"/>
      <c r="SAZ40" s="44"/>
      <c r="SBA40" s="44"/>
      <c r="SBB40" s="44"/>
      <c r="SBC40" s="44"/>
      <c r="SBD40" s="44"/>
      <c r="SBE40" s="44"/>
      <c r="SBF40" s="44"/>
      <c r="SBG40" s="44"/>
      <c r="SBH40" s="44"/>
      <c r="SBI40" s="44"/>
      <c r="SBJ40" s="44"/>
      <c r="SBK40" s="44"/>
      <c r="SBL40" s="44"/>
      <c r="SBM40" s="44"/>
      <c r="SBN40" s="44"/>
      <c r="SBO40" s="44"/>
      <c r="SBP40" s="44"/>
      <c r="SBQ40" s="44"/>
      <c r="SBR40" s="44"/>
      <c r="SBS40" s="44"/>
      <c r="SBT40" s="44"/>
      <c r="SBU40" s="44"/>
      <c r="SBV40" s="44"/>
      <c r="SBW40" s="44"/>
      <c r="SBX40" s="44"/>
      <c r="SBY40" s="44"/>
      <c r="SBZ40" s="44"/>
      <c r="SCA40" s="44"/>
      <c r="SCB40" s="44"/>
      <c r="SCC40" s="44"/>
      <c r="SCD40" s="44"/>
      <c r="SCE40" s="44"/>
      <c r="SCF40" s="44"/>
      <c r="SCG40" s="44"/>
      <c r="SCH40" s="44"/>
      <c r="SCI40" s="44"/>
      <c r="SCJ40" s="44"/>
      <c r="SCK40" s="44"/>
      <c r="SCL40" s="44"/>
      <c r="SCM40" s="44"/>
      <c r="SCN40" s="44"/>
      <c r="SCO40" s="44"/>
      <c r="SCP40" s="44"/>
      <c r="SCQ40" s="44"/>
      <c r="SCR40" s="44"/>
      <c r="SCS40" s="44"/>
      <c r="SCT40" s="44"/>
      <c r="SCU40" s="44"/>
      <c r="SCV40" s="44"/>
      <c r="SCW40" s="44"/>
      <c r="SCX40" s="44"/>
      <c r="SCY40" s="44"/>
      <c r="SCZ40" s="44"/>
      <c r="SDA40" s="44"/>
      <c r="SDB40" s="44"/>
      <c r="SDC40" s="44"/>
      <c r="SDD40" s="44"/>
      <c r="SDE40" s="44"/>
      <c r="SDF40" s="44"/>
      <c r="SDG40" s="44"/>
      <c r="SDH40" s="44"/>
      <c r="SDI40" s="44"/>
      <c r="SDJ40" s="44"/>
      <c r="SDK40" s="44"/>
      <c r="SDL40" s="44"/>
      <c r="SDM40" s="44"/>
      <c r="SDN40" s="44"/>
      <c r="SDO40" s="44"/>
      <c r="SDP40" s="44"/>
      <c r="SDQ40" s="44"/>
      <c r="SDR40" s="44"/>
      <c r="SDS40" s="44"/>
      <c r="SDT40" s="44"/>
      <c r="SDU40" s="44"/>
      <c r="SDV40" s="44"/>
      <c r="SDW40" s="44"/>
      <c r="SDX40" s="44"/>
      <c r="SDY40" s="44"/>
      <c r="SDZ40" s="44"/>
      <c r="SEA40" s="44"/>
      <c r="SEB40" s="44"/>
      <c r="SEC40" s="44"/>
      <c r="SED40" s="44"/>
      <c r="SEE40" s="44"/>
      <c r="SEF40" s="44"/>
      <c r="SEG40" s="44"/>
      <c r="SEH40" s="44"/>
      <c r="SEI40" s="44"/>
      <c r="SEJ40" s="44"/>
      <c r="SEK40" s="44"/>
      <c r="SEL40" s="44"/>
      <c r="SEM40" s="44"/>
      <c r="SEN40" s="44"/>
      <c r="SEO40" s="44"/>
      <c r="SEP40" s="44"/>
      <c r="SEQ40" s="44"/>
      <c r="SER40" s="44"/>
      <c r="SES40" s="44"/>
      <c r="SET40" s="44"/>
      <c r="SEU40" s="44"/>
      <c r="SEV40" s="44"/>
      <c r="SEW40" s="44"/>
      <c r="SEX40" s="44"/>
      <c r="SEY40" s="44"/>
      <c r="SEZ40" s="44"/>
      <c r="SFA40" s="44"/>
      <c r="SFB40" s="44"/>
      <c r="SFC40" s="44"/>
      <c r="SFD40" s="44"/>
      <c r="SFE40" s="44"/>
      <c r="SFF40" s="44"/>
      <c r="SFG40" s="44"/>
      <c r="SFH40" s="44"/>
      <c r="SFI40" s="44"/>
      <c r="SFJ40" s="44"/>
      <c r="SFK40" s="44"/>
      <c r="SFL40" s="44"/>
      <c r="SFM40" s="44"/>
      <c r="SFN40" s="44"/>
      <c r="SFO40" s="44"/>
      <c r="SFP40" s="44"/>
      <c r="SFQ40" s="44"/>
      <c r="SFR40" s="44"/>
      <c r="SFS40" s="44"/>
      <c r="SFT40" s="44"/>
      <c r="SFU40" s="44"/>
      <c r="SFV40" s="44"/>
      <c r="SFW40" s="44"/>
      <c r="SFX40" s="44"/>
      <c r="SFY40" s="44"/>
      <c r="SFZ40" s="44"/>
      <c r="SGA40" s="44"/>
      <c r="SGB40" s="44"/>
      <c r="SGC40" s="44"/>
      <c r="SGD40" s="44"/>
      <c r="SGE40" s="44"/>
      <c r="SGF40" s="44"/>
      <c r="SGG40" s="44"/>
      <c r="SGH40" s="44"/>
      <c r="SGI40" s="44"/>
      <c r="SGJ40" s="44"/>
      <c r="SGK40" s="44"/>
      <c r="SGL40" s="44"/>
      <c r="SGM40" s="44"/>
      <c r="SGN40" s="44"/>
      <c r="SGO40" s="44"/>
      <c r="SGP40" s="44"/>
      <c r="SGQ40" s="44"/>
      <c r="SGR40" s="44"/>
      <c r="SGS40" s="44"/>
      <c r="SGT40" s="44"/>
      <c r="SGU40" s="44"/>
      <c r="SGV40" s="44"/>
      <c r="SGW40" s="44"/>
      <c r="SGX40" s="44"/>
      <c r="SGY40" s="44"/>
      <c r="SGZ40" s="44"/>
      <c r="SHA40" s="44"/>
      <c r="SHB40" s="44"/>
      <c r="SHC40" s="44"/>
      <c r="SHD40" s="44"/>
      <c r="SHE40" s="44"/>
      <c r="SHF40" s="44"/>
      <c r="SHG40" s="44"/>
      <c r="SHH40" s="44"/>
      <c r="SHI40" s="44"/>
      <c r="SHJ40" s="44"/>
      <c r="SHK40" s="44"/>
      <c r="SHL40" s="44"/>
      <c r="SHM40" s="44"/>
      <c r="SHN40" s="44"/>
      <c r="SHO40" s="44"/>
      <c r="SHP40" s="44"/>
      <c r="SHQ40" s="44"/>
      <c r="SHR40" s="44"/>
      <c r="SHS40" s="44"/>
      <c r="SHT40" s="44"/>
      <c r="SHU40" s="44"/>
      <c r="SHV40" s="44"/>
      <c r="SHW40" s="44"/>
      <c r="SHX40" s="44"/>
      <c r="SHY40" s="44"/>
      <c r="SHZ40" s="44"/>
      <c r="SIA40" s="44"/>
      <c r="SIB40" s="44"/>
      <c r="SIC40" s="44"/>
      <c r="SID40" s="44"/>
      <c r="SIE40" s="44"/>
      <c r="SIF40" s="44"/>
      <c r="SIG40" s="44"/>
      <c r="SIH40" s="44"/>
      <c r="SII40" s="44"/>
      <c r="SIJ40" s="44"/>
      <c r="SIK40" s="44"/>
      <c r="SIL40" s="44"/>
      <c r="SIM40" s="44"/>
      <c r="SIN40" s="44"/>
      <c r="SIO40" s="44"/>
      <c r="SIP40" s="44"/>
      <c r="SIQ40" s="44"/>
      <c r="SIR40" s="44"/>
      <c r="SIS40" s="44"/>
      <c r="SIT40" s="44"/>
      <c r="SIU40" s="44"/>
      <c r="SIV40" s="44"/>
      <c r="SIW40" s="44"/>
      <c r="SIX40" s="44"/>
      <c r="SIY40" s="44"/>
      <c r="SIZ40" s="44"/>
      <c r="SJA40" s="44"/>
      <c r="SJB40" s="44"/>
      <c r="SJC40" s="44"/>
      <c r="SJD40" s="44"/>
      <c r="SJE40" s="44"/>
      <c r="SJF40" s="44"/>
      <c r="SJG40" s="44"/>
      <c r="SJH40" s="44"/>
      <c r="SJI40" s="44"/>
      <c r="SJJ40" s="44"/>
      <c r="SJK40" s="44"/>
      <c r="SJL40" s="44"/>
      <c r="SJM40" s="44"/>
      <c r="SJN40" s="44"/>
      <c r="SJO40" s="44"/>
      <c r="SJP40" s="44"/>
      <c r="SJQ40" s="44"/>
      <c r="SJR40" s="44"/>
      <c r="SJS40" s="44"/>
      <c r="SJT40" s="44"/>
      <c r="SJU40" s="44"/>
      <c r="SJV40" s="44"/>
      <c r="SJW40" s="44"/>
      <c r="SJX40" s="44"/>
      <c r="SJY40" s="44"/>
      <c r="SJZ40" s="44"/>
      <c r="SKA40" s="44"/>
      <c r="SKB40" s="44"/>
      <c r="SKC40" s="44"/>
      <c r="SKD40" s="44"/>
      <c r="SKE40" s="44"/>
      <c r="SKF40" s="44"/>
      <c r="SKG40" s="44"/>
      <c r="SKH40" s="44"/>
      <c r="SKI40" s="44"/>
      <c r="SKJ40" s="44"/>
      <c r="SKK40" s="44"/>
      <c r="SKL40" s="44"/>
      <c r="SKM40" s="44"/>
      <c r="SKN40" s="44"/>
      <c r="SKO40" s="44"/>
      <c r="SKP40" s="44"/>
      <c r="SKQ40" s="44"/>
      <c r="SKR40" s="44"/>
      <c r="SKS40" s="44"/>
      <c r="SKT40" s="44"/>
      <c r="SKU40" s="44"/>
      <c r="SKV40" s="44"/>
      <c r="SKW40" s="44"/>
      <c r="SKX40" s="44"/>
      <c r="SKY40" s="44"/>
      <c r="SKZ40" s="44"/>
      <c r="SLA40" s="44"/>
      <c r="SLB40" s="44"/>
      <c r="SLC40" s="44"/>
      <c r="SLD40" s="44"/>
      <c r="SLE40" s="44"/>
      <c r="SLF40" s="44"/>
      <c r="SLG40" s="44"/>
      <c r="SLH40" s="44"/>
      <c r="SLI40" s="44"/>
      <c r="SLJ40" s="44"/>
      <c r="SLK40" s="44"/>
      <c r="SLL40" s="44"/>
      <c r="SLM40" s="44"/>
      <c r="SLN40" s="44"/>
      <c r="SLO40" s="44"/>
      <c r="SLP40" s="44"/>
      <c r="SLQ40" s="44"/>
      <c r="SLR40" s="44"/>
      <c r="SLS40" s="44"/>
      <c r="SLT40" s="44"/>
      <c r="SLU40" s="44"/>
      <c r="SLV40" s="44"/>
      <c r="SLW40" s="44"/>
      <c r="SLX40" s="44"/>
      <c r="SLY40" s="44"/>
      <c r="SLZ40" s="44"/>
      <c r="SMA40" s="44"/>
      <c r="SMB40" s="44"/>
      <c r="SMC40" s="44"/>
      <c r="SMD40" s="44"/>
      <c r="SME40" s="44"/>
      <c r="SMF40" s="44"/>
      <c r="SMG40" s="44"/>
      <c r="SMH40" s="44"/>
      <c r="SMI40" s="44"/>
      <c r="SMJ40" s="44"/>
      <c r="SMK40" s="44"/>
      <c r="SML40" s="44"/>
      <c r="SMM40" s="44"/>
      <c r="SMN40" s="44"/>
      <c r="SMO40" s="44"/>
      <c r="SMP40" s="44"/>
      <c r="SMQ40" s="44"/>
      <c r="SMR40" s="44"/>
      <c r="SMS40" s="44"/>
      <c r="SMT40" s="44"/>
      <c r="SMU40" s="44"/>
      <c r="SMV40" s="44"/>
      <c r="SMW40" s="44"/>
      <c r="SMX40" s="44"/>
      <c r="SMY40" s="44"/>
      <c r="SMZ40" s="44"/>
      <c r="SNA40" s="44"/>
      <c r="SNB40" s="44"/>
      <c r="SNC40" s="44"/>
      <c r="SND40" s="44"/>
      <c r="SNE40" s="44"/>
      <c r="SNF40" s="44"/>
      <c r="SNG40" s="44"/>
      <c r="SNH40" s="44"/>
      <c r="SNI40" s="44"/>
      <c r="SNJ40" s="44"/>
      <c r="SNK40" s="44"/>
      <c r="SNL40" s="44"/>
      <c r="SNM40" s="44"/>
      <c r="SNN40" s="44"/>
      <c r="SNO40" s="44"/>
      <c r="SNP40" s="44"/>
      <c r="SNQ40" s="44"/>
      <c r="SNR40" s="44"/>
      <c r="SNS40" s="44"/>
      <c r="SNT40" s="44"/>
      <c r="SNU40" s="44"/>
      <c r="SNV40" s="44"/>
      <c r="SNW40" s="44"/>
      <c r="SNX40" s="44"/>
      <c r="SNY40" s="44"/>
      <c r="SNZ40" s="44"/>
      <c r="SOA40" s="44"/>
      <c r="SOB40" s="44"/>
      <c r="SOC40" s="44"/>
      <c r="SOD40" s="44"/>
      <c r="SOE40" s="44"/>
      <c r="SOF40" s="44"/>
      <c r="SOG40" s="44"/>
      <c r="SOH40" s="44"/>
      <c r="SOI40" s="44"/>
      <c r="SOJ40" s="44"/>
      <c r="SOK40" s="44"/>
      <c r="SOL40" s="44"/>
      <c r="SOM40" s="44"/>
      <c r="SON40" s="44"/>
      <c r="SOO40" s="44"/>
      <c r="SOP40" s="44"/>
      <c r="SOQ40" s="44"/>
      <c r="SOR40" s="44"/>
      <c r="SOS40" s="44"/>
      <c r="SOT40" s="44"/>
      <c r="SOU40" s="44"/>
      <c r="SOV40" s="44"/>
      <c r="SOW40" s="44"/>
      <c r="SOX40" s="44"/>
      <c r="SOY40" s="44"/>
      <c r="SOZ40" s="44"/>
      <c r="SPA40" s="44"/>
      <c r="SPB40" s="44"/>
      <c r="SPC40" s="44"/>
      <c r="SPD40" s="44"/>
      <c r="SPE40" s="44"/>
      <c r="SPF40" s="44"/>
      <c r="SPG40" s="44"/>
      <c r="SPH40" s="44"/>
      <c r="SPI40" s="44"/>
      <c r="SPJ40" s="44"/>
      <c r="SPK40" s="44"/>
      <c r="SPL40" s="44"/>
      <c r="SPM40" s="44"/>
      <c r="SPN40" s="44"/>
      <c r="SPO40" s="44"/>
      <c r="SPP40" s="44"/>
      <c r="SPQ40" s="44"/>
      <c r="SPR40" s="44"/>
      <c r="SPS40" s="44"/>
      <c r="SPT40" s="44"/>
      <c r="SPU40" s="44"/>
      <c r="SPV40" s="44"/>
      <c r="SPW40" s="44"/>
      <c r="SPX40" s="44"/>
      <c r="SPY40" s="44"/>
      <c r="SPZ40" s="44"/>
      <c r="SQA40" s="44"/>
      <c r="SQB40" s="44"/>
      <c r="SQC40" s="44"/>
      <c r="SQD40" s="44"/>
      <c r="SQE40" s="44"/>
      <c r="SQF40" s="44"/>
      <c r="SQG40" s="44"/>
      <c r="SQH40" s="44"/>
      <c r="SQI40" s="44"/>
      <c r="SQJ40" s="44"/>
      <c r="SQK40" s="44"/>
      <c r="SQL40" s="44"/>
      <c r="SQM40" s="44"/>
      <c r="SQN40" s="44"/>
      <c r="SQO40" s="44"/>
      <c r="SQP40" s="44"/>
      <c r="SQQ40" s="44"/>
      <c r="SQR40" s="44"/>
      <c r="SQS40" s="44"/>
      <c r="SQT40" s="44"/>
      <c r="SQU40" s="44"/>
      <c r="SQV40" s="44"/>
      <c r="SQW40" s="44"/>
      <c r="SQX40" s="44"/>
      <c r="SQY40" s="44"/>
      <c r="SQZ40" s="44"/>
      <c r="SRA40" s="44"/>
      <c r="SRB40" s="44"/>
      <c r="SRC40" s="44"/>
      <c r="SRD40" s="44"/>
      <c r="SRE40" s="44"/>
      <c r="SRF40" s="44"/>
      <c r="SRG40" s="44"/>
      <c r="SRH40" s="44"/>
      <c r="SRI40" s="44"/>
      <c r="SRJ40" s="44"/>
      <c r="SRK40" s="44"/>
      <c r="SRL40" s="44"/>
      <c r="SRM40" s="44"/>
      <c r="SRN40" s="44"/>
      <c r="SRO40" s="44"/>
      <c r="SRP40" s="44"/>
      <c r="SRQ40" s="44"/>
      <c r="SRR40" s="44"/>
      <c r="SRS40" s="44"/>
      <c r="SRT40" s="44"/>
      <c r="SRU40" s="44"/>
      <c r="SRV40" s="44"/>
      <c r="SRW40" s="44"/>
      <c r="SRX40" s="44"/>
      <c r="SRY40" s="44"/>
      <c r="SRZ40" s="44"/>
      <c r="SSA40" s="44"/>
      <c r="SSB40" s="44"/>
      <c r="SSC40" s="44"/>
      <c r="SSD40" s="44"/>
      <c r="SSE40" s="44"/>
      <c r="SSF40" s="44"/>
      <c r="SSG40" s="44"/>
      <c r="SSH40" s="44"/>
      <c r="SSI40" s="44"/>
      <c r="SSJ40" s="44"/>
      <c r="SSK40" s="44"/>
      <c r="SSL40" s="44"/>
      <c r="SSM40" s="44"/>
      <c r="SSN40" s="44"/>
      <c r="SSO40" s="44"/>
      <c r="SSP40" s="44"/>
      <c r="SSQ40" s="44"/>
      <c r="SSR40" s="44"/>
      <c r="SSS40" s="44"/>
      <c r="SST40" s="44"/>
      <c r="SSU40" s="44"/>
      <c r="SSV40" s="44"/>
      <c r="SSW40" s="44"/>
      <c r="SSX40" s="44"/>
      <c r="SSY40" s="44"/>
      <c r="SSZ40" s="44"/>
      <c r="STA40" s="44"/>
      <c r="STB40" s="44"/>
      <c r="STC40" s="44"/>
      <c r="STD40" s="44"/>
      <c r="STE40" s="44"/>
      <c r="STF40" s="44"/>
      <c r="STG40" s="44"/>
      <c r="STH40" s="44"/>
      <c r="STI40" s="44"/>
      <c r="STJ40" s="44"/>
      <c r="STK40" s="44"/>
      <c r="STL40" s="44"/>
      <c r="STM40" s="44"/>
      <c r="STN40" s="44"/>
      <c r="STO40" s="44"/>
      <c r="STP40" s="44"/>
      <c r="STQ40" s="44"/>
      <c r="STR40" s="44"/>
      <c r="STS40" s="44"/>
      <c r="STT40" s="44"/>
      <c r="STU40" s="44"/>
      <c r="STV40" s="44"/>
      <c r="STW40" s="44"/>
      <c r="STX40" s="44"/>
      <c r="STY40" s="44"/>
      <c r="STZ40" s="44"/>
      <c r="SUA40" s="44"/>
      <c r="SUB40" s="44"/>
      <c r="SUC40" s="44"/>
      <c r="SUD40" s="44"/>
      <c r="SUE40" s="44"/>
      <c r="SUF40" s="44"/>
      <c r="SUG40" s="44"/>
      <c r="SUH40" s="44"/>
      <c r="SUI40" s="44"/>
      <c r="SUJ40" s="44"/>
      <c r="SUK40" s="44"/>
      <c r="SUL40" s="44"/>
      <c r="SUM40" s="44"/>
      <c r="SUN40" s="44"/>
      <c r="SUO40" s="44"/>
      <c r="SUP40" s="44"/>
      <c r="SUQ40" s="44"/>
      <c r="SUR40" s="44"/>
      <c r="SUS40" s="44"/>
      <c r="SUT40" s="44"/>
      <c r="SUU40" s="44"/>
      <c r="SUV40" s="44"/>
      <c r="SUW40" s="44"/>
      <c r="SUX40" s="44"/>
      <c r="SUY40" s="44"/>
      <c r="SUZ40" s="44"/>
      <c r="SVA40" s="44"/>
      <c r="SVB40" s="44"/>
      <c r="SVC40" s="44"/>
      <c r="SVD40" s="44"/>
      <c r="SVE40" s="44"/>
      <c r="SVF40" s="44"/>
      <c r="SVG40" s="44"/>
      <c r="SVH40" s="44"/>
      <c r="SVI40" s="44"/>
      <c r="SVJ40" s="44"/>
      <c r="SVK40" s="44"/>
      <c r="SVL40" s="44"/>
      <c r="SVM40" s="44"/>
      <c r="SVN40" s="44"/>
      <c r="SVO40" s="44"/>
      <c r="SVP40" s="44"/>
      <c r="SVQ40" s="44"/>
      <c r="SVR40" s="44"/>
      <c r="SVS40" s="44"/>
      <c r="SVT40" s="44"/>
      <c r="SVU40" s="44"/>
      <c r="SVV40" s="44"/>
      <c r="SVW40" s="44"/>
      <c r="SVX40" s="44"/>
      <c r="SVY40" s="44"/>
      <c r="SVZ40" s="44"/>
      <c r="SWA40" s="44"/>
      <c r="SWB40" s="44"/>
      <c r="SWC40" s="44"/>
      <c r="SWD40" s="44"/>
      <c r="SWE40" s="44"/>
      <c r="SWF40" s="44"/>
      <c r="SWG40" s="44"/>
      <c r="SWH40" s="44"/>
      <c r="SWI40" s="44"/>
      <c r="SWJ40" s="44"/>
      <c r="SWK40" s="44"/>
      <c r="SWL40" s="44"/>
      <c r="SWM40" s="44"/>
      <c r="SWN40" s="44"/>
      <c r="SWO40" s="44"/>
      <c r="SWP40" s="44"/>
      <c r="SWQ40" s="44"/>
      <c r="SWR40" s="44"/>
      <c r="SWS40" s="44"/>
      <c r="SWT40" s="44"/>
      <c r="SWU40" s="44"/>
      <c r="SWV40" s="44"/>
      <c r="SWW40" s="44"/>
      <c r="SWX40" s="44"/>
      <c r="SWY40" s="44"/>
      <c r="SWZ40" s="44"/>
      <c r="SXA40" s="44"/>
      <c r="SXB40" s="44"/>
      <c r="SXC40" s="44"/>
      <c r="SXD40" s="44"/>
      <c r="SXE40" s="44"/>
      <c r="SXF40" s="44"/>
      <c r="SXG40" s="44"/>
      <c r="SXH40" s="44"/>
      <c r="SXI40" s="44"/>
      <c r="SXJ40" s="44"/>
      <c r="SXK40" s="44"/>
      <c r="SXL40" s="44"/>
      <c r="SXM40" s="44"/>
      <c r="SXN40" s="44"/>
      <c r="SXO40" s="44"/>
      <c r="SXP40" s="44"/>
      <c r="SXQ40" s="44"/>
      <c r="SXR40" s="44"/>
      <c r="SXS40" s="44"/>
      <c r="SXT40" s="44"/>
      <c r="SXU40" s="44"/>
      <c r="SXV40" s="44"/>
      <c r="SXW40" s="44"/>
      <c r="SXX40" s="44"/>
      <c r="SXY40" s="44"/>
      <c r="SXZ40" s="44"/>
      <c r="SYA40" s="44"/>
      <c r="SYB40" s="44"/>
      <c r="SYC40" s="44"/>
      <c r="SYD40" s="44"/>
      <c r="SYE40" s="44"/>
      <c r="SYF40" s="44"/>
      <c r="SYG40" s="44"/>
      <c r="SYH40" s="44"/>
      <c r="SYI40" s="44"/>
      <c r="SYJ40" s="44"/>
      <c r="SYK40" s="44"/>
      <c r="SYL40" s="44"/>
      <c r="SYM40" s="44"/>
      <c r="SYN40" s="44"/>
      <c r="SYO40" s="44"/>
      <c r="SYP40" s="44"/>
      <c r="SYQ40" s="44"/>
      <c r="SYR40" s="44"/>
      <c r="SYS40" s="44"/>
      <c r="SYT40" s="44"/>
      <c r="SYU40" s="44"/>
      <c r="SYV40" s="44"/>
      <c r="SYW40" s="44"/>
      <c r="SYX40" s="44"/>
      <c r="SYY40" s="44"/>
      <c r="SYZ40" s="44"/>
      <c r="SZA40" s="44"/>
      <c r="SZB40" s="44"/>
      <c r="SZC40" s="44"/>
      <c r="SZD40" s="44"/>
      <c r="SZE40" s="44"/>
      <c r="SZF40" s="44"/>
      <c r="SZG40" s="44"/>
      <c r="SZH40" s="44"/>
      <c r="SZI40" s="44"/>
      <c r="SZJ40" s="44"/>
      <c r="SZK40" s="44"/>
      <c r="SZL40" s="44"/>
      <c r="SZM40" s="44"/>
      <c r="SZN40" s="44"/>
      <c r="SZO40" s="44"/>
      <c r="SZP40" s="44"/>
      <c r="SZQ40" s="44"/>
      <c r="SZR40" s="44"/>
      <c r="SZS40" s="44"/>
      <c r="SZT40" s="44"/>
      <c r="SZU40" s="44"/>
      <c r="SZV40" s="44"/>
      <c r="SZW40" s="44"/>
      <c r="SZX40" s="44"/>
      <c r="SZY40" s="44"/>
      <c r="SZZ40" s="44"/>
      <c r="TAA40" s="44"/>
      <c r="TAB40" s="44"/>
      <c r="TAC40" s="44"/>
      <c r="TAD40" s="44"/>
      <c r="TAE40" s="44"/>
      <c r="TAF40" s="44"/>
      <c r="TAG40" s="44"/>
      <c r="TAH40" s="44"/>
      <c r="TAI40" s="44"/>
      <c r="TAJ40" s="44"/>
      <c r="TAK40" s="44"/>
      <c r="TAL40" s="44"/>
      <c r="TAM40" s="44"/>
      <c r="TAN40" s="44"/>
      <c r="TAO40" s="44"/>
      <c r="TAP40" s="44"/>
      <c r="TAQ40" s="44"/>
      <c r="TAR40" s="44"/>
      <c r="TAS40" s="44"/>
      <c r="TAT40" s="44"/>
      <c r="TAU40" s="44"/>
      <c r="TAV40" s="44"/>
      <c r="TAW40" s="44"/>
      <c r="TAX40" s="44"/>
      <c r="TAY40" s="44"/>
      <c r="TAZ40" s="44"/>
      <c r="TBA40" s="44"/>
      <c r="TBB40" s="44"/>
      <c r="TBC40" s="44"/>
      <c r="TBD40" s="44"/>
      <c r="TBE40" s="44"/>
      <c r="TBF40" s="44"/>
      <c r="TBG40" s="44"/>
      <c r="TBH40" s="44"/>
      <c r="TBI40" s="44"/>
      <c r="TBJ40" s="44"/>
      <c r="TBK40" s="44"/>
      <c r="TBL40" s="44"/>
      <c r="TBM40" s="44"/>
      <c r="TBN40" s="44"/>
      <c r="TBO40" s="44"/>
      <c r="TBP40" s="44"/>
      <c r="TBQ40" s="44"/>
      <c r="TBR40" s="44"/>
      <c r="TBS40" s="44"/>
      <c r="TBT40" s="44"/>
      <c r="TBU40" s="44"/>
      <c r="TBV40" s="44"/>
      <c r="TBW40" s="44"/>
      <c r="TBX40" s="44"/>
      <c r="TBY40" s="44"/>
      <c r="TBZ40" s="44"/>
      <c r="TCA40" s="44"/>
      <c r="TCB40" s="44"/>
      <c r="TCC40" s="44"/>
      <c r="TCD40" s="44"/>
      <c r="TCE40" s="44"/>
      <c r="TCF40" s="44"/>
      <c r="TCG40" s="44"/>
      <c r="TCH40" s="44"/>
      <c r="TCI40" s="44"/>
      <c r="TCJ40" s="44"/>
      <c r="TCK40" s="44"/>
      <c r="TCL40" s="44"/>
      <c r="TCM40" s="44"/>
      <c r="TCN40" s="44"/>
      <c r="TCO40" s="44"/>
      <c r="TCP40" s="44"/>
      <c r="TCQ40" s="44"/>
      <c r="TCR40" s="44"/>
      <c r="TCS40" s="44"/>
      <c r="TCT40" s="44"/>
      <c r="TCU40" s="44"/>
      <c r="TCV40" s="44"/>
      <c r="TCW40" s="44"/>
      <c r="TCX40" s="44"/>
      <c r="TCY40" s="44"/>
      <c r="TCZ40" s="44"/>
      <c r="TDA40" s="44"/>
      <c r="TDB40" s="44"/>
      <c r="TDC40" s="44"/>
      <c r="TDD40" s="44"/>
      <c r="TDE40" s="44"/>
      <c r="TDF40" s="44"/>
      <c r="TDG40" s="44"/>
      <c r="TDH40" s="44"/>
      <c r="TDI40" s="44"/>
      <c r="TDJ40" s="44"/>
      <c r="TDK40" s="44"/>
      <c r="TDL40" s="44"/>
      <c r="TDM40" s="44"/>
      <c r="TDN40" s="44"/>
      <c r="TDO40" s="44"/>
      <c r="TDP40" s="44"/>
      <c r="TDQ40" s="44"/>
      <c r="TDR40" s="44"/>
      <c r="TDS40" s="44"/>
      <c r="TDT40" s="44"/>
      <c r="TDU40" s="44"/>
      <c r="TDV40" s="44"/>
      <c r="TDW40" s="44"/>
      <c r="TDX40" s="44"/>
      <c r="TDY40" s="44"/>
      <c r="TDZ40" s="44"/>
      <c r="TEA40" s="44"/>
      <c r="TEB40" s="44"/>
      <c r="TEC40" s="44"/>
      <c r="TED40" s="44"/>
      <c r="TEE40" s="44"/>
      <c r="TEF40" s="44"/>
      <c r="TEG40" s="44"/>
      <c r="TEH40" s="44"/>
      <c r="TEI40" s="44"/>
      <c r="TEJ40" s="44"/>
      <c r="TEK40" s="44"/>
      <c r="TEL40" s="44"/>
      <c r="TEM40" s="44"/>
      <c r="TEN40" s="44"/>
      <c r="TEO40" s="44"/>
      <c r="TEP40" s="44"/>
      <c r="TEQ40" s="44"/>
      <c r="TER40" s="44"/>
      <c r="TES40" s="44"/>
      <c r="TET40" s="44"/>
      <c r="TEU40" s="44"/>
      <c r="TEV40" s="44"/>
      <c r="TEW40" s="44"/>
      <c r="TEX40" s="44"/>
      <c r="TEY40" s="44"/>
      <c r="TEZ40" s="44"/>
      <c r="TFA40" s="44"/>
      <c r="TFB40" s="44"/>
      <c r="TFC40" s="44"/>
      <c r="TFD40" s="44"/>
      <c r="TFE40" s="44"/>
      <c r="TFF40" s="44"/>
      <c r="TFG40" s="44"/>
      <c r="TFH40" s="44"/>
      <c r="TFI40" s="44"/>
      <c r="TFJ40" s="44"/>
      <c r="TFK40" s="44"/>
      <c r="TFL40" s="44"/>
      <c r="TFM40" s="44"/>
      <c r="TFN40" s="44"/>
      <c r="TFO40" s="44"/>
      <c r="TFP40" s="44"/>
      <c r="TFQ40" s="44"/>
      <c r="TFR40" s="44"/>
      <c r="TFS40" s="44"/>
      <c r="TFT40" s="44"/>
      <c r="TFU40" s="44"/>
      <c r="TFV40" s="44"/>
      <c r="TFW40" s="44"/>
      <c r="TFX40" s="44"/>
      <c r="TFY40" s="44"/>
      <c r="TFZ40" s="44"/>
      <c r="TGA40" s="44"/>
      <c r="TGB40" s="44"/>
      <c r="TGC40" s="44"/>
      <c r="TGD40" s="44"/>
      <c r="TGE40" s="44"/>
      <c r="TGF40" s="44"/>
      <c r="TGG40" s="44"/>
      <c r="TGH40" s="44"/>
      <c r="TGI40" s="44"/>
      <c r="TGJ40" s="44"/>
      <c r="TGK40" s="44"/>
      <c r="TGL40" s="44"/>
      <c r="TGM40" s="44"/>
      <c r="TGN40" s="44"/>
      <c r="TGO40" s="44"/>
      <c r="TGP40" s="44"/>
      <c r="TGQ40" s="44"/>
      <c r="TGR40" s="44"/>
      <c r="TGS40" s="44"/>
      <c r="TGT40" s="44"/>
      <c r="TGU40" s="44"/>
      <c r="TGV40" s="44"/>
      <c r="TGW40" s="44"/>
      <c r="TGX40" s="44"/>
      <c r="TGY40" s="44"/>
      <c r="TGZ40" s="44"/>
      <c r="THA40" s="44"/>
      <c r="THB40" s="44"/>
      <c r="THC40" s="44"/>
      <c r="THD40" s="44"/>
      <c r="THE40" s="44"/>
      <c r="THF40" s="44"/>
      <c r="THG40" s="44"/>
      <c r="THH40" s="44"/>
      <c r="THI40" s="44"/>
      <c r="THJ40" s="44"/>
      <c r="THK40" s="44"/>
      <c r="THL40" s="44"/>
      <c r="THM40" s="44"/>
      <c r="THN40" s="44"/>
      <c r="THO40" s="44"/>
      <c r="THP40" s="44"/>
      <c r="THQ40" s="44"/>
      <c r="THR40" s="44"/>
      <c r="THS40" s="44"/>
      <c r="THT40" s="44"/>
      <c r="THU40" s="44"/>
      <c r="THV40" s="44"/>
      <c r="THW40" s="44"/>
      <c r="THX40" s="44"/>
      <c r="THY40" s="44"/>
      <c r="THZ40" s="44"/>
      <c r="TIA40" s="44"/>
      <c r="TIB40" s="44"/>
      <c r="TIC40" s="44"/>
      <c r="TID40" s="44"/>
      <c r="TIE40" s="44"/>
      <c r="TIF40" s="44"/>
      <c r="TIG40" s="44"/>
      <c r="TIH40" s="44"/>
      <c r="TII40" s="44"/>
      <c r="TIJ40" s="44"/>
      <c r="TIK40" s="44"/>
      <c r="TIL40" s="44"/>
      <c r="TIM40" s="44"/>
      <c r="TIN40" s="44"/>
      <c r="TIO40" s="44"/>
      <c r="TIP40" s="44"/>
      <c r="TIQ40" s="44"/>
      <c r="TIR40" s="44"/>
      <c r="TIS40" s="44"/>
      <c r="TIT40" s="44"/>
      <c r="TIU40" s="44"/>
      <c r="TIV40" s="44"/>
      <c r="TIW40" s="44"/>
      <c r="TIX40" s="44"/>
      <c r="TIY40" s="44"/>
      <c r="TIZ40" s="44"/>
      <c r="TJA40" s="44"/>
      <c r="TJB40" s="44"/>
      <c r="TJC40" s="44"/>
      <c r="TJD40" s="44"/>
      <c r="TJE40" s="44"/>
      <c r="TJF40" s="44"/>
      <c r="TJG40" s="44"/>
      <c r="TJH40" s="44"/>
      <c r="TJI40" s="44"/>
      <c r="TJJ40" s="44"/>
      <c r="TJK40" s="44"/>
      <c r="TJL40" s="44"/>
      <c r="TJM40" s="44"/>
      <c r="TJN40" s="44"/>
      <c r="TJO40" s="44"/>
      <c r="TJP40" s="44"/>
      <c r="TJQ40" s="44"/>
      <c r="TJR40" s="44"/>
      <c r="TJS40" s="44"/>
      <c r="TJT40" s="44"/>
      <c r="TJU40" s="44"/>
      <c r="TJV40" s="44"/>
      <c r="TJW40" s="44"/>
      <c r="TJX40" s="44"/>
      <c r="TJY40" s="44"/>
      <c r="TJZ40" s="44"/>
      <c r="TKA40" s="44"/>
      <c r="TKB40" s="44"/>
      <c r="TKC40" s="44"/>
      <c r="TKD40" s="44"/>
      <c r="TKE40" s="44"/>
      <c r="TKF40" s="44"/>
      <c r="TKG40" s="44"/>
      <c r="TKH40" s="44"/>
      <c r="TKI40" s="44"/>
      <c r="TKJ40" s="44"/>
      <c r="TKK40" s="44"/>
      <c r="TKL40" s="44"/>
      <c r="TKM40" s="44"/>
      <c r="TKN40" s="44"/>
      <c r="TKO40" s="44"/>
      <c r="TKP40" s="44"/>
      <c r="TKQ40" s="44"/>
      <c r="TKR40" s="44"/>
      <c r="TKS40" s="44"/>
      <c r="TKT40" s="44"/>
      <c r="TKU40" s="44"/>
      <c r="TKV40" s="44"/>
      <c r="TKW40" s="44"/>
      <c r="TKX40" s="44"/>
      <c r="TKY40" s="44"/>
      <c r="TKZ40" s="44"/>
      <c r="TLA40" s="44"/>
      <c r="TLB40" s="44"/>
      <c r="TLC40" s="44"/>
      <c r="TLD40" s="44"/>
      <c r="TLE40" s="44"/>
      <c r="TLF40" s="44"/>
      <c r="TLG40" s="44"/>
      <c r="TLH40" s="44"/>
      <c r="TLI40" s="44"/>
      <c r="TLJ40" s="44"/>
      <c r="TLK40" s="44"/>
      <c r="TLL40" s="44"/>
      <c r="TLM40" s="44"/>
      <c r="TLN40" s="44"/>
      <c r="TLO40" s="44"/>
      <c r="TLP40" s="44"/>
      <c r="TLQ40" s="44"/>
      <c r="TLR40" s="44"/>
      <c r="TLS40" s="44"/>
      <c r="TLT40" s="44"/>
      <c r="TLU40" s="44"/>
      <c r="TLV40" s="44"/>
      <c r="TLW40" s="44"/>
      <c r="TLX40" s="44"/>
      <c r="TLY40" s="44"/>
      <c r="TLZ40" s="44"/>
      <c r="TMA40" s="44"/>
      <c r="TMB40" s="44"/>
      <c r="TMC40" s="44"/>
      <c r="TMD40" s="44"/>
      <c r="TME40" s="44"/>
      <c r="TMF40" s="44"/>
      <c r="TMG40" s="44"/>
      <c r="TMH40" s="44"/>
      <c r="TMI40" s="44"/>
      <c r="TMJ40" s="44"/>
      <c r="TMK40" s="44"/>
      <c r="TML40" s="44"/>
      <c r="TMM40" s="44"/>
      <c r="TMN40" s="44"/>
      <c r="TMO40" s="44"/>
      <c r="TMP40" s="44"/>
      <c r="TMQ40" s="44"/>
      <c r="TMR40" s="44"/>
      <c r="TMS40" s="44"/>
      <c r="TMT40" s="44"/>
      <c r="TMU40" s="44"/>
      <c r="TMV40" s="44"/>
      <c r="TMW40" s="44"/>
      <c r="TMX40" s="44"/>
      <c r="TMY40" s="44"/>
      <c r="TMZ40" s="44"/>
      <c r="TNA40" s="44"/>
      <c r="TNB40" s="44"/>
      <c r="TNC40" s="44"/>
      <c r="TND40" s="44"/>
      <c r="TNE40" s="44"/>
      <c r="TNF40" s="44"/>
      <c r="TNG40" s="44"/>
      <c r="TNH40" s="44"/>
      <c r="TNI40" s="44"/>
      <c r="TNJ40" s="44"/>
      <c r="TNK40" s="44"/>
      <c r="TNL40" s="44"/>
      <c r="TNM40" s="44"/>
      <c r="TNN40" s="44"/>
      <c r="TNO40" s="44"/>
      <c r="TNP40" s="44"/>
      <c r="TNQ40" s="44"/>
      <c r="TNR40" s="44"/>
      <c r="TNS40" s="44"/>
      <c r="TNT40" s="44"/>
      <c r="TNU40" s="44"/>
      <c r="TNV40" s="44"/>
      <c r="TNW40" s="44"/>
      <c r="TNX40" s="44"/>
      <c r="TNY40" s="44"/>
      <c r="TNZ40" s="44"/>
      <c r="TOA40" s="44"/>
      <c r="TOB40" s="44"/>
      <c r="TOC40" s="44"/>
      <c r="TOD40" s="44"/>
      <c r="TOE40" s="44"/>
      <c r="TOF40" s="44"/>
      <c r="TOG40" s="44"/>
      <c r="TOH40" s="44"/>
      <c r="TOI40" s="44"/>
      <c r="TOJ40" s="44"/>
      <c r="TOK40" s="44"/>
      <c r="TOL40" s="44"/>
      <c r="TOM40" s="44"/>
      <c r="TON40" s="44"/>
      <c r="TOO40" s="44"/>
      <c r="TOP40" s="44"/>
      <c r="TOQ40" s="44"/>
      <c r="TOR40" s="44"/>
      <c r="TOS40" s="44"/>
      <c r="TOT40" s="44"/>
      <c r="TOU40" s="44"/>
      <c r="TOV40" s="44"/>
      <c r="TOW40" s="44"/>
      <c r="TOX40" s="44"/>
      <c r="TOY40" s="44"/>
      <c r="TOZ40" s="44"/>
      <c r="TPA40" s="44"/>
      <c r="TPB40" s="44"/>
      <c r="TPC40" s="44"/>
      <c r="TPD40" s="44"/>
      <c r="TPE40" s="44"/>
      <c r="TPF40" s="44"/>
      <c r="TPG40" s="44"/>
      <c r="TPH40" s="44"/>
      <c r="TPI40" s="44"/>
      <c r="TPJ40" s="44"/>
      <c r="TPK40" s="44"/>
      <c r="TPL40" s="44"/>
      <c r="TPM40" s="44"/>
      <c r="TPN40" s="44"/>
      <c r="TPO40" s="44"/>
      <c r="TPP40" s="44"/>
      <c r="TPQ40" s="44"/>
      <c r="TPR40" s="44"/>
      <c r="TPS40" s="44"/>
      <c r="TPT40" s="44"/>
      <c r="TPU40" s="44"/>
      <c r="TPV40" s="44"/>
      <c r="TPW40" s="44"/>
      <c r="TPX40" s="44"/>
      <c r="TPY40" s="44"/>
      <c r="TPZ40" s="44"/>
      <c r="TQA40" s="44"/>
      <c r="TQB40" s="44"/>
      <c r="TQC40" s="44"/>
      <c r="TQD40" s="44"/>
      <c r="TQE40" s="44"/>
      <c r="TQF40" s="44"/>
      <c r="TQG40" s="44"/>
      <c r="TQH40" s="44"/>
      <c r="TQI40" s="44"/>
      <c r="TQJ40" s="44"/>
      <c r="TQK40" s="44"/>
      <c r="TQL40" s="44"/>
      <c r="TQM40" s="44"/>
      <c r="TQN40" s="44"/>
      <c r="TQO40" s="44"/>
      <c r="TQP40" s="44"/>
      <c r="TQQ40" s="44"/>
      <c r="TQR40" s="44"/>
      <c r="TQS40" s="44"/>
      <c r="TQT40" s="44"/>
      <c r="TQU40" s="44"/>
      <c r="TQV40" s="44"/>
      <c r="TQW40" s="44"/>
      <c r="TQX40" s="44"/>
      <c r="TQY40" s="44"/>
      <c r="TQZ40" s="44"/>
      <c r="TRA40" s="44"/>
      <c r="TRB40" s="44"/>
      <c r="TRC40" s="44"/>
      <c r="TRD40" s="44"/>
      <c r="TRE40" s="44"/>
      <c r="TRF40" s="44"/>
      <c r="TRG40" s="44"/>
      <c r="TRH40" s="44"/>
      <c r="TRI40" s="44"/>
      <c r="TRJ40" s="44"/>
      <c r="TRK40" s="44"/>
      <c r="TRL40" s="44"/>
      <c r="TRM40" s="44"/>
      <c r="TRN40" s="44"/>
      <c r="TRO40" s="44"/>
      <c r="TRP40" s="44"/>
      <c r="TRQ40" s="44"/>
      <c r="TRR40" s="44"/>
      <c r="TRS40" s="44"/>
      <c r="TRT40" s="44"/>
      <c r="TRU40" s="44"/>
      <c r="TRV40" s="44"/>
      <c r="TRW40" s="44"/>
      <c r="TRX40" s="44"/>
      <c r="TRY40" s="44"/>
      <c r="TRZ40" s="44"/>
      <c r="TSA40" s="44"/>
      <c r="TSB40" s="44"/>
      <c r="TSC40" s="44"/>
      <c r="TSD40" s="44"/>
      <c r="TSE40" s="44"/>
      <c r="TSF40" s="44"/>
      <c r="TSG40" s="44"/>
      <c r="TSH40" s="44"/>
      <c r="TSI40" s="44"/>
      <c r="TSJ40" s="44"/>
      <c r="TSK40" s="44"/>
      <c r="TSL40" s="44"/>
      <c r="TSM40" s="44"/>
      <c r="TSN40" s="44"/>
      <c r="TSO40" s="44"/>
      <c r="TSP40" s="44"/>
      <c r="TSQ40" s="44"/>
      <c r="TSR40" s="44"/>
      <c r="TSS40" s="44"/>
      <c r="TST40" s="44"/>
      <c r="TSU40" s="44"/>
      <c r="TSV40" s="44"/>
      <c r="TSW40" s="44"/>
      <c r="TSX40" s="44"/>
      <c r="TSY40" s="44"/>
      <c r="TSZ40" s="44"/>
      <c r="TTA40" s="44"/>
      <c r="TTB40" s="44"/>
      <c r="TTC40" s="44"/>
      <c r="TTD40" s="44"/>
      <c r="TTE40" s="44"/>
      <c r="TTF40" s="44"/>
      <c r="TTG40" s="44"/>
      <c r="TTH40" s="44"/>
      <c r="TTI40" s="44"/>
      <c r="TTJ40" s="44"/>
      <c r="TTK40" s="44"/>
      <c r="TTL40" s="44"/>
      <c r="TTM40" s="44"/>
      <c r="TTN40" s="44"/>
      <c r="TTO40" s="44"/>
      <c r="TTP40" s="44"/>
      <c r="TTQ40" s="44"/>
      <c r="TTR40" s="44"/>
      <c r="TTS40" s="44"/>
      <c r="TTT40" s="44"/>
      <c r="TTU40" s="44"/>
      <c r="TTV40" s="44"/>
      <c r="TTW40" s="44"/>
      <c r="TTX40" s="44"/>
      <c r="TTY40" s="44"/>
      <c r="TTZ40" s="44"/>
      <c r="TUA40" s="44"/>
      <c r="TUB40" s="44"/>
      <c r="TUC40" s="44"/>
      <c r="TUD40" s="44"/>
      <c r="TUE40" s="44"/>
      <c r="TUF40" s="44"/>
      <c r="TUG40" s="44"/>
      <c r="TUH40" s="44"/>
      <c r="TUI40" s="44"/>
      <c r="TUJ40" s="44"/>
      <c r="TUK40" s="44"/>
      <c r="TUL40" s="44"/>
      <c r="TUM40" s="44"/>
      <c r="TUN40" s="44"/>
      <c r="TUO40" s="44"/>
      <c r="TUP40" s="44"/>
      <c r="TUQ40" s="44"/>
      <c r="TUR40" s="44"/>
      <c r="TUS40" s="44"/>
      <c r="TUT40" s="44"/>
      <c r="TUU40" s="44"/>
      <c r="TUV40" s="44"/>
      <c r="TUW40" s="44"/>
      <c r="TUX40" s="44"/>
      <c r="TUY40" s="44"/>
      <c r="TUZ40" s="44"/>
      <c r="TVA40" s="44"/>
      <c r="TVB40" s="44"/>
      <c r="TVC40" s="44"/>
      <c r="TVD40" s="44"/>
      <c r="TVE40" s="44"/>
      <c r="TVF40" s="44"/>
      <c r="TVG40" s="44"/>
      <c r="TVH40" s="44"/>
      <c r="TVI40" s="44"/>
      <c r="TVJ40" s="44"/>
      <c r="TVK40" s="44"/>
      <c r="TVL40" s="44"/>
      <c r="TVM40" s="44"/>
      <c r="TVN40" s="44"/>
      <c r="TVO40" s="44"/>
      <c r="TVP40" s="44"/>
      <c r="TVQ40" s="44"/>
      <c r="TVR40" s="44"/>
      <c r="TVS40" s="44"/>
      <c r="TVT40" s="44"/>
      <c r="TVU40" s="44"/>
      <c r="TVV40" s="44"/>
      <c r="TVW40" s="44"/>
      <c r="TVX40" s="44"/>
      <c r="TVY40" s="44"/>
      <c r="TVZ40" s="44"/>
      <c r="TWA40" s="44"/>
      <c r="TWB40" s="44"/>
      <c r="TWC40" s="44"/>
      <c r="TWD40" s="44"/>
      <c r="TWE40" s="44"/>
      <c r="TWF40" s="44"/>
      <c r="TWG40" s="44"/>
      <c r="TWH40" s="44"/>
      <c r="TWI40" s="44"/>
      <c r="TWJ40" s="44"/>
      <c r="TWK40" s="44"/>
      <c r="TWL40" s="44"/>
      <c r="TWM40" s="44"/>
      <c r="TWN40" s="44"/>
      <c r="TWO40" s="44"/>
      <c r="TWP40" s="44"/>
      <c r="TWQ40" s="44"/>
      <c r="TWR40" s="44"/>
      <c r="TWS40" s="44"/>
      <c r="TWT40" s="44"/>
      <c r="TWU40" s="44"/>
      <c r="TWV40" s="44"/>
      <c r="TWW40" s="44"/>
      <c r="TWX40" s="44"/>
      <c r="TWY40" s="44"/>
      <c r="TWZ40" s="44"/>
      <c r="TXA40" s="44"/>
      <c r="TXB40" s="44"/>
      <c r="TXC40" s="44"/>
      <c r="TXD40" s="44"/>
      <c r="TXE40" s="44"/>
      <c r="TXF40" s="44"/>
      <c r="TXG40" s="44"/>
      <c r="TXH40" s="44"/>
      <c r="TXI40" s="44"/>
      <c r="TXJ40" s="44"/>
      <c r="TXK40" s="44"/>
      <c r="TXL40" s="44"/>
      <c r="TXM40" s="44"/>
      <c r="TXN40" s="44"/>
      <c r="TXO40" s="44"/>
      <c r="TXP40" s="44"/>
      <c r="TXQ40" s="44"/>
      <c r="TXR40" s="44"/>
      <c r="TXS40" s="44"/>
      <c r="TXT40" s="44"/>
      <c r="TXU40" s="44"/>
      <c r="TXV40" s="44"/>
      <c r="TXW40" s="44"/>
      <c r="TXX40" s="44"/>
      <c r="TXY40" s="44"/>
      <c r="TXZ40" s="44"/>
      <c r="TYA40" s="44"/>
      <c r="TYB40" s="44"/>
      <c r="TYC40" s="44"/>
      <c r="TYD40" s="44"/>
      <c r="TYE40" s="44"/>
      <c r="TYF40" s="44"/>
      <c r="TYG40" s="44"/>
      <c r="TYH40" s="44"/>
      <c r="TYI40" s="44"/>
      <c r="TYJ40" s="44"/>
      <c r="TYK40" s="44"/>
      <c r="TYL40" s="44"/>
      <c r="TYM40" s="44"/>
      <c r="TYN40" s="44"/>
      <c r="TYO40" s="44"/>
      <c r="TYP40" s="44"/>
      <c r="TYQ40" s="44"/>
      <c r="TYR40" s="44"/>
      <c r="TYS40" s="44"/>
      <c r="TYT40" s="44"/>
      <c r="TYU40" s="44"/>
      <c r="TYV40" s="44"/>
      <c r="TYW40" s="44"/>
      <c r="TYX40" s="44"/>
      <c r="TYY40" s="44"/>
      <c r="TYZ40" s="44"/>
      <c r="TZA40" s="44"/>
      <c r="TZB40" s="44"/>
      <c r="TZC40" s="44"/>
      <c r="TZD40" s="44"/>
      <c r="TZE40" s="44"/>
      <c r="TZF40" s="44"/>
      <c r="TZG40" s="44"/>
      <c r="TZH40" s="44"/>
      <c r="TZI40" s="44"/>
      <c r="TZJ40" s="44"/>
      <c r="TZK40" s="44"/>
      <c r="TZL40" s="44"/>
      <c r="TZM40" s="44"/>
      <c r="TZN40" s="44"/>
      <c r="TZO40" s="44"/>
      <c r="TZP40" s="44"/>
      <c r="TZQ40" s="44"/>
      <c r="TZR40" s="44"/>
      <c r="TZS40" s="44"/>
      <c r="TZT40" s="44"/>
      <c r="TZU40" s="44"/>
      <c r="TZV40" s="44"/>
      <c r="TZW40" s="44"/>
      <c r="TZX40" s="44"/>
      <c r="TZY40" s="44"/>
      <c r="TZZ40" s="44"/>
      <c r="UAA40" s="44"/>
      <c r="UAB40" s="44"/>
      <c r="UAC40" s="44"/>
      <c r="UAD40" s="44"/>
      <c r="UAE40" s="44"/>
      <c r="UAF40" s="44"/>
      <c r="UAG40" s="44"/>
      <c r="UAH40" s="44"/>
      <c r="UAI40" s="44"/>
      <c r="UAJ40" s="44"/>
      <c r="UAK40" s="44"/>
      <c r="UAL40" s="44"/>
      <c r="UAM40" s="44"/>
      <c r="UAN40" s="44"/>
      <c r="UAO40" s="44"/>
      <c r="UAP40" s="44"/>
      <c r="UAQ40" s="44"/>
      <c r="UAR40" s="44"/>
      <c r="UAS40" s="44"/>
      <c r="UAT40" s="44"/>
      <c r="UAU40" s="44"/>
      <c r="UAV40" s="44"/>
      <c r="UAW40" s="44"/>
      <c r="UAX40" s="44"/>
      <c r="UAY40" s="44"/>
      <c r="UAZ40" s="44"/>
      <c r="UBA40" s="44"/>
      <c r="UBB40" s="44"/>
      <c r="UBC40" s="44"/>
      <c r="UBD40" s="44"/>
      <c r="UBE40" s="44"/>
      <c r="UBF40" s="44"/>
      <c r="UBG40" s="44"/>
      <c r="UBH40" s="44"/>
      <c r="UBI40" s="44"/>
      <c r="UBJ40" s="44"/>
      <c r="UBK40" s="44"/>
      <c r="UBL40" s="44"/>
      <c r="UBM40" s="44"/>
      <c r="UBN40" s="44"/>
      <c r="UBO40" s="44"/>
      <c r="UBP40" s="44"/>
      <c r="UBQ40" s="44"/>
      <c r="UBR40" s="44"/>
      <c r="UBS40" s="44"/>
      <c r="UBT40" s="44"/>
      <c r="UBU40" s="44"/>
      <c r="UBV40" s="44"/>
      <c r="UBW40" s="44"/>
      <c r="UBX40" s="44"/>
      <c r="UBY40" s="44"/>
      <c r="UBZ40" s="44"/>
      <c r="UCA40" s="44"/>
      <c r="UCB40" s="44"/>
      <c r="UCC40" s="44"/>
      <c r="UCD40" s="44"/>
      <c r="UCE40" s="44"/>
      <c r="UCF40" s="44"/>
      <c r="UCG40" s="44"/>
      <c r="UCH40" s="44"/>
      <c r="UCI40" s="44"/>
      <c r="UCJ40" s="44"/>
      <c r="UCK40" s="44"/>
      <c r="UCL40" s="44"/>
      <c r="UCM40" s="44"/>
      <c r="UCN40" s="44"/>
      <c r="UCO40" s="44"/>
      <c r="UCP40" s="44"/>
      <c r="UCQ40" s="44"/>
      <c r="UCR40" s="44"/>
      <c r="UCS40" s="44"/>
      <c r="UCT40" s="44"/>
      <c r="UCU40" s="44"/>
      <c r="UCV40" s="44"/>
      <c r="UCW40" s="44"/>
      <c r="UCX40" s="44"/>
      <c r="UCY40" s="44"/>
      <c r="UCZ40" s="44"/>
      <c r="UDA40" s="44"/>
      <c r="UDB40" s="44"/>
      <c r="UDC40" s="44"/>
      <c r="UDD40" s="44"/>
      <c r="UDE40" s="44"/>
      <c r="UDF40" s="44"/>
      <c r="UDG40" s="44"/>
      <c r="UDH40" s="44"/>
      <c r="UDI40" s="44"/>
      <c r="UDJ40" s="44"/>
      <c r="UDK40" s="44"/>
      <c r="UDL40" s="44"/>
      <c r="UDM40" s="44"/>
      <c r="UDN40" s="44"/>
      <c r="UDO40" s="44"/>
      <c r="UDP40" s="44"/>
      <c r="UDQ40" s="44"/>
      <c r="UDR40" s="44"/>
      <c r="UDS40" s="44"/>
      <c r="UDT40" s="44"/>
      <c r="UDU40" s="44"/>
      <c r="UDV40" s="44"/>
      <c r="UDW40" s="44"/>
      <c r="UDX40" s="44"/>
      <c r="UDY40" s="44"/>
      <c r="UDZ40" s="44"/>
      <c r="UEA40" s="44"/>
      <c r="UEB40" s="44"/>
      <c r="UEC40" s="44"/>
      <c r="UED40" s="44"/>
      <c r="UEE40" s="44"/>
      <c r="UEF40" s="44"/>
      <c r="UEG40" s="44"/>
      <c r="UEH40" s="44"/>
      <c r="UEI40" s="44"/>
      <c r="UEJ40" s="44"/>
      <c r="UEK40" s="44"/>
      <c r="UEL40" s="44"/>
      <c r="UEM40" s="44"/>
      <c r="UEN40" s="44"/>
      <c r="UEO40" s="44"/>
      <c r="UEP40" s="44"/>
      <c r="UEQ40" s="44"/>
      <c r="UER40" s="44"/>
      <c r="UES40" s="44"/>
      <c r="UET40" s="44"/>
      <c r="UEU40" s="44"/>
      <c r="UEV40" s="44"/>
      <c r="UEW40" s="44"/>
      <c r="UEX40" s="44"/>
      <c r="UEY40" s="44"/>
      <c r="UEZ40" s="44"/>
      <c r="UFA40" s="44"/>
      <c r="UFB40" s="44"/>
      <c r="UFC40" s="44"/>
      <c r="UFD40" s="44"/>
      <c r="UFE40" s="44"/>
      <c r="UFF40" s="44"/>
      <c r="UFG40" s="44"/>
      <c r="UFH40" s="44"/>
      <c r="UFI40" s="44"/>
      <c r="UFJ40" s="44"/>
      <c r="UFK40" s="44"/>
      <c r="UFL40" s="44"/>
      <c r="UFM40" s="44"/>
      <c r="UFN40" s="44"/>
      <c r="UFO40" s="44"/>
      <c r="UFP40" s="44"/>
      <c r="UFQ40" s="44"/>
      <c r="UFR40" s="44"/>
      <c r="UFS40" s="44"/>
      <c r="UFT40" s="44"/>
      <c r="UFU40" s="44"/>
      <c r="UFV40" s="44"/>
      <c r="UFW40" s="44"/>
      <c r="UFX40" s="44"/>
      <c r="UFY40" s="44"/>
      <c r="UFZ40" s="44"/>
      <c r="UGA40" s="44"/>
      <c r="UGB40" s="44"/>
      <c r="UGC40" s="44"/>
      <c r="UGD40" s="44"/>
      <c r="UGE40" s="44"/>
      <c r="UGF40" s="44"/>
      <c r="UGG40" s="44"/>
      <c r="UGH40" s="44"/>
      <c r="UGI40" s="44"/>
      <c r="UGJ40" s="44"/>
      <c r="UGK40" s="44"/>
      <c r="UGL40" s="44"/>
      <c r="UGM40" s="44"/>
      <c r="UGN40" s="44"/>
      <c r="UGO40" s="44"/>
      <c r="UGP40" s="44"/>
      <c r="UGQ40" s="44"/>
      <c r="UGR40" s="44"/>
      <c r="UGS40" s="44"/>
      <c r="UGT40" s="44"/>
      <c r="UGU40" s="44"/>
      <c r="UGV40" s="44"/>
      <c r="UGW40" s="44"/>
      <c r="UGX40" s="44"/>
      <c r="UGY40" s="44"/>
      <c r="UGZ40" s="44"/>
      <c r="UHA40" s="44"/>
      <c r="UHB40" s="44"/>
      <c r="UHC40" s="44"/>
      <c r="UHD40" s="44"/>
      <c r="UHE40" s="44"/>
      <c r="UHF40" s="44"/>
      <c r="UHG40" s="44"/>
      <c r="UHH40" s="44"/>
      <c r="UHI40" s="44"/>
      <c r="UHJ40" s="44"/>
      <c r="UHK40" s="44"/>
      <c r="UHL40" s="44"/>
      <c r="UHM40" s="44"/>
      <c r="UHN40" s="44"/>
      <c r="UHO40" s="44"/>
      <c r="UHP40" s="44"/>
      <c r="UHQ40" s="44"/>
      <c r="UHR40" s="44"/>
      <c r="UHS40" s="44"/>
      <c r="UHT40" s="44"/>
      <c r="UHU40" s="44"/>
      <c r="UHV40" s="44"/>
      <c r="UHW40" s="44"/>
      <c r="UHX40" s="44"/>
      <c r="UHY40" s="44"/>
      <c r="UHZ40" s="44"/>
      <c r="UIA40" s="44"/>
      <c r="UIB40" s="44"/>
      <c r="UIC40" s="44"/>
      <c r="UID40" s="44"/>
      <c r="UIE40" s="44"/>
      <c r="UIF40" s="44"/>
      <c r="UIG40" s="44"/>
      <c r="UIH40" s="44"/>
      <c r="UII40" s="44"/>
      <c r="UIJ40" s="44"/>
      <c r="UIK40" s="44"/>
      <c r="UIL40" s="44"/>
      <c r="UIM40" s="44"/>
      <c r="UIN40" s="44"/>
      <c r="UIO40" s="44"/>
      <c r="UIP40" s="44"/>
      <c r="UIQ40" s="44"/>
      <c r="UIR40" s="44"/>
      <c r="UIS40" s="44"/>
      <c r="UIT40" s="44"/>
      <c r="UIU40" s="44"/>
      <c r="UIV40" s="44"/>
      <c r="UIW40" s="44"/>
      <c r="UIX40" s="44"/>
      <c r="UIY40" s="44"/>
      <c r="UIZ40" s="44"/>
      <c r="UJA40" s="44"/>
      <c r="UJB40" s="44"/>
      <c r="UJC40" s="44"/>
      <c r="UJD40" s="44"/>
      <c r="UJE40" s="44"/>
      <c r="UJF40" s="44"/>
      <c r="UJG40" s="44"/>
      <c r="UJH40" s="44"/>
      <c r="UJI40" s="44"/>
      <c r="UJJ40" s="44"/>
      <c r="UJK40" s="44"/>
      <c r="UJL40" s="44"/>
      <c r="UJM40" s="44"/>
      <c r="UJN40" s="44"/>
      <c r="UJO40" s="44"/>
      <c r="UJP40" s="44"/>
      <c r="UJQ40" s="44"/>
      <c r="UJR40" s="44"/>
      <c r="UJS40" s="44"/>
      <c r="UJT40" s="44"/>
      <c r="UJU40" s="44"/>
      <c r="UJV40" s="44"/>
      <c r="UJW40" s="44"/>
      <c r="UJX40" s="44"/>
      <c r="UJY40" s="44"/>
      <c r="UJZ40" s="44"/>
      <c r="UKA40" s="44"/>
      <c r="UKB40" s="44"/>
      <c r="UKC40" s="44"/>
      <c r="UKD40" s="44"/>
      <c r="UKE40" s="44"/>
      <c r="UKF40" s="44"/>
      <c r="UKG40" s="44"/>
      <c r="UKH40" s="44"/>
      <c r="UKI40" s="44"/>
      <c r="UKJ40" s="44"/>
      <c r="UKK40" s="44"/>
      <c r="UKL40" s="44"/>
      <c r="UKM40" s="44"/>
      <c r="UKN40" s="44"/>
      <c r="UKO40" s="44"/>
      <c r="UKP40" s="44"/>
      <c r="UKQ40" s="44"/>
      <c r="UKR40" s="44"/>
      <c r="UKS40" s="44"/>
      <c r="UKT40" s="44"/>
      <c r="UKU40" s="44"/>
      <c r="UKV40" s="44"/>
      <c r="UKW40" s="44"/>
      <c r="UKX40" s="44"/>
      <c r="UKY40" s="44"/>
      <c r="UKZ40" s="44"/>
      <c r="ULA40" s="44"/>
      <c r="ULB40" s="44"/>
      <c r="ULC40" s="44"/>
      <c r="ULD40" s="44"/>
      <c r="ULE40" s="44"/>
      <c r="ULF40" s="44"/>
      <c r="ULG40" s="44"/>
      <c r="ULH40" s="44"/>
      <c r="ULI40" s="44"/>
      <c r="ULJ40" s="44"/>
      <c r="ULK40" s="44"/>
      <c r="ULL40" s="44"/>
      <c r="ULM40" s="44"/>
      <c r="ULN40" s="44"/>
      <c r="ULO40" s="44"/>
      <c r="ULP40" s="44"/>
      <c r="ULQ40" s="44"/>
      <c r="ULR40" s="44"/>
      <c r="ULS40" s="44"/>
      <c r="ULT40" s="44"/>
      <c r="ULU40" s="44"/>
      <c r="ULV40" s="44"/>
      <c r="ULW40" s="44"/>
      <c r="ULX40" s="44"/>
      <c r="ULY40" s="44"/>
      <c r="ULZ40" s="44"/>
      <c r="UMA40" s="44"/>
      <c r="UMB40" s="44"/>
      <c r="UMC40" s="44"/>
      <c r="UMD40" s="44"/>
      <c r="UME40" s="44"/>
      <c r="UMF40" s="44"/>
      <c r="UMG40" s="44"/>
      <c r="UMH40" s="44"/>
      <c r="UMI40" s="44"/>
      <c r="UMJ40" s="44"/>
      <c r="UMK40" s="44"/>
      <c r="UML40" s="44"/>
      <c r="UMM40" s="44"/>
      <c r="UMN40" s="44"/>
      <c r="UMO40" s="44"/>
      <c r="UMP40" s="44"/>
      <c r="UMQ40" s="44"/>
      <c r="UMR40" s="44"/>
      <c r="UMS40" s="44"/>
      <c r="UMT40" s="44"/>
      <c r="UMU40" s="44"/>
      <c r="UMV40" s="44"/>
      <c r="UMW40" s="44"/>
      <c r="UMX40" s="44"/>
      <c r="UMY40" s="44"/>
      <c r="UMZ40" s="44"/>
      <c r="UNA40" s="44"/>
      <c r="UNB40" s="44"/>
      <c r="UNC40" s="44"/>
      <c r="UND40" s="44"/>
      <c r="UNE40" s="44"/>
      <c r="UNF40" s="44"/>
      <c r="UNG40" s="44"/>
      <c r="UNH40" s="44"/>
      <c r="UNI40" s="44"/>
      <c r="UNJ40" s="44"/>
      <c r="UNK40" s="44"/>
      <c r="UNL40" s="44"/>
      <c r="UNM40" s="44"/>
      <c r="UNN40" s="44"/>
      <c r="UNO40" s="44"/>
      <c r="UNP40" s="44"/>
      <c r="UNQ40" s="44"/>
      <c r="UNR40" s="44"/>
      <c r="UNS40" s="44"/>
      <c r="UNT40" s="44"/>
      <c r="UNU40" s="44"/>
      <c r="UNV40" s="44"/>
      <c r="UNW40" s="44"/>
      <c r="UNX40" s="44"/>
      <c r="UNY40" s="44"/>
      <c r="UNZ40" s="44"/>
      <c r="UOA40" s="44"/>
      <c r="UOB40" s="44"/>
      <c r="UOC40" s="44"/>
      <c r="UOD40" s="44"/>
      <c r="UOE40" s="44"/>
      <c r="UOF40" s="44"/>
      <c r="UOG40" s="44"/>
      <c r="UOH40" s="44"/>
      <c r="UOI40" s="44"/>
      <c r="UOJ40" s="44"/>
      <c r="UOK40" s="44"/>
      <c r="UOL40" s="44"/>
      <c r="UOM40" s="44"/>
      <c r="UON40" s="44"/>
      <c r="UOO40" s="44"/>
      <c r="UOP40" s="44"/>
      <c r="UOQ40" s="44"/>
      <c r="UOR40" s="44"/>
      <c r="UOS40" s="44"/>
      <c r="UOT40" s="44"/>
      <c r="UOU40" s="44"/>
      <c r="UOV40" s="44"/>
      <c r="UOW40" s="44"/>
      <c r="UOX40" s="44"/>
      <c r="UOY40" s="44"/>
      <c r="UOZ40" s="44"/>
      <c r="UPA40" s="44"/>
      <c r="UPB40" s="44"/>
      <c r="UPC40" s="44"/>
      <c r="UPD40" s="44"/>
      <c r="UPE40" s="44"/>
      <c r="UPF40" s="44"/>
      <c r="UPG40" s="44"/>
      <c r="UPH40" s="44"/>
      <c r="UPI40" s="44"/>
      <c r="UPJ40" s="44"/>
      <c r="UPK40" s="44"/>
      <c r="UPL40" s="44"/>
      <c r="UPM40" s="44"/>
      <c r="UPN40" s="44"/>
      <c r="UPO40" s="44"/>
      <c r="UPP40" s="44"/>
      <c r="UPQ40" s="44"/>
      <c r="UPR40" s="44"/>
      <c r="UPS40" s="44"/>
      <c r="UPT40" s="44"/>
      <c r="UPU40" s="44"/>
      <c r="UPV40" s="44"/>
      <c r="UPW40" s="44"/>
      <c r="UPX40" s="44"/>
      <c r="UPY40" s="44"/>
      <c r="UPZ40" s="44"/>
      <c r="UQA40" s="44"/>
      <c r="UQB40" s="44"/>
      <c r="UQC40" s="44"/>
      <c r="UQD40" s="44"/>
      <c r="UQE40" s="44"/>
      <c r="UQF40" s="44"/>
      <c r="UQG40" s="44"/>
      <c r="UQH40" s="44"/>
      <c r="UQI40" s="44"/>
      <c r="UQJ40" s="44"/>
      <c r="UQK40" s="44"/>
      <c r="UQL40" s="44"/>
      <c r="UQM40" s="44"/>
      <c r="UQN40" s="44"/>
      <c r="UQO40" s="44"/>
      <c r="UQP40" s="44"/>
      <c r="UQQ40" s="44"/>
      <c r="UQR40" s="44"/>
      <c r="UQS40" s="44"/>
      <c r="UQT40" s="44"/>
      <c r="UQU40" s="44"/>
      <c r="UQV40" s="44"/>
      <c r="UQW40" s="44"/>
      <c r="UQX40" s="44"/>
      <c r="UQY40" s="44"/>
      <c r="UQZ40" s="44"/>
      <c r="URA40" s="44"/>
      <c r="URB40" s="44"/>
      <c r="URC40" s="44"/>
      <c r="URD40" s="44"/>
      <c r="URE40" s="44"/>
      <c r="URF40" s="44"/>
      <c r="URG40" s="44"/>
      <c r="URH40" s="44"/>
      <c r="URI40" s="44"/>
      <c r="URJ40" s="44"/>
      <c r="URK40" s="44"/>
      <c r="URL40" s="44"/>
      <c r="URM40" s="44"/>
      <c r="URN40" s="44"/>
      <c r="URO40" s="44"/>
      <c r="URP40" s="44"/>
      <c r="URQ40" s="44"/>
      <c r="URR40" s="44"/>
      <c r="URS40" s="44"/>
      <c r="URT40" s="44"/>
      <c r="URU40" s="44"/>
      <c r="URV40" s="44"/>
      <c r="URW40" s="44"/>
      <c r="URX40" s="44"/>
      <c r="URY40" s="44"/>
      <c r="URZ40" s="44"/>
      <c r="USA40" s="44"/>
      <c r="USB40" s="44"/>
      <c r="USC40" s="44"/>
      <c r="USD40" s="44"/>
      <c r="USE40" s="44"/>
      <c r="USF40" s="44"/>
      <c r="USG40" s="44"/>
      <c r="USH40" s="44"/>
      <c r="USI40" s="44"/>
      <c r="USJ40" s="44"/>
      <c r="USK40" s="44"/>
      <c r="USL40" s="44"/>
      <c r="USM40" s="44"/>
      <c r="USN40" s="44"/>
      <c r="USO40" s="44"/>
      <c r="USP40" s="44"/>
      <c r="USQ40" s="44"/>
      <c r="USR40" s="44"/>
      <c r="USS40" s="44"/>
      <c r="UST40" s="44"/>
      <c r="USU40" s="44"/>
      <c r="USV40" s="44"/>
      <c r="USW40" s="44"/>
      <c r="USX40" s="44"/>
      <c r="USY40" s="44"/>
      <c r="USZ40" s="44"/>
      <c r="UTA40" s="44"/>
      <c r="UTB40" s="44"/>
      <c r="UTC40" s="44"/>
      <c r="UTD40" s="44"/>
      <c r="UTE40" s="44"/>
      <c r="UTF40" s="44"/>
      <c r="UTG40" s="44"/>
      <c r="UTH40" s="44"/>
      <c r="UTI40" s="44"/>
      <c r="UTJ40" s="44"/>
      <c r="UTK40" s="44"/>
      <c r="UTL40" s="44"/>
      <c r="UTM40" s="44"/>
      <c r="UTN40" s="44"/>
      <c r="UTO40" s="44"/>
      <c r="UTP40" s="44"/>
      <c r="UTQ40" s="44"/>
      <c r="UTR40" s="44"/>
      <c r="UTS40" s="44"/>
      <c r="UTT40" s="44"/>
      <c r="UTU40" s="44"/>
      <c r="UTV40" s="44"/>
      <c r="UTW40" s="44"/>
      <c r="UTX40" s="44"/>
      <c r="UTY40" s="44"/>
      <c r="UTZ40" s="44"/>
      <c r="UUA40" s="44"/>
      <c r="UUB40" s="44"/>
      <c r="UUC40" s="44"/>
      <c r="UUD40" s="44"/>
      <c r="UUE40" s="44"/>
      <c r="UUF40" s="44"/>
      <c r="UUG40" s="44"/>
      <c r="UUH40" s="44"/>
      <c r="UUI40" s="44"/>
      <c r="UUJ40" s="44"/>
      <c r="UUK40" s="44"/>
      <c r="UUL40" s="44"/>
      <c r="UUM40" s="44"/>
      <c r="UUN40" s="44"/>
      <c r="UUO40" s="44"/>
      <c r="UUP40" s="44"/>
      <c r="UUQ40" s="44"/>
      <c r="UUR40" s="44"/>
      <c r="UUS40" s="44"/>
      <c r="UUT40" s="44"/>
      <c r="UUU40" s="44"/>
      <c r="UUV40" s="44"/>
      <c r="UUW40" s="44"/>
      <c r="UUX40" s="44"/>
      <c r="UUY40" s="44"/>
      <c r="UUZ40" s="44"/>
      <c r="UVA40" s="44"/>
      <c r="UVB40" s="44"/>
      <c r="UVC40" s="44"/>
      <c r="UVD40" s="44"/>
      <c r="UVE40" s="44"/>
      <c r="UVF40" s="44"/>
      <c r="UVG40" s="44"/>
      <c r="UVH40" s="44"/>
      <c r="UVI40" s="44"/>
      <c r="UVJ40" s="44"/>
      <c r="UVK40" s="44"/>
      <c r="UVL40" s="44"/>
      <c r="UVM40" s="44"/>
      <c r="UVN40" s="44"/>
      <c r="UVO40" s="44"/>
      <c r="UVP40" s="44"/>
      <c r="UVQ40" s="44"/>
      <c r="UVR40" s="44"/>
      <c r="UVS40" s="44"/>
      <c r="UVT40" s="44"/>
      <c r="UVU40" s="44"/>
      <c r="UVV40" s="44"/>
      <c r="UVW40" s="44"/>
      <c r="UVX40" s="44"/>
      <c r="UVY40" s="44"/>
      <c r="UVZ40" s="44"/>
      <c r="UWA40" s="44"/>
      <c r="UWB40" s="44"/>
      <c r="UWC40" s="44"/>
      <c r="UWD40" s="44"/>
      <c r="UWE40" s="44"/>
      <c r="UWF40" s="44"/>
      <c r="UWG40" s="44"/>
      <c r="UWH40" s="44"/>
      <c r="UWI40" s="44"/>
      <c r="UWJ40" s="44"/>
      <c r="UWK40" s="44"/>
      <c r="UWL40" s="44"/>
      <c r="UWM40" s="44"/>
      <c r="UWN40" s="44"/>
      <c r="UWO40" s="44"/>
      <c r="UWP40" s="44"/>
      <c r="UWQ40" s="44"/>
      <c r="UWR40" s="44"/>
      <c r="UWS40" s="44"/>
      <c r="UWT40" s="44"/>
      <c r="UWU40" s="44"/>
      <c r="UWV40" s="44"/>
      <c r="UWW40" s="44"/>
      <c r="UWX40" s="44"/>
      <c r="UWY40" s="44"/>
      <c r="UWZ40" s="44"/>
      <c r="UXA40" s="44"/>
      <c r="UXB40" s="44"/>
      <c r="UXC40" s="44"/>
      <c r="UXD40" s="44"/>
      <c r="UXE40" s="44"/>
      <c r="UXF40" s="44"/>
      <c r="UXG40" s="44"/>
      <c r="UXH40" s="44"/>
      <c r="UXI40" s="44"/>
      <c r="UXJ40" s="44"/>
      <c r="UXK40" s="44"/>
      <c r="UXL40" s="44"/>
      <c r="UXM40" s="44"/>
      <c r="UXN40" s="44"/>
      <c r="UXO40" s="44"/>
      <c r="UXP40" s="44"/>
      <c r="UXQ40" s="44"/>
      <c r="UXR40" s="44"/>
      <c r="UXS40" s="44"/>
      <c r="UXT40" s="44"/>
      <c r="UXU40" s="44"/>
      <c r="UXV40" s="44"/>
      <c r="UXW40" s="44"/>
      <c r="UXX40" s="44"/>
      <c r="UXY40" s="44"/>
      <c r="UXZ40" s="44"/>
      <c r="UYA40" s="44"/>
      <c r="UYB40" s="44"/>
      <c r="UYC40" s="44"/>
      <c r="UYD40" s="44"/>
      <c r="UYE40" s="44"/>
      <c r="UYF40" s="44"/>
      <c r="UYG40" s="44"/>
      <c r="UYH40" s="44"/>
      <c r="UYI40" s="44"/>
      <c r="UYJ40" s="44"/>
      <c r="UYK40" s="44"/>
      <c r="UYL40" s="44"/>
      <c r="UYM40" s="44"/>
      <c r="UYN40" s="44"/>
      <c r="UYO40" s="44"/>
      <c r="UYP40" s="44"/>
      <c r="UYQ40" s="44"/>
      <c r="UYR40" s="44"/>
      <c r="UYS40" s="44"/>
      <c r="UYT40" s="44"/>
      <c r="UYU40" s="44"/>
      <c r="UYV40" s="44"/>
      <c r="UYW40" s="44"/>
      <c r="UYX40" s="44"/>
      <c r="UYY40" s="44"/>
      <c r="UYZ40" s="44"/>
      <c r="UZA40" s="44"/>
      <c r="UZB40" s="44"/>
      <c r="UZC40" s="44"/>
      <c r="UZD40" s="44"/>
      <c r="UZE40" s="44"/>
      <c r="UZF40" s="44"/>
      <c r="UZG40" s="44"/>
      <c r="UZH40" s="44"/>
      <c r="UZI40" s="44"/>
      <c r="UZJ40" s="44"/>
      <c r="UZK40" s="44"/>
      <c r="UZL40" s="44"/>
      <c r="UZM40" s="44"/>
      <c r="UZN40" s="44"/>
      <c r="UZO40" s="44"/>
      <c r="UZP40" s="44"/>
      <c r="UZQ40" s="44"/>
      <c r="UZR40" s="44"/>
      <c r="UZS40" s="44"/>
      <c r="UZT40" s="44"/>
      <c r="UZU40" s="44"/>
      <c r="UZV40" s="44"/>
      <c r="UZW40" s="44"/>
      <c r="UZX40" s="44"/>
      <c r="UZY40" s="44"/>
      <c r="UZZ40" s="44"/>
      <c r="VAA40" s="44"/>
      <c r="VAB40" s="44"/>
      <c r="VAC40" s="44"/>
      <c r="VAD40" s="44"/>
      <c r="VAE40" s="44"/>
      <c r="VAF40" s="44"/>
      <c r="VAG40" s="44"/>
      <c r="VAH40" s="44"/>
      <c r="VAI40" s="44"/>
      <c r="VAJ40" s="44"/>
      <c r="VAK40" s="44"/>
      <c r="VAL40" s="44"/>
      <c r="VAM40" s="44"/>
      <c r="VAN40" s="44"/>
      <c r="VAO40" s="44"/>
      <c r="VAP40" s="44"/>
      <c r="VAQ40" s="44"/>
      <c r="VAR40" s="44"/>
      <c r="VAS40" s="44"/>
      <c r="VAT40" s="44"/>
      <c r="VAU40" s="44"/>
      <c r="VAV40" s="44"/>
      <c r="VAW40" s="44"/>
      <c r="VAX40" s="44"/>
      <c r="VAY40" s="44"/>
      <c r="VAZ40" s="44"/>
      <c r="VBA40" s="44"/>
      <c r="VBB40" s="44"/>
      <c r="VBC40" s="44"/>
      <c r="VBD40" s="44"/>
      <c r="VBE40" s="44"/>
      <c r="VBF40" s="44"/>
      <c r="VBG40" s="44"/>
      <c r="VBH40" s="44"/>
      <c r="VBI40" s="44"/>
      <c r="VBJ40" s="44"/>
      <c r="VBK40" s="44"/>
      <c r="VBL40" s="44"/>
      <c r="VBM40" s="44"/>
      <c r="VBN40" s="44"/>
      <c r="VBO40" s="44"/>
      <c r="VBP40" s="44"/>
      <c r="VBQ40" s="44"/>
      <c r="VBR40" s="44"/>
      <c r="VBS40" s="44"/>
      <c r="VBT40" s="44"/>
      <c r="VBU40" s="44"/>
      <c r="VBV40" s="44"/>
      <c r="VBW40" s="44"/>
      <c r="VBX40" s="44"/>
      <c r="VBY40" s="44"/>
      <c r="VBZ40" s="44"/>
      <c r="VCA40" s="44"/>
      <c r="VCB40" s="44"/>
      <c r="VCC40" s="44"/>
      <c r="VCD40" s="44"/>
      <c r="VCE40" s="44"/>
      <c r="VCF40" s="44"/>
      <c r="VCG40" s="44"/>
      <c r="VCH40" s="44"/>
      <c r="VCI40" s="44"/>
      <c r="VCJ40" s="44"/>
      <c r="VCK40" s="44"/>
      <c r="VCL40" s="44"/>
      <c r="VCM40" s="44"/>
      <c r="VCN40" s="44"/>
      <c r="VCO40" s="44"/>
      <c r="VCP40" s="44"/>
      <c r="VCQ40" s="44"/>
      <c r="VCR40" s="44"/>
      <c r="VCS40" s="44"/>
      <c r="VCT40" s="44"/>
      <c r="VCU40" s="44"/>
      <c r="VCV40" s="44"/>
      <c r="VCW40" s="44"/>
      <c r="VCX40" s="44"/>
      <c r="VCY40" s="44"/>
      <c r="VCZ40" s="44"/>
      <c r="VDA40" s="44"/>
      <c r="VDB40" s="44"/>
      <c r="VDC40" s="44"/>
      <c r="VDD40" s="44"/>
      <c r="VDE40" s="44"/>
      <c r="VDF40" s="44"/>
      <c r="VDG40" s="44"/>
      <c r="VDH40" s="44"/>
      <c r="VDI40" s="44"/>
      <c r="VDJ40" s="44"/>
      <c r="VDK40" s="44"/>
      <c r="VDL40" s="44"/>
      <c r="VDM40" s="44"/>
      <c r="VDN40" s="44"/>
      <c r="VDO40" s="44"/>
      <c r="VDP40" s="44"/>
      <c r="VDQ40" s="44"/>
      <c r="VDR40" s="44"/>
      <c r="VDS40" s="44"/>
      <c r="VDT40" s="44"/>
      <c r="VDU40" s="44"/>
      <c r="VDV40" s="44"/>
      <c r="VDW40" s="44"/>
      <c r="VDX40" s="44"/>
      <c r="VDY40" s="44"/>
      <c r="VDZ40" s="44"/>
      <c r="VEA40" s="44"/>
      <c r="VEB40" s="44"/>
      <c r="VEC40" s="44"/>
      <c r="VED40" s="44"/>
      <c r="VEE40" s="44"/>
      <c r="VEF40" s="44"/>
      <c r="VEG40" s="44"/>
      <c r="VEH40" s="44"/>
      <c r="VEI40" s="44"/>
      <c r="VEJ40" s="44"/>
      <c r="VEK40" s="44"/>
      <c r="VEL40" s="44"/>
      <c r="VEM40" s="44"/>
      <c r="VEN40" s="44"/>
      <c r="VEO40" s="44"/>
      <c r="VEP40" s="44"/>
      <c r="VEQ40" s="44"/>
      <c r="VER40" s="44"/>
      <c r="VES40" s="44"/>
      <c r="VET40" s="44"/>
      <c r="VEU40" s="44"/>
      <c r="VEV40" s="44"/>
      <c r="VEW40" s="44"/>
      <c r="VEX40" s="44"/>
      <c r="VEY40" s="44"/>
      <c r="VEZ40" s="44"/>
      <c r="VFA40" s="44"/>
      <c r="VFB40" s="44"/>
      <c r="VFC40" s="44"/>
      <c r="VFD40" s="44"/>
      <c r="VFE40" s="44"/>
      <c r="VFF40" s="44"/>
      <c r="VFG40" s="44"/>
      <c r="VFH40" s="44"/>
      <c r="VFI40" s="44"/>
      <c r="VFJ40" s="44"/>
      <c r="VFK40" s="44"/>
      <c r="VFL40" s="44"/>
      <c r="VFM40" s="44"/>
      <c r="VFN40" s="44"/>
      <c r="VFO40" s="44"/>
      <c r="VFP40" s="44"/>
      <c r="VFQ40" s="44"/>
      <c r="VFR40" s="44"/>
      <c r="VFS40" s="44"/>
      <c r="VFT40" s="44"/>
      <c r="VFU40" s="44"/>
      <c r="VFV40" s="44"/>
      <c r="VFW40" s="44"/>
      <c r="VFX40" s="44"/>
      <c r="VFY40" s="44"/>
      <c r="VFZ40" s="44"/>
      <c r="VGA40" s="44"/>
      <c r="VGB40" s="44"/>
      <c r="VGC40" s="44"/>
      <c r="VGD40" s="44"/>
      <c r="VGE40" s="44"/>
      <c r="VGF40" s="44"/>
      <c r="VGG40" s="44"/>
      <c r="VGH40" s="44"/>
      <c r="VGI40" s="44"/>
      <c r="VGJ40" s="44"/>
      <c r="VGK40" s="44"/>
      <c r="VGL40" s="44"/>
      <c r="VGM40" s="44"/>
      <c r="VGN40" s="44"/>
      <c r="VGO40" s="44"/>
      <c r="VGP40" s="44"/>
      <c r="VGQ40" s="44"/>
      <c r="VGR40" s="44"/>
      <c r="VGS40" s="44"/>
      <c r="VGT40" s="44"/>
      <c r="VGU40" s="44"/>
      <c r="VGV40" s="44"/>
      <c r="VGW40" s="44"/>
      <c r="VGX40" s="44"/>
      <c r="VGY40" s="44"/>
      <c r="VGZ40" s="44"/>
      <c r="VHA40" s="44"/>
      <c r="VHB40" s="44"/>
      <c r="VHC40" s="44"/>
      <c r="VHD40" s="44"/>
      <c r="VHE40" s="44"/>
      <c r="VHF40" s="44"/>
      <c r="VHG40" s="44"/>
      <c r="VHH40" s="44"/>
      <c r="VHI40" s="44"/>
      <c r="VHJ40" s="44"/>
      <c r="VHK40" s="44"/>
      <c r="VHL40" s="44"/>
      <c r="VHM40" s="44"/>
      <c r="VHN40" s="44"/>
      <c r="VHO40" s="44"/>
      <c r="VHP40" s="44"/>
      <c r="VHQ40" s="44"/>
      <c r="VHR40" s="44"/>
      <c r="VHS40" s="44"/>
      <c r="VHT40" s="44"/>
      <c r="VHU40" s="44"/>
      <c r="VHV40" s="44"/>
      <c r="VHW40" s="44"/>
      <c r="VHX40" s="44"/>
      <c r="VHY40" s="44"/>
      <c r="VHZ40" s="44"/>
      <c r="VIA40" s="44"/>
      <c r="VIB40" s="44"/>
      <c r="VIC40" s="44"/>
      <c r="VID40" s="44"/>
      <c r="VIE40" s="44"/>
      <c r="VIF40" s="44"/>
      <c r="VIG40" s="44"/>
      <c r="VIH40" s="44"/>
      <c r="VII40" s="44"/>
      <c r="VIJ40" s="44"/>
      <c r="VIK40" s="44"/>
      <c r="VIL40" s="44"/>
      <c r="VIM40" s="44"/>
      <c r="VIN40" s="44"/>
      <c r="VIO40" s="44"/>
      <c r="VIP40" s="44"/>
      <c r="VIQ40" s="44"/>
      <c r="VIR40" s="44"/>
      <c r="VIS40" s="44"/>
      <c r="VIT40" s="44"/>
      <c r="VIU40" s="44"/>
      <c r="VIV40" s="44"/>
      <c r="VIW40" s="44"/>
      <c r="VIX40" s="44"/>
      <c r="VIY40" s="44"/>
      <c r="VIZ40" s="44"/>
      <c r="VJA40" s="44"/>
      <c r="VJB40" s="44"/>
      <c r="VJC40" s="44"/>
      <c r="VJD40" s="44"/>
      <c r="VJE40" s="44"/>
      <c r="VJF40" s="44"/>
      <c r="VJG40" s="44"/>
      <c r="VJH40" s="44"/>
      <c r="VJI40" s="44"/>
      <c r="VJJ40" s="44"/>
      <c r="VJK40" s="44"/>
      <c r="VJL40" s="44"/>
      <c r="VJM40" s="44"/>
      <c r="VJN40" s="44"/>
      <c r="VJO40" s="44"/>
      <c r="VJP40" s="44"/>
      <c r="VJQ40" s="44"/>
      <c r="VJR40" s="44"/>
      <c r="VJS40" s="44"/>
      <c r="VJT40" s="44"/>
      <c r="VJU40" s="44"/>
      <c r="VJV40" s="44"/>
      <c r="VJW40" s="44"/>
      <c r="VJX40" s="44"/>
      <c r="VJY40" s="44"/>
      <c r="VJZ40" s="44"/>
      <c r="VKA40" s="44"/>
      <c r="VKB40" s="44"/>
      <c r="VKC40" s="44"/>
      <c r="VKD40" s="44"/>
      <c r="VKE40" s="44"/>
      <c r="VKF40" s="44"/>
      <c r="VKG40" s="44"/>
      <c r="VKH40" s="44"/>
      <c r="VKI40" s="44"/>
      <c r="VKJ40" s="44"/>
      <c r="VKK40" s="44"/>
      <c r="VKL40" s="44"/>
      <c r="VKM40" s="44"/>
      <c r="VKN40" s="44"/>
      <c r="VKO40" s="44"/>
      <c r="VKP40" s="44"/>
      <c r="VKQ40" s="44"/>
      <c r="VKR40" s="44"/>
      <c r="VKS40" s="44"/>
      <c r="VKT40" s="44"/>
      <c r="VKU40" s="44"/>
      <c r="VKV40" s="44"/>
      <c r="VKW40" s="44"/>
      <c r="VKX40" s="44"/>
      <c r="VKY40" s="44"/>
      <c r="VKZ40" s="44"/>
      <c r="VLA40" s="44"/>
      <c r="VLB40" s="44"/>
      <c r="VLC40" s="44"/>
      <c r="VLD40" s="44"/>
      <c r="VLE40" s="44"/>
      <c r="VLF40" s="44"/>
      <c r="VLG40" s="44"/>
      <c r="VLH40" s="44"/>
      <c r="VLI40" s="44"/>
      <c r="VLJ40" s="44"/>
      <c r="VLK40" s="44"/>
      <c r="VLL40" s="44"/>
      <c r="VLM40" s="44"/>
      <c r="VLN40" s="44"/>
      <c r="VLO40" s="44"/>
      <c r="VLP40" s="44"/>
      <c r="VLQ40" s="44"/>
      <c r="VLR40" s="44"/>
      <c r="VLS40" s="44"/>
      <c r="VLT40" s="44"/>
      <c r="VLU40" s="44"/>
      <c r="VLV40" s="44"/>
      <c r="VLW40" s="44"/>
      <c r="VLX40" s="44"/>
      <c r="VLY40" s="44"/>
      <c r="VLZ40" s="44"/>
      <c r="VMA40" s="44"/>
      <c r="VMB40" s="44"/>
      <c r="VMC40" s="44"/>
      <c r="VMD40" s="44"/>
      <c r="VME40" s="44"/>
      <c r="VMF40" s="44"/>
      <c r="VMG40" s="44"/>
      <c r="VMH40" s="44"/>
      <c r="VMI40" s="44"/>
      <c r="VMJ40" s="44"/>
      <c r="VMK40" s="44"/>
      <c r="VML40" s="44"/>
      <c r="VMM40" s="44"/>
      <c r="VMN40" s="44"/>
      <c r="VMO40" s="44"/>
      <c r="VMP40" s="44"/>
      <c r="VMQ40" s="44"/>
      <c r="VMR40" s="44"/>
      <c r="VMS40" s="44"/>
      <c r="VMT40" s="44"/>
      <c r="VMU40" s="44"/>
      <c r="VMV40" s="44"/>
      <c r="VMW40" s="44"/>
      <c r="VMX40" s="44"/>
      <c r="VMY40" s="44"/>
      <c r="VMZ40" s="44"/>
      <c r="VNA40" s="44"/>
      <c r="VNB40" s="44"/>
      <c r="VNC40" s="44"/>
      <c r="VND40" s="44"/>
      <c r="VNE40" s="44"/>
      <c r="VNF40" s="44"/>
      <c r="VNG40" s="44"/>
      <c r="VNH40" s="44"/>
      <c r="VNI40" s="44"/>
      <c r="VNJ40" s="44"/>
      <c r="VNK40" s="44"/>
      <c r="VNL40" s="44"/>
      <c r="VNM40" s="44"/>
      <c r="VNN40" s="44"/>
      <c r="VNO40" s="44"/>
      <c r="VNP40" s="44"/>
      <c r="VNQ40" s="44"/>
      <c r="VNR40" s="44"/>
      <c r="VNS40" s="44"/>
      <c r="VNT40" s="44"/>
      <c r="VNU40" s="44"/>
      <c r="VNV40" s="44"/>
      <c r="VNW40" s="44"/>
      <c r="VNX40" s="44"/>
      <c r="VNY40" s="44"/>
      <c r="VNZ40" s="44"/>
      <c r="VOA40" s="44"/>
      <c r="VOB40" s="44"/>
      <c r="VOC40" s="44"/>
      <c r="VOD40" s="44"/>
      <c r="VOE40" s="44"/>
      <c r="VOF40" s="44"/>
      <c r="VOG40" s="44"/>
      <c r="VOH40" s="44"/>
      <c r="VOI40" s="44"/>
      <c r="VOJ40" s="44"/>
      <c r="VOK40" s="44"/>
      <c r="VOL40" s="44"/>
      <c r="VOM40" s="44"/>
      <c r="VON40" s="44"/>
      <c r="VOO40" s="44"/>
      <c r="VOP40" s="44"/>
      <c r="VOQ40" s="44"/>
      <c r="VOR40" s="44"/>
      <c r="VOS40" s="44"/>
      <c r="VOT40" s="44"/>
      <c r="VOU40" s="44"/>
      <c r="VOV40" s="44"/>
      <c r="VOW40" s="44"/>
      <c r="VOX40" s="44"/>
      <c r="VOY40" s="44"/>
      <c r="VOZ40" s="44"/>
      <c r="VPA40" s="44"/>
      <c r="VPB40" s="44"/>
      <c r="VPC40" s="44"/>
      <c r="VPD40" s="44"/>
      <c r="VPE40" s="44"/>
      <c r="VPF40" s="44"/>
      <c r="VPG40" s="44"/>
      <c r="VPH40" s="44"/>
      <c r="VPI40" s="44"/>
      <c r="VPJ40" s="44"/>
      <c r="VPK40" s="44"/>
      <c r="VPL40" s="44"/>
      <c r="VPM40" s="44"/>
      <c r="VPN40" s="44"/>
      <c r="VPO40" s="44"/>
      <c r="VPP40" s="44"/>
      <c r="VPQ40" s="44"/>
      <c r="VPR40" s="44"/>
      <c r="VPS40" s="44"/>
      <c r="VPT40" s="44"/>
      <c r="VPU40" s="44"/>
      <c r="VPV40" s="44"/>
      <c r="VPW40" s="44"/>
      <c r="VPX40" s="44"/>
      <c r="VPY40" s="44"/>
      <c r="VPZ40" s="44"/>
      <c r="VQA40" s="44"/>
      <c r="VQB40" s="44"/>
      <c r="VQC40" s="44"/>
      <c r="VQD40" s="44"/>
      <c r="VQE40" s="44"/>
      <c r="VQF40" s="44"/>
      <c r="VQG40" s="44"/>
      <c r="VQH40" s="44"/>
      <c r="VQI40" s="44"/>
      <c r="VQJ40" s="44"/>
      <c r="VQK40" s="44"/>
      <c r="VQL40" s="44"/>
      <c r="VQM40" s="44"/>
      <c r="VQN40" s="44"/>
      <c r="VQO40" s="44"/>
      <c r="VQP40" s="44"/>
      <c r="VQQ40" s="44"/>
      <c r="VQR40" s="44"/>
      <c r="VQS40" s="44"/>
      <c r="VQT40" s="44"/>
      <c r="VQU40" s="44"/>
      <c r="VQV40" s="44"/>
      <c r="VQW40" s="44"/>
      <c r="VQX40" s="44"/>
      <c r="VQY40" s="44"/>
      <c r="VQZ40" s="44"/>
      <c r="VRA40" s="44"/>
      <c r="VRB40" s="44"/>
      <c r="VRC40" s="44"/>
      <c r="VRD40" s="44"/>
      <c r="VRE40" s="44"/>
      <c r="VRF40" s="44"/>
      <c r="VRG40" s="44"/>
      <c r="VRH40" s="44"/>
      <c r="VRI40" s="44"/>
      <c r="VRJ40" s="44"/>
      <c r="VRK40" s="44"/>
      <c r="VRL40" s="44"/>
      <c r="VRM40" s="44"/>
      <c r="VRN40" s="44"/>
      <c r="VRO40" s="44"/>
      <c r="VRP40" s="44"/>
      <c r="VRQ40" s="44"/>
      <c r="VRR40" s="44"/>
      <c r="VRS40" s="44"/>
      <c r="VRT40" s="44"/>
      <c r="VRU40" s="44"/>
      <c r="VRV40" s="44"/>
      <c r="VRW40" s="44"/>
      <c r="VRX40" s="44"/>
      <c r="VRY40" s="44"/>
      <c r="VRZ40" s="44"/>
      <c r="VSA40" s="44"/>
      <c r="VSB40" s="44"/>
      <c r="VSC40" s="44"/>
      <c r="VSD40" s="44"/>
      <c r="VSE40" s="44"/>
      <c r="VSF40" s="44"/>
      <c r="VSG40" s="44"/>
      <c r="VSH40" s="44"/>
      <c r="VSI40" s="44"/>
      <c r="VSJ40" s="44"/>
      <c r="VSK40" s="44"/>
      <c r="VSL40" s="44"/>
      <c r="VSM40" s="44"/>
      <c r="VSN40" s="44"/>
      <c r="VSO40" s="44"/>
      <c r="VSP40" s="44"/>
      <c r="VSQ40" s="44"/>
      <c r="VSR40" s="44"/>
      <c r="VSS40" s="44"/>
      <c r="VST40" s="44"/>
      <c r="VSU40" s="44"/>
      <c r="VSV40" s="44"/>
      <c r="VSW40" s="44"/>
      <c r="VSX40" s="44"/>
      <c r="VSY40" s="44"/>
      <c r="VSZ40" s="44"/>
      <c r="VTA40" s="44"/>
      <c r="VTB40" s="44"/>
      <c r="VTC40" s="44"/>
      <c r="VTD40" s="44"/>
      <c r="VTE40" s="44"/>
      <c r="VTF40" s="44"/>
      <c r="VTG40" s="44"/>
      <c r="VTH40" s="44"/>
      <c r="VTI40" s="44"/>
      <c r="VTJ40" s="44"/>
      <c r="VTK40" s="44"/>
      <c r="VTL40" s="44"/>
      <c r="VTM40" s="44"/>
      <c r="VTN40" s="44"/>
      <c r="VTO40" s="44"/>
      <c r="VTP40" s="44"/>
      <c r="VTQ40" s="44"/>
      <c r="VTR40" s="44"/>
      <c r="VTS40" s="44"/>
      <c r="VTT40" s="44"/>
      <c r="VTU40" s="44"/>
      <c r="VTV40" s="44"/>
      <c r="VTW40" s="44"/>
      <c r="VTX40" s="44"/>
      <c r="VTY40" s="44"/>
      <c r="VTZ40" s="44"/>
      <c r="VUA40" s="44"/>
      <c r="VUB40" s="44"/>
      <c r="VUC40" s="44"/>
      <c r="VUD40" s="44"/>
      <c r="VUE40" s="44"/>
      <c r="VUF40" s="44"/>
      <c r="VUG40" s="44"/>
      <c r="VUH40" s="44"/>
      <c r="VUI40" s="44"/>
      <c r="VUJ40" s="44"/>
      <c r="VUK40" s="44"/>
      <c r="VUL40" s="44"/>
      <c r="VUM40" s="44"/>
      <c r="VUN40" s="44"/>
      <c r="VUO40" s="44"/>
      <c r="VUP40" s="44"/>
      <c r="VUQ40" s="44"/>
      <c r="VUR40" s="44"/>
      <c r="VUS40" s="44"/>
      <c r="VUT40" s="44"/>
      <c r="VUU40" s="44"/>
      <c r="VUV40" s="44"/>
      <c r="VUW40" s="44"/>
      <c r="VUX40" s="44"/>
      <c r="VUY40" s="44"/>
      <c r="VUZ40" s="44"/>
      <c r="VVA40" s="44"/>
      <c r="VVB40" s="44"/>
      <c r="VVC40" s="44"/>
      <c r="VVD40" s="44"/>
      <c r="VVE40" s="44"/>
      <c r="VVF40" s="44"/>
      <c r="VVG40" s="44"/>
      <c r="VVH40" s="44"/>
      <c r="VVI40" s="44"/>
      <c r="VVJ40" s="44"/>
      <c r="VVK40" s="44"/>
      <c r="VVL40" s="44"/>
      <c r="VVM40" s="44"/>
      <c r="VVN40" s="44"/>
      <c r="VVO40" s="44"/>
      <c r="VVP40" s="44"/>
      <c r="VVQ40" s="44"/>
      <c r="VVR40" s="44"/>
      <c r="VVS40" s="44"/>
      <c r="VVT40" s="44"/>
      <c r="VVU40" s="44"/>
      <c r="VVV40" s="44"/>
      <c r="VVW40" s="44"/>
      <c r="VVX40" s="44"/>
      <c r="VVY40" s="44"/>
      <c r="VVZ40" s="44"/>
      <c r="VWA40" s="44"/>
      <c r="VWB40" s="44"/>
      <c r="VWC40" s="44"/>
      <c r="VWD40" s="44"/>
      <c r="VWE40" s="44"/>
      <c r="VWF40" s="44"/>
      <c r="VWG40" s="44"/>
      <c r="VWH40" s="44"/>
      <c r="VWI40" s="44"/>
      <c r="VWJ40" s="44"/>
      <c r="VWK40" s="44"/>
      <c r="VWL40" s="44"/>
      <c r="VWM40" s="44"/>
      <c r="VWN40" s="44"/>
      <c r="VWO40" s="44"/>
      <c r="VWP40" s="44"/>
      <c r="VWQ40" s="44"/>
      <c r="VWR40" s="44"/>
      <c r="VWS40" s="44"/>
      <c r="VWT40" s="44"/>
      <c r="VWU40" s="44"/>
      <c r="VWV40" s="44"/>
      <c r="VWW40" s="44"/>
      <c r="VWX40" s="44"/>
      <c r="VWY40" s="44"/>
      <c r="VWZ40" s="44"/>
      <c r="VXA40" s="44"/>
      <c r="VXB40" s="44"/>
      <c r="VXC40" s="44"/>
      <c r="VXD40" s="44"/>
      <c r="VXE40" s="44"/>
      <c r="VXF40" s="44"/>
      <c r="VXG40" s="44"/>
      <c r="VXH40" s="44"/>
      <c r="VXI40" s="44"/>
      <c r="VXJ40" s="44"/>
      <c r="VXK40" s="44"/>
      <c r="VXL40" s="44"/>
      <c r="VXM40" s="44"/>
      <c r="VXN40" s="44"/>
      <c r="VXO40" s="44"/>
      <c r="VXP40" s="44"/>
      <c r="VXQ40" s="44"/>
      <c r="VXR40" s="44"/>
      <c r="VXS40" s="44"/>
      <c r="VXT40" s="44"/>
      <c r="VXU40" s="44"/>
      <c r="VXV40" s="44"/>
      <c r="VXW40" s="44"/>
      <c r="VXX40" s="44"/>
      <c r="VXY40" s="44"/>
      <c r="VXZ40" s="44"/>
      <c r="VYA40" s="44"/>
      <c r="VYB40" s="44"/>
      <c r="VYC40" s="44"/>
      <c r="VYD40" s="44"/>
      <c r="VYE40" s="44"/>
      <c r="VYF40" s="44"/>
      <c r="VYG40" s="44"/>
      <c r="VYH40" s="44"/>
      <c r="VYI40" s="44"/>
      <c r="VYJ40" s="44"/>
      <c r="VYK40" s="44"/>
      <c r="VYL40" s="44"/>
      <c r="VYM40" s="44"/>
      <c r="VYN40" s="44"/>
      <c r="VYO40" s="44"/>
      <c r="VYP40" s="44"/>
      <c r="VYQ40" s="44"/>
      <c r="VYR40" s="44"/>
      <c r="VYS40" s="44"/>
      <c r="VYT40" s="44"/>
      <c r="VYU40" s="44"/>
      <c r="VYV40" s="44"/>
      <c r="VYW40" s="44"/>
      <c r="VYX40" s="44"/>
      <c r="VYY40" s="44"/>
      <c r="VYZ40" s="44"/>
      <c r="VZA40" s="44"/>
      <c r="VZB40" s="44"/>
      <c r="VZC40" s="44"/>
      <c r="VZD40" s="44"/>
      <c r="VZE40" s="44"/>
      <c r="VZF40" s="44"/>
      <c r="VZG40" s="44"/>
      <c r="VZH40" s="44"/>
      <c r="VZI40" s="44"/>
      <c r="VZJ40" s="44"/>
      <c r="VZK40" s="44"/>
      <c r="VZL40" s="44"/>
      <c r="VZM40" s="44"/>
      <c r="VZN40" s="44"/>
      <c r="VZO40" s="44"/>
      <c r="VZP40" s="44"/>
      <c r="VZQ40" s="44"/>
      <c r="VZR40" s="44"/>
      <c r="VZS40" s="44"/>
      <c r="VZT40" s="44"/>
      <c r="VZU40" s="44"/>
      <c r="VZV40" s="44"/>
      <c r="VZW40" s="44"/>
      <c r="VZX40" s="44"/>
      <c r="VZY40" s="44"/>
      <c r="VZZ40" s="44"/>
      <c r="WAA40" s="44"/>
      <c r="WAB40" s="44"/>
      <c r="WAC40" s="44"/>
      <c r="WAD40" s="44"/>
      <c r="WAE40" s="44"/>
      <c r="WAF40" s="44"/>
      <c r="WAG40" s="44"/>
      <c r="WAH40" s="44"/>
      <c r="WAI40" s="44"/>
      <c r="WAJ40" s="44"/>
      <c r="WAK40" s="44"/>
      <c r="WAL40" s="44"/>
      <c r="WAM40" s="44"/>
      <c r="WAN40" s="44"/>
      <c r="WAO40" s="44"/>
      <c r="WAP40" s="44"/>
      <c r="WAQ40" s="44"/>
      <c r="WAR40" s="44"/>
      <c r="WAS40" s="44"/>
      <c r="WAT40" s="44"/>
      <c r="WAU40" s="44"/>
      <c r="WAV40" s="44"/>
      <c r="WAW40" s="44"/>
      <c r="WAX40" s="44"/>
      <c r="WAY40" s="44"/>
      <c r="WAZ40" s="44"/>
      <c r="WBA40" s="44"/>
      <c r="WBB40" s="44"/>
      <c r="WBC40" s="44"/>
      <c r="WBD40" s="44"/>
      <c r="WBE40" s="44"/>
      <c r="WBF40" s="44"/>
      <c r="WBG40" s="44"/>
      <c r="WBH40" s="44"/>
      <c r="WBI40" s="44"/>
      <c r="WBJ40" s="44"/>
      <c r="WBK40" s="44"/>
      <c r="WBL40" s="44"/>
      <c r="WBM40" s="44"/>
      <c r="WBN40" s="44"/>
      <c r="WBO40" s="44"/>
      <c r="WBP40" s="44"/>
      <c r="WBQ40" s="44"/>
      <c r="WBR40" s="44"/>
      <c r="WBS40" s="44"/>
      <c r="WBT40" s="44"/>
      <c r="WBU40" s="44"/>
      <c r="WBV40" s="44"/>
      <c r="WBW40" s="44"/>
      <c r="WBX40" s="44"/>
      <c r="WBY40" s="44"/>
      <c r="WBZ40" s="44"/>
      <c r="WCA40" s="44"/>
      <c r="WCB40" s="44"/>
      <c r="WCC40" s="44"/>
      <c r="WCD40" s="44"/>
      <c r="WCE40" s="44"/>
      <c r="WCF40" s="44"/>
      <c r="WCG40" s="44"/>
      <c r="WCH40" s="44"/>
      <c r="WCI40" s="44"/>
      <c r="WCJ40" s="44"/>
      <c r="WCK40" s="44"/>
      <c r="WCL40" s="44"/>
      <c r="WCM40" s="44"/>
      <c r="WCN40" s="44"/>
      <c r="WCO40" s="44"/>
      <c r="WCP40" s="44"/>
      <c r="WCQ40" s="44"/>
      <c r="WCR40" s="44"/>
      <c r="WCS40" s="44"/>
      <c r="WCT40" s="44"/>
      <c r="WCU40" s="44"/>
      <c r="WCV40" s="44"/>
      <c r="WCW40" s="44"/>
      <c r="WCX40" s="44"/>
      <c r="WCY40" s="44"/>
      <c r="WCZ40" s="44"/>
      <c r="WDA40" s="44"/>
      <c r="WDB40" s="44"/>
      <c r="WDC40" s="44"/>
      <c r="WDD40" s="44"/>
      <c r="WDE40" s="44"/>
      <c r="WDF40" s="44"/>
      <c r="WDG40" s="44"/>
      <c r="WDH40" s="44"/>
      <c r="WDI40" s="44"/>
      <c r="WDJ40" s="44"/>
      <c r="WDK40" s="44"/>
      <c r="WDL40" s="44"/>
      <c r="WDM40" s="44"/>
      <c r="WDN40" s="44"/>
      <c r="WDO40" s="44"/>
      <c r="WDP40" s="44"/>
      <c r="WDQ40" s="44"/>
      <c r="WDR40" s="44"/>
      <c r="WDS40" s="44"/>
      <c r="WDT40" s="44"/>
      <c r="WDU40" s="44"/>
      <c r="WDV40" s="44"/>
      <c r="WDW40" s="44"/>
      <c r="WDX40" s="44"/>
      <c r="WDY40" s="44"/>
      <c r="WDZ40" s="44"/>
      <c r="WEA40" s="44"/>
      <c r="WEB40" s="44"/>
      <c r="WEC40" s="44"/>
      <c r="WED40" s="44"/>
      <c r="WEE40" s="44"/>
      <c r="WEF40" s="44"/>
      <c r="WEG40" s="44"/>
      <c r="WEH40" s="44"/>
      <c r="WEI40" s="44"/>
      <c r="WEJ40" s="44"/>
      <c r="WEK40" s="44"/>
      <c r="WEL40" s="44"/>
      <c r="WEM40" s="44"/>
      <c r="WEN40" s="44"/>
      <c r="WEO40" s="44"/>
      <c r="WEP40" s="44"/>
      <c r="WEQ40" s="44"/>
      <c r="WER40" s="44"/>
      <c r="WES40" s="44"/>
      <c r="WET40" s="44"/>
      <c r="WEU40" s="44"/>
      <c r="WEV40" s="44"/>
      <c r="WEW40" s="44"/>
      <c r="WEX40" s="44"/>
      <c r="WEY40" s="44"/>
      <c r="WEZ40" s="44"/>
      <c r="WFA40" s="44"/>
      <c r="WFB40" s="44"/>
      <c r="WFC40" s="44"/>
      <c r="WFD40" s="44"/>
      <c r="WFE40" s="44"/>
      <c r="WFF40" s="44"/>
      <c r="WFG40" s="44"/>
      <c r="WFH40" s="44"/>
      <c r="WFI40" s="44"/>
      <c r="WFJ40" s="44"/>
      <c r="WFK40" s="44"/>
      <c r="WFL40" s="44"/>
      <c r="WFM40" s="44"/>
      <c r="WFN40" s="44"/>
      <c r="WFO40" s="44"/>
      <c r="WFP40" s="44"/>
      <c r="WFQ40" s="44"/>
      <c r="WFR40" s="44"/>
      <c r="WFS40" s="44"/>
      <c r="WFT40" s="44"/>
      <c r="WFU40" s="44"/>
      <c r="WFV40" s="44"/>
      <c r="WFW40" s="44"/>
      <c r="WFX40" s="44"/>
      <c r="WFY40" s="44"/>
      <c r="WFZ40" s="44"/>
      <c r="WGA40" s="44"/>
      <c r="WGB40" s="44"/>
      <c r="WGC40" s="44"/>
      <c r="WGD40" s="44"/>
      <c r="WGE40" s="44"/>
      <c r="WGF40" s="44"/>
      <c r="WGG40" s="44"/>
      <c r="WGH40" s="44"/>
      <c r="WGI40" s="44"/>
      <c r="WGJ40" s="44"/>
      <c r="WGK40" s="44"/>
      <c r="WGL40" s="44"/>
      <c r="WGM40" s="44"/>
      <c r="WGN40" s="44"/>
      <c r="WGO40" s="44"/>
      <c r="WGP40" s="44"/>
      <c r="WGQ40" s="44"/>
      <c r="WGR40" s="44"/>
      <c r="WGS40" s="44"/>
      <c r="WGT40" s="44"/>
      <c r="WGU40" s="44"/>
      <c r="WGV40" s="44"/>
      <c r="WGW40" s="44"/>
      <c r="WGX40" s="44"/>
      <c r="WGY40" s="44"/>
      <c r="WGZ40" s="44"/>
      <c r="WHA40" s="44"/>
      <c r="WHB40" s="44"/>
      <c r="WHC40" s="44"/>
      <c r="WHD40" s="44"/>
      <c r="WHE40" s="44"/>
      <c r="WHF40" s="44"/>
      <c r="WHG40" s="44"/>
      <c r="WHH40" s="44"/>
      <c r="WHI40" s="44"/>
      <c r="WHJ40" s="44"/>
      <c r="WHK40" s="44"/>
      <c r="WHL40" s="44"/>
      <c r="WHM40" s="44"/>
      <c r="WHN40" s="44"/>
      <c r="WHO40" s="44"/>
      <c r="WHP40" s="44"/>
      <c r="WHQ40" s="44"/>
      <c r="WHR40" s="44"/>
      <c r="WHS40" s="44"/>
      <c r="WHT40" s="44"/>
      <c r="WHU40" s="44"/>
      <c r="WHV40" s="44"/>
      <c r="WHW40" s="44"/>
      <c r="WHX40" s="44"/>
      <c r="WHY40" s="44"/>
      <c r="WHZ40" s="44"/>
      <c r="WIA40" s="44"/>
      <c r="WIB40" s="44"/>
      <c r="WIC40" s="44"/>
      <c r="WID40" s="44"/>
      <c r="WIE40" s="44"/>
      <c r="WIF40" s="44"/>
      <c r="WIG40" s="44"/>
      <c r="WIH40" s="44"/>
      <c r="WII40" s="44"/>
      <c r="WIJ40" s="44"/>
      <c r="WIK40" s="44"/>
      <c r="WIL40" s="44"/>
      <c r="WIM40" s="44"/>
      <c r="WIN40" s="44"/>
      <c r="WIO40" s="44"/>
      <c r="WIP40" s="44"/>
      <c r="WIQ40" s="44"/>
      <c r="WIR40" s="44"/>
      <c r="WIS40" s="44"/>
      <c r="WIT40" s="44"/>
      <c r="WIU40" s="44"/>
      <c r="WIV40" s="44"/>
      <c r="WIW40" s="44"/>
      <c r="WIX40" s="44"/>
      <c r="WIY40" s="44"/>
      <c r="WIZ40" s="44"/>
      <c r="WJA40" s="44"/>
      <c r="WJB40" s="44"/>
      <c r="WJC40" s="44"/>
      <c r="WJD40" s="44"/>
      <c r="WJE40" s="44"/>
      <c r="WJF40" s="44"/>
      <c r="WJG40" s="44"/>
      <c r="WJH40" s="44"/>
      <c r="WJI40" s="44"/>
      <c r="WJJ40" s="44"/>
      <c r="WJK40" s="44"/>
      <c r="WJL40" s="44"/>
      <c r="WJM40" s="44"/>
      <c r="WJN40" s="44"/>
      <c r="WJO40" s="44"/>
      <c r="WJP40" s="44"/>
      <c r="WJQ40" s="44"/>
      <c r="WJR40" s="44"/>
      <c r="WJS40" s="44"/>
      <c r="WJT40" s="44"/>
      <c r="WJU40" s="44"/>
      <c r="WJV40" s="44"/>
      <c r="WJW40" s="44"/>
      <c r="WJX40" s="44"/>
      <c r="WJY40" s="44"/>
      <c r="WJZ40" s="44"/>
      <c r="WKA40" s="44"/>
      <c r="WKB40" s="44"/>
      <c r="WKC40" s="44"/>
      <c r="WKD40" s="44"/>
      <c r="WKE40" s="44"/>
      <c r="WKF40" s="44"/>
      <c r="WKG40" s="44"/>
      <c r="WKH40" s="44"/>
      <c r="WKI40" s="44"/>
      <c r="WKJ40" s="44"/>
      <c r="WKK40" s="44"/>
      <c r="WKL40" s="44"/>
      <c r="WKM40" s="44"/>
      <c r="WKN40" s="44"/>
      <c r="WKO40" s="44"/>
      <c r="WKP40" s="44"/>
      <c r="WKQ40" s="44"/>
      <c r="WKR40" s="44"/>
      <c r="WKS40" s="44"/>
      <c r="WKT40" s="44"/>
      <c r="WKU40" s="44"/>
      <c r="WKV40" s="44"/>
      <c r="WKW40" s="44"/>
      <c r="WKX40" s="44"/>
      <c r="WKY40" s="44"/>
      <c r="WKZ40" s="44"/>
      <c r="WLA40" s="44"/>
      <c r="WLB40" s="44"/>
      <c r="WLC40" s="44"/>
      <c r="WLD40" s="44"/>
      <c r="WLE40" s="44"/>
      <c r="WLF40" s="44"/>
      <c r="WLG40" s="44"/>
      <c r="WLH40" s="44"/>
      <c r="WLI40" s="44"/>
      <c r="WLJ40" s="44"/>
      <c r="WLK40" s="44"/>
      <c r="WLL40" s="44"/>
      <c r="WLM40" s="44"/>
      <c r="WLN40" s="44"/>
      <c r="WLO40" s="44"/>
      <c r="WLP40" s="44"/>
      <c r="WLQ40" s="44"/>
      <c r="WLR40" s="44"/>
      <c r="WLS40" s="44"/>
      <c r="WLT40" s="44"/>
      <c r="WLU40" s="44"/>
      <c r="WLV40" s="44"/>
      <c r="WLW40" s="44"/>
      <c r="WLX40" s="44"/>
      <c r="WLY40" s="44"/>
      <c r="WLZ40" s="44"/>
      <c r="WMA40" s="44"/>
      <c r="WMB40" s="44"/>
      <c r="WMC40" s="44"/>
      <c r="WMD40" s="44"/>
      <c r="WME40" s="44"/>
      <c r="WMF40" s="44"/>
      <c r="WMG40" s="44"/>
      <c r="WMH40" s="44"/>
      <c r="WMI40" s="44"/>
      <c r="WMJ40" s="44"/>
      <c r="WMK40" s="44"/>
      <c r="WML40" s="44"/>
      <c r="WMM40" s="44"/>
      <c r="WMN40" s="44"/>
      <c r="WMO40" s="44"/>
      <c r="WMP40" s="44"/>
      <c r="WMQ40" s="44"/>
      <c r="WMR40" s="44"/>
      <c r="WMS40" s="44"/>
      <c r="WMT40" s="44"/>
      <c r="WMU40" s="44"/>
      <c r="WMV40" s="44"/>
      <c r="WMW40" s="44"/>
      <c r="WMX40" s="44"/>
      <c r="WMY40" s="44"/>
      <c r="WMZ40" s="44"/>
      <c r="WNA40" s="44"/>
      <c r="WNB40" s="44"/>
      <c r="WNC40" s="44"/>
      <c r="WND40" s="44"/>
      <c r="WNE40" s="44"/>
      <c r="WNF40" s="44"/>
      <c r="WNG40" s="44"/>
      <c r="WNH40" s="44"/>
      <c r="WNI40" s="44"/>
      <c r="WNJ40" s="44"/>
      <c r="WNK40" s="44"/>
      <c r="WNL40" s="44"/>
      <c r="WNM40" s="44"/>
      <c r="WNN40" s="44"/>
      <c r="WNO40" s="44"/>
      <c r="WNP40" s="44"/>
      <c r="WNQ40" s="44"/>
      <c r="WNR40" s="44"/>
      <c r="WNS40" s="44"/>
      <c r="WNT40" s="44"/>
      <c r="WNU40" s="44"/>
      <c r="WNV40" s="44"/>
      <c r="WNW40" s="44"/>
      <c r="WNX40" s="44"/>
      <c r="WNY40" s="44"/>
      <c r="WNZ40" s="44"/>
      <c r="WOA40" s="44"/>
      <c r="WOB40" s="44"/>
      <c r="WOC40" s="44"/>
      <c r="WOD40" s="44"/>
      <c r="WOE40" s="44"/>
      <c r="WOF40" s="44"/>
      <c r="WOG40" s="44"/>
      <c r="WOH40" s="44"/>
      <c r="WOI40" s="44"/>
      <c r="WOJ40" s="44"/>
      <c r="WOK40" s="44"/>
      <c r="WOL40" s="44"/>
      <c r="WOM40" s="44"/>
      <c r="WON40" s="44"/>
      <c r="WOO40" s="44"/>
      <c r="WOP40" s="44"/>
      <c r="WOQ40" s="44"/>
      <c r="WOR40" s="44"/>
      <c r="WOS40" s="44"/>
      <c r="WOT40" s="44"/>
      <c r="WOU40" s="44"/>
      <c r="WOV40" s="44"/>
      <c r="WOW40" s="44"/>
      <c r="WOX40" s="44"/>
      <c r="WOY40" s="44"/>
      <c r="WOZ40" s="44"/>
      <c r="WPA40" s="44"/>
      <c r="WPB40" s="44"/>
      <c r="WPC40" s="44"/>
      <c r="WPD40" s="44"/>
      <c r="WPE40" s="44"/>
      <c r="WPF40" s="44"/>
      <c r="WPG40" s="44"/>
      <c r="WPH40" s="44"/>
      <c r="WPI40" s="44"/>
      <c r="WPJ40" s="44"/>
      <c r="WPK40" s="44"/>
      <c r="WPL40" s="44"/>
      <c r="WPM40" s="44"/>
      <c r="WPN40" s="44"/>
      <c r="WPO40" s="44"/>
      <c r="WPP40" s="44"/>
      <c r="WPQ40" s="44"/>
      <c r="WPR40" s="44"/>
      <c r="WPS40" s="44"/>
      <c r="WPT40" s="44"/>
      <c r="WPU40" s="44"/>
      <c r="WPV40" s="44"/>
      <c r="WPW40" s="44"/>
      <c r="WPX40" s="44"/>
      <c r="WPY40" s="44"/>
      <c r="WPZ40" s="44"/>
      <c r="WQA40" s="44"/>
      <c r="WQB40" s="44"/>
      <c r="WQC40" s="44"/>
      <c r="WQD40" s="44"/>
      <c r="WQE40" s="44"/>
      <c r="WQF40" s="44"/>
      <c r="WQG40" s="44"/>
      <c r="WQH40" s="44"/>
      <c r="WQI40" s="44"/>
      <c r="WQJ40" s="44"/>
      <c r="WQK40" s="44"/>
      <c r="WQL40" s="44"/>
      <c r="WQM40" s="44"/>
      <c r="WQN40" s="44"/>
      <c r="WQO40" s="44"/>
      <c r="WQP40" s="44"/>
      <c r="WQQ40" s="44"/>
      <c r="WQR40" s="44"/>
      <c r="WQS40" s="44"/>
      <c r="WQT40" s="44"/>
      <c r="WQU40" s="44"/>
      <c r="WQV40" s="44"/>
      <c r="WQW40" s="44"/>
      <c r="WQX40" s="44"/>
      <c r="WQY40" s="44"/>
      <c r="WQZ40" s="44"/>
      <c r="WRA40" s="44"/>
      <c r="WRB40" s="44"/>
      <c r="WRC40" s="44"/>
      <c r="WRD40" s="44"/>
      <c r="WRE40" s="44"/>
      <c r="WRF40" s="44"/>
      <c r="WRG40" s="44"/>
      <c r="WRH40" s="44"/>
      <c r="WRI40" s="44"/>
      <c r="WRJ40" s="44"/>
      <c r="WRK40" s="44"/>
      <c r="WRL40" s="44"/>
      <c r="WRM40" s="44"/>
      <c r="WRN40" s="44"/>
      <c r="WRO40" s="44"/>
      <c r="WRP40" s="44"/>
      <c r="WRQ40" s="44"/>
      <c r="WRR40" s="44"/>
      <c r="WRS40" s="44"/>
      <c r="WRT40" s="44"/>
      <c r="WRU40" s="44"/>
      <c r="WRV40" s="44"/>
      <c r="WRW40" s="44"/>
      <c r="WRX40" s="44"/>
      <c r="WRY40" s="44"/>
      <c r="WRZ40" s="44"/>
      <c r="WSA40" s="44"/>
      <c r="WSB40" s="44"/>
      <c r="WSC40" s="44"/>
      <c r="WSD40" s="44"/>
      <c r="WSE40" s="44"/>
      <c r="WSF40" s="44"/>
      <c r="WSG40" s="44"/>
      <c r="WSH40" s="44"/>
      <c r="WSI40" s="44"/>
      <c r="WSJ40" s="44"/>
      <c r="WSK40" s="44"/>
      <c r="WSL40" s="44"/>
      <c r="WSM40" s="44"/>
      <c r="WSN40" s="44"/>
      <c r="WSO40" s="44"/>
      <c r="WSP40" s="44"/>
      <c r="WSQ40" s="44"/>
      <c r="WSR40" s="44"/>
      <c r="WSS40" s="44"/>
      <c r="WST40" s="44"/>
      <c r="WSU40" s="44"/>
      <c r="WSV40" s="44"/>
      <c r="WSW40" s="44"/>
      <c r="WSX40" s="44"/>
      <c r="WSY40" s="44"/>
      <c r="WSZ40" s="44"/>
      <c r="WTA40" s="44"/>
      <c r="WTB40" s="44"/>
      <c r="WTC40" s="44"/>
      <c r="WTD40" s="44"/>
      <c r="WTE40" s="44"/>
      <c r="WTF40" s="44"/>
      <c r="WTG40" s="44"/>
      <c r="WTH40" s="44"/>
      <c r="WTI40" s="44"/>
      <c r="WTJ40" s="44"/>
      <c r="WTK40" s="44"/>
      <c r="WTL40" s="44"/>
      <c r="WTM40" s="44"/>
      <c r="WTN40" s="44"/>
      <c r="WTO40" s="44"/>
      <c r="WTP40" s="44"/>
      <c r="WTQ40" s="44"/>
      <c r="WTR40" s="44"/>
      <c r="WTS40" s="44"/>
      <c r="WTT40" s="44"/>
      <c r="WTU40" s="44"/>
      <c r="WTV40" s="44"/>
      <c r="WTW40" s="44"/>
      <c r="WTX40" s="44"/>
      <c r="WTY40" s="44"/>
      <c r="WTZ40" s="44"/>
      <c r="WUA40" s="44"/>
      <c r="WUB40" s="44"/>
      <c r="WUC40" s="44"/>
      <c r="WUD40" s="44"/>
      <c r="WUE40" s="44"/>
      <c r="WUF40" s="44"/>
      <c r="WUG40" s="44"/>
      <c r="WUH40" s="44"/>
      <c r="WUI40" s="44"/>
      <c r="WUJ40" s="44"/>
      <c r="WUK40" s="44"/>
      <c r="WUL40" s="44"/>
      <c r="WUM40" s="44"/>
      <c r="WUN40" s="44"/>
      <c r="WUO40" s="44"/>
      <c r="WUP40" s="44"/>
      <c r="WUQ40" s="44"/>
      <c r="WUR40" s="44"/>
      <c r="WUS40" s="44"/>
      <c r="WUT40" s="44"/>
      <c r="WUU40" s="44"/>
      <c r="WUV40" s="44"/>
      <c r="WUW40" s="44"/>
      <c r="WUX40" s="44"/>
      <c r="WUY40" s="44"/>
      <c r="WUZ40" s="44"/>
      <c r="WVA40" s="44"/>
      <c r="WVB40" s="44"/>
      <c r="WVC40" s="44"/>
      <c r="WVD40" s="44"/>
      <c r="WVE40" s="44"/>
      <c r="WVF40" s="44"/>
      <c r="WVG40" s="44"/>
      <c r="WVH40" s="44"/>
      <c r="WVI40" s="44"/>
      <c r="WVJ40" s="44"/>
      <c r="WVK40" s="44"/>
      <c r="WVL40" s="44"/>
      <c r="WVM40" s="44"/>
      <c r="WVN40" s="44"/>
      <c r="WVO40" s="44"/>
      <c r="WVP40" s="44"/>
      <c r="WVQ40" s="44"/>
      <c r="WVR40" s="44"/>
      <c r="WVS40" s="44"/>
      <c r="WVT40" s="44"/>
      <c r="WVU40" s="44"/>
      <c r="WVV40" s="44"/>
      <c r="WVW40" s="44"/>
      <c r="WVX40" s="44"/>
      <c r="WVY40" s="44"/>
      <c r="WVZ40" s="44"/>
      <c r="WWA40" s="44"/>
      <c r="WWB40" s="44"/>
      <c r="WWC40" s="44"/>
      <c r="WWD40" s="44"/>
      <c r="WWE40" s="44"/>
      <c r="WWF40" s="44"/>
      <c r="WWG40" s="44"/>
      <c r="WWH40" s="44"/>
      <c r="WWI40" s="44"/>
      <c r="WWJ40" s="44"/>
      <c r="WWK40" s="44"/>
      <c r="WWL40" s="44"/>
      <c r="WWM40" s="44"/>
      <c r="WWN40" s="44"/>
      <c r="WWO40" s="44"/>
      <c r="WWP40" s="44"/>
      <c r="WWQ40" s="44"/>
      <c r="WWR40" s="44"/>
      <c r="WWS40" s="44"/>
      <c r="WWT40" s="44"/>
      <c r="WWU40" s="44"/>
      <c r="WWV40" s="44"/>
      <c r="WWW40" s="44"/>
      <c r="WWX40" s="44"/>
      <c r="WWY40" s="44"/>
      <c r="WWZ40" s="44"/>
      <c r="WXA40" s="44"/>
      <c r="WXB40" s="44"/>
      <c r="WXC40" s="44"/>
      <c r="WXD40" s="44"/>
      <c r="WXE40" s="44"/>
      <c r="WXF40" s="44"/>
      <c r="WXG40" s="44"/>
      <c r="WXH40" s="44"/>
      <c r="WXI40" s="44"/>
      <c r="WXJ40" s="44"/>
      <c r="WXK40" s="44"/>
      <c r="WXL40" s="44"/>
      <c r="WXM40" s="44"/>
      <c r="WXN40" s="44"/>
      <c r="WXO40" s="44"/>
      <c r="WXP40" s="44"/>
      <c r="WXQ40" s="44"/>
      <c r="WXR40" s="44"/>
      <c r="WXS40" s="44"/>
      <c r="WXT40" s="44"/>
      <c r="WXU40" s="44"/>
      <c r="WXV40" s="44"/>
      <c r="WXW40" s="44"/>
      <c r="WXX40" s="44"/>
      <c r="WXY40" s="44"/>
      <c r="WXZ40" s="44"/>
      <c r="WYA40" s="44"/>
      <c r="WYB40" s="44"/>
      <c r="WYC40" s="44"/>
      <c r="WYD40" s="44"/>
      <c r="WYE40" s="44"/>
      <c r="WYF40" s="44"/>
      <c r="WYG40" s="44"/>
      <c r="WYH40" s="44"/>
      <c r="WYI40" s="44"/>
      <c r="WYJ40" s="44"/>
      <c r="WYK40" s="44"/>
      <c r="WYL40" s="44"/>
      <c r="WYM40" s="44"/>
      <c r="WYN40" s="44"/>
      <c r="WYO40" s="44"/>
      <c r="WYP40" s="44"/>
      <c r="WYQ40" s="44"/>
      <c r="WYR40" s="44"/>
      <c r="WYS40" s="44"/>
      <c r="WYT40" s="44"/>
      <c r="WYU40" s="44"/>
      <c r="WYV40" s="44"/>
      <c r="WYW40" s="44"/>
      <c r="WYX40" s="44"/>
      <c r="WYY40" s="44"/>
      <c r="WYZ40" s="44"/>
      <c r="WZA40" s="44"/>
      <c r="WZB40" s="44"/>
      <c r="WZC40" s="44"/>
      <c r="WZD40" s="44"/>
      <c r="WZE40" s="44"/>
      <c r="WZF40" s="44"/>
      <c r="WZG40" s="44"/>
      <c r="WZH40" s="44"/>
      <c r="WZI40" s="44"/>
      <c r="WZJ40" s="44"/>
      <c r="WZK40" s="44"/>
      <c r="WZL40" s="44"/>
      <c r="WZM40" s="44"/>
      <c r="WZN40" s="44"/>
      <c r="WZO40" s="44"/>
      <c r="WZP40" s="44"/>
      <c r="WZQ40" s="44"/>
      <c r="WZR40" s="44"/>
      <c r="WZS40" s="44"/>
      <c r="WZT40" s="44"/>
      <c r="WZU40" s="44"/>
      <c r="WZV40" s="44"/>
      <c r="WZW40" s="44"/>
      <c r="WZX40" s="44"/>
      <c r="WZY40" s="44"/>
      <c r="WZZ40" s="44"/>
      <c r="XAA40" s="44"/>
      <c r="XAB40" s="44"/>
      <c r="XAC40" s="44"/>
      <c r="XAD40" s="44"/>
      <c r="XAE40" s="44"/>
      <c r="XAF40" s="44"/>
      <c r="XAG40" s="44"/>
      <c r="XAH40" s="44"/>
      <c r="XAI40" s="44"/>
      <c r="XAJ40" s="44"/>
      <c r="XAK40" s="44"/>
      <c r="XAL40" s="44"/>
      <c r="XAM40" s="44"/>
      <c r="XAN40" s="44"/>
      <c r="XAO40" s="44"/>
      <c r="XAP40" s="44"/>
      <c r="XAQ40" s="44"/>
      <c r="XAR40" s="44"/>
      <c r="XAS40" s="44"/>
      <c r="XAT40" s="44"/>
      <c r="XAU40" s="44"/>
      <c r="XAV40" s="44"/>
      <c r="XAW40" s="44"/>
      <c r="XAX40" s="44"/>
      <c r="XAY40" s="44"/>
      <c r="XAZ40" s="44"/>
      <c r="XBA40" s="44"/>
      <c r="XBB40" s="44"/>
      <c r="XBC40" s="44"/>
      <c r="XBD40" s="44"/>
      <c r="XBE40" s="44"/>
      <c r="XBF40" s="44"/>
      <c r="XBG40" s="44"/>
      <c r="XBH40" s="44"/>
      <c r="XBI40" s="44"/>
      <c r="XBJ40" s="44"/>
      <c r="XBK40" s="44"/>
      <c r="XBL40" s="44"/>
      <c r="XBM40" s="44"/>
      <c r="XBN40" s="44"/>
      <c r="XBO40" s="44"/>
      <c r="XBP40" s="44"/>
      <c r="XBQ40" s="44"/>
      <c r="XBR40" s="44"/>
      <c r="XBS40" s="44"/>
      <c r="XBT40" s="44"/>
      <c r="XBU40" s="44"/>
      <c r="XBV40" s="44"/>
      <c r="XBW40" s="44"/>
      <c r="XBX40" s="44"/>
      <c r="XBY40" s="44"/>
      <c r="XBZ40" s="44"/>
      <c r="XCA40" s="44"/>
      <c r="XCB40" s="44"/>
      <c r="XCC40" s="44"/>
      <c r="XCD40" s="44"/>
      <c r="XCE40" s="44"/>
      <c r="XCF40" s="44"/>
      <c r="XCG40" s="44"/>
      <c r="XCH40" s="44"/>
      <c r="XCI40" s="44"/>
      <c r="XCJ40" s="44"/>
      <c r="XCK40" s="44"/>
      <c r="XCL40" s="44"/>
      <c r="XCM40" s="44"/>
      <c r="XCN40" s="44"/>
      <c r="XCO40" s="44"/>
      <c r="XCP40" s="44"/>
      <c r="XCQ40" s="44"/>
      <c r="XCR40" s="44"/>
      <c r="XCS40" s="44"/>
      <c r="XCT40" s="44"/>
      <c r="XCU40" s="44"/>
      <c r="XCV40" s="44"/>
      <c r="XCW40" s="44"/>
      <c r="XCX40" s="44"/>
      <c r="XCY40" s="44"/>
      <c r="XCZ40" s="44"/>
      <c r="XDA40" s="44"/>
      <c r="XDB40" s="44"/>
      <c r="XDC40" s="44"/>
      <c r="XDD40" s="44"/>
      <c r="XDE40" s="44"/>
      <c r="XDF40" s="44"/>
      <c r="XDG40" s="44"/>
      <c r="XDH40" s="44"/>
      <c r="XDI40" s="44"/>
      <c r="XDJ40" s="44"/>
      <c r="XDK40" s="44"/>
      <c r="XDL40" s="44"/>
      <c r="XDM40" s="44"/>
      <c r="XDN40" s="44"/>
      <c r="XDO40" s="44"/>
      <c r="XDP40" s="44"/>
      <c r="XDQ40" s="44"/>
      <c r="XDR40" s="44"/>
      <c r="XDS40" s="44"/>
      <c r="XDT40" s="44"/>
      <c r="XDU40" s="44"/>
      <c r="XDV40" s="44"/>
      <c r="XDW40" s="44"/>
      <c r="XDX40" s="44"/>
      <c r="XDY40" s="44"/>
      <c r="XDZ40" s="44"/>
      <c r="XEA40" s="44"/>
      <c r="XEB40" s="44"/>
      <c r="XEC40" s="44"/>
      <c r="XED40" s="44"/>
      <c r="XEE40" s="44"/>
      <c r="XEF40" s="44"/>
      <c r="XEG40" s="44"/>
      <c r="XEH40" s="44"/>
      <c r="XEI40" s="44"/>
      <c r="XEJ40" s="44"/>
      <c r="XEK40" s="44"/>
      <c r="XEL40" s="44"/>
      <c r="XEM40" s="44"/>
      <c r="XEN40" s="44"/>
      <c r="XEO40" s="44"/>
      <c r="XEP40" s="44"/>
      <c r="XEQ40" s="44"/>
      <c r="XER40" s="44"/>
      <c r="XES40" s="44"/>
      <c r="XET40" s="44"/>
      <c r="XEU40" s="44"/>
      <c r="XEV40" s="44"/>
      <c r="XEW40" s="44"/>
      <c r="XEX40" s="44"/>
      <c r="XEY40" s="44"/>
      <c r="XEZ40" s="44"/>
      <c r="XFA40" s="44"/>
      <c r="XFB40" s="44"/>
      <c r="XFC40" s="44"/>
      <c r="XFD40" s="44"/>
    </row>
    <row r="41" spans="2:16384" hidden="1" x14ac:dyDescent="0.2">
      <c r="B41" s="44"/>
      <c r="C41" s="96">
        <v>1</v>
      </c>
      <c r="D41" s="44" t="s">
        <v>251</v>
      </c>
      <c r="E41" s="44"/>
      <c r="F41" s="44"/>
      <c r="G41" s="44"/>
      <c r="H41" s="77" t="s">
        <v>254</v>
      </c>
      <c r="I41" s="44"/>
      <c r="J41" s="254"/>
      <c r="K41" s="158"/>
      <c r="L41" s="44"/>
      <c r="M41" s="147">
        <v>0</v>
      </c>
      <c r="N41" s="177"/>
      <c r="P41" s="199"/>
      <c r="Q41" s="199"/>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c r="IG41" s="44"/>
      <c r="IH41" s="44"/>
      <c r="II41" s="44"/>
      <c r="IJ41" s="44"/>
      <c r="IK41" s="44"/>
      <c r="IL41" s="44"/>
      <c r="IM41" s="44"/>
      <c r="IN41" s="44"/>
      <c r="IO41" s="44"/>
      <c r="IP41" s="44"/>
      <c r="IQ41" s="44"/>
      <c r="IR41" s="44"/>
      <c r="IS41" s="44"/>
      <c r="IT41" s="44"/>
      <c r="IU41" s="44"/>
      <c r="IV41" s="44"/>
      <c r="IW41" s="44"/>
      <c r="IX41" s="44"/>
      <c r="IY41" s="44"/>
      <c r="IZ41" s="44"/>
      <c r="JA41" s="44"/>
      <c r="JB41" s="44"/>
      <c r="JC41" s="44"/>
      <c r="JD41" s="44"/>
      <c r="JE41" s="44"/>
      <c r="JF41" s="44"/>
      <c r="JG41" s="44"/>
      <c r="JH41" s="44"/>
      <c r="JI41" s="44"/>
      <c r="JJ41" s="44"/>
      <c r="JK41" s="44"/>
      <c r="JL41" s="44"/>
      <c r="JM41" s="44"/>
      <c r="JN41" s="44"/>
      <c r="JO41" s="44"/>
      <c r="JP41" s="44"/>
      <c r="JQ41" s="44"/>
      <c r="JR41" s="44"/>
      <c r="JS41" s="44"/>
      <c r="JT41" s="44"/>
      <c r="JU41" s="44"/>
      <c r="JV41" s="44"/>
      <c r="JW41" s="44"/>
      <c r="JX41" s="44"/>
      <c r="JY41" s="44"/>
      <c r="JZ41" s="44"/>
      <c r="KA41" s="44"/>
      <c r="KB41" s="44"/>
      <c r="KC41" s="44"/>
      <c r="KD41" s="44"/>
      <c r="KE41" s="44"/>
      <c r="KF41" s="44"/>
      <c r="KG41" s="44"/>
      <c r="KH41" s="44"/>
      <c r="KI41" s="44"/>
      <c r="KJ41" s="44"/>
      <c r="KK41" s="44"/>
      <c r="KL41" s="44"/>
      <c r="KM41" s="44"/>
      <c r="KN41" s="44"/>
      <c r="KO41" s="44"/>
      <c r="KP41" s="44"/>
      <c r="KQ41" s="44"/>
      <c r="KR41" s="44"/>
      <c r="KS41" s="44"/>
      <c r="KT41" s="44"/>
      <c r="KU41" s="44"/>
      <c r="KV41" s="44"/>
      <c r="KW41" s="44"/>
      <c r="KX41" s="44"/>
      <c r="KY41" s="44"/>
      <c r="KZ41" s="44"/>
      <c r="LA41" s="44"/>
      <c r="LB41" s="44"/>
      <c r="LC41" s="44"/>
      <c r="LD41" s="44"/>
      <c r="LE41" s="44"/>
      <c r="LF41" s="44"/>
      <c r="LG41" s="44"/>
      <c r="LH41" s="44"/>
      <c r="LI41" s="44"/>
      <c r="LJ41" s="44"/>
      <c r="LK41" s="44"/>
      <c r="LL41" s="44"/>
      <c r="LM41" s="44"/>
      <c r="LN41" s="44"/>
      <c r="LO41" s="44"/>
      <c r="LP41" s="44"/>
      <c r="LQ41" s="44"/>
      <c r="LR41" s="44"/>
      <c r="LS41" s="44"/>
      <c r="LT41" s="44"/>
      <c r="LU41" s="44"/>
      <c r="LV41" s="44"/>
      <c r="LW41" s="44"/>
      <c r="LX41" s="44"/>
      <c r="LY41" s="44"/>
      <c r="LZ41" s="44"/>
      <c r="MA41" s="44"/>
      <c r="MB41" s="44"/>
      <c r="MC41" s="44"/>
      <c r="MD41" s="44"/>
      <c r="ME41" s="44"/>
      <c r="MF41" s="44"/>
      <c r="MG41" s="44"/>
      <c r="MH41" s="44"/>
      <c r="MI41" s="44"/>
      <c r="MJ41" s="44"/>
      <c r="MK41" s="44"/>
      <c r="ML41" s="44"/>
      <c r="MM41" s="44"/>
      <c r="MN41" s="44"/>
      <c r="MO41" s="44"/>
      <c r="MP41" s="44"/>
      <c r="MQ41" s="44"/>
      <c r="MR41" s="44"/>
      <c r="MS41" s="44"/>
      <c r="MT41" s="44"/>
      <c r="MU41" s="44"/>
      <c r="MV41" s="44"/>
      <c r="MW41" s="44"/>
      <c r="MX41" s="44"/>
      <c r="MY41" s="44"/>
      <c r="MZ41" s="44"/>
      <c r="NA41" s="44"/>
      <c r="NB41" s="44"/>
      <c r="NC41" s="44"/>
      <c r="ND41" s="44"/>
      <c r="NE41" s="44"/>
      <c r="NF41" s="44"/>
      <c r="NG41" s="44"/>
      <c r="NH41" s="44"/>
      <c r="NI41" s="44"/>
      <c r="NJ41" s="44"/>
      <c r="NK41" s="44"/>
      <c r="NL41" s="44"/>
      <c r="NM41" s="44"/>
      <c r="NN41" s="44"/>
      <c r="NO41" s="44"/>
      <c r="NP41" s="44"/>
      <c r="NQ41" s="44"/>
      <c r="NR41" s="44"/>
      <c r="NS41" s="44"/>
      <c r="NT41" s="44"/>
      <c r="NU41" s="44"/>
      <c r="NV41" s="44"/>
      <c r="NW41" s="44"/>
      <c r="NX41" s="44"/>
      <c r="NY41" s="44"/>
      <c r="NZ41" s="44"/>
      <c r="OA41" s="44"/>
      <c r="OB41" s="44"/>
      <c r="OC41" s="44"/>
      <c r="OD41" s="44"/>
      <c r="OE41" s="44"/>
      <c r="OF41" s="44"/>
      <c r="OG41" s="44"/>
      <c r="OH41" s="44"/>
      <c r="OI41" s="44"/>
      <c r="OJ41" s="44"/>
      <c r="OK41" s="44"/>
      <c r="OL41" s="44"/>
      <c r="OM41" s="44"/>
      <c r="ON41" s="44"/>
      <c r="OO41" s="44"/>
      <c r="OP41" s="44"/>
      <c r="OQ41" s="44"/>
      <c r="OR41" s="44"/>
      <c r="OS41" s="44"/>
      <c r="OT41" s="44"/>
      <c r="OU41" s="44"/>
      <c r="OV41" s="44"/>
      <c r="OW41" s="44"/>
      <c r="OX41" s="44"/>
      <c r="OY41" s="44"/>
      <c r="OZ41" s="44"/>
      <c r="PA41" s="44"/>
      <c r="PB41" s="44"/>
      <c r="PC41" s="44"/>
      <c r="PD41" s="44"/>
      <c r="PE41" s="44"/>
      <c r="PF41" s="44"/>
      <c r="PG41" s="44"/>
      <c r="PH41" s="44"/>
      <c r="PI41" s="44"/>
      <c r="PJ41" s="44"/>
      <c r="PK41" s="44"/>
      <c r="PL41" s="44"/>
      <c r="PM41" s="44"/>
      <c r="PN41" s="44"/>
      <c r="PO41" s="44"/>
      <c r="PP41" s="44"/>
      <c r="PQ41" s="44"/>
      <c r="PR41" s="44"/>
      <c r="PS41" s="44"/>
      <c r="PT41" s="44"/>
      <c r="PU41" s="44"/>
      <c r="PV41" s="44"/>
      <c r="PW41" s="44"/>
      <c r="PX41" s="44"/>
      <c r="PY41" s="44"/>
      <c r="PZ41" s="44"/>
      <c r="QA41" s="44"/>
      <c r="QB41" s="44"/>
      <c r="QC41" s="44"/>
      <c r="QD41" s="44"/>
      <c r="QE41" s="44"/>
      <c r="QF41" s="44"/>
      <c r="QG41" s="44"/>
      <c r="QH41" s="44"/>
      <c r="QI41" s="44"/>
      <c r="QJ41" s="44"/>
      <c r="QK41" s="44"/>
      <c r="QL41" s="44"/>
      <c r="QM41" s="44"/>
      <c r="QN41" s="44"/>
      <c r="QO41" s="44"/>
      <c r="QP41" s="44"/>
      <c r="QQ41" s="44"/>
      <c r="QR41" s="44"/>
      <c r="QS41" s="44"/>
      <c r="QT41" s="44"/>
      <c r="QU41" s="44"/>
      <c r="QV41" s="44"/>
      <c r="QW41" s="44"/>
      <c r="QX41" s="44"/>
      <c r="QY41" s="44"/>
      <c r="QZ41" s="44"/>
      <c r="RA41" s="44"/>
      <c r="RB41" s="44"/>
      <c r="RC41" s="44"/>
      <c r="RD41" s="44"/>
      <c r="RE41" s="44"/>
      <c r="RF41" s="44"/>
      <c r="RG41" s="44"/>
      <c r="RH41" s="44"/>
      <c r="RI41" s="44"/>
      <c r="RJ41" s="44"/>
      <c r="RK41" s="44"/>
      <c r="RL41" s="44"/>
      <c r="RM41" s="44"/>
      <c r="RN41" s="44"/>
      <c r="RO41" s="44"/>
      <c r="RP41" s="44"/>
      <c r="RQ41" s="44"/>
      <c r="RR41" s="44"/>
      <c r="RS41" s="44"/>
      <c r="RT41" s="44"/>
      <c r="RU41" s="44"/>
      <c r="RV41" s="44"/>
      <c r="RW41" s="44"/>
      <c r="RX41" s="44"/>
      <c r="RY41" s="44"/>
      <c r="RZ41" s="44"/>
      <c r="SA41" s="44"/>
      <c r="SB41" s="44"/>
      <c r="SC41" s="44"/>
      <c r="SD41" s="44"/>
      <c r="SE41" s="44"/>
      <c r="SF41" s="44"/>
      <c r="SG41" s="44"/>
      <c r="SH41" s="44"/>
      <c r="SI41" s="44"/>
      <c r="SJ41" s="44"/>
      <c r="SK41" s="44"/>
      <c r="SL41" s="44"/>
      <c r="SM41" s="44"/>
      <c r="SN41" s="44"/>
      <c r="SO41" s="44"/>
      <c r="SP41" s="44"/>
      <c r="SQ41" s="44"/>
      <c r="SR41" s="44"/>
      <c r="SS41" s="44"/>
      <c r="ST41" s="44"/>
      <c r="SU41" s="44"/>
      <c r="SV41" s="44"/>
      <c r="SW41" s="44"/>
      <c r="SX41" s="44"/>
      <c r="SY41" s="44"/>
      <c r="SZ41" s="44"/>
      <c r="TA41" s="44"/>
      <c r="TB41" s="44"/>
      <c r="TC41" s="44"/>
      <c r="TD41" s="44"/>
      <c r="TE41" s="44"/>
      <c r="TF41" s="44"/>
      <c r="TG41" s="44"/>
      <c r="TH41" s="44"/>
      <c r="TI41" s="44"/>
      <c r="TJ41" s="44"/>
      <c r="TK41" s="44"/>
      <c r="TL41" s="44"/>
      <c r="TM41" s="44"/>
      <c r="TN41" s="44"/>
      <c r="TO41" s="44"/>
      <c r="TP41" s="44"/>
      <c r="TQ41" s="44"/>
      <c r="TR41" s="44"/>
      <c r="TS41" s="44"/>
      <c r="TT41" s="44"/>
      <c r="TU41" s="44"/>
      <c r="TV41" s="44"/>
      <c r="TW41" s="44"/>
      <c r="TX41" s="44"/>
      <c r="TY41" s="44"/>
      <c r="TZ41" s="44"/>
      <c r="UA41" s="44"/>
      <c r="UB41" s="44"/>
      <c r="UC41" s="44"/>
      <c r="UD41" s="44"/>
      <c r="UE41" s="44"/>
      <c r="UF41" s="44"/>
      <c r="UG41" s="44"/>
      <c r="UH41" s="44"/>
      <c r="UI41" s="44"/>
      <c r="UJ41" s="44"/>
      <c r="UK41" s="44"/>
      <c r="UL41" s="44"/>
      <c r="UM41" s="44"/>
      <c r="UN41" s="44"/>
      <c r="UO41" s="44"/>
      <c r="UP41" s="44"/>
      <c r="UQ41" s="44"/>
      <c r="UR41" s="44"/>
      <c r="US41" s="44"/>
      <c r="UT41" s="44"/>
      <c r="UU41" s="44"/>
      <c r="UV41" s="44"/>
      <c r="UW41" s="44"/>
      <c r="UX41" s="44"/>
      <c r="UY41" s="44"/>
      <c r="UZ41" s="44"/>
      <c r="VA41" s="44"/>
      <c r="VB41" s="44"/>
      <c r="VC41" s="44"/>
      <c r="VD41" s="44"/>
      <c r="VE41" s="44"/>
      <c r="VF41" s="44"/>
      <c r="VG41" s="44"/>
      <c r="VH41" s="44"/>
      <c r="VI41" s="44"/>
      <c r="VJ41" s="44"/>
      <c r="VK41" s="44"/>
      <c r="VL41" s="44"/>
      <c r="VM41" s="44"/>
      <c r="VN41" s="44"/>
      <c r="VO41" s="44"/>
      <c r="VP41" s="44"/>
      <c r="VQ41" s="44"/>
      <c r="VR41" s="44"/>
      <c r="VS41" s="44"/>
      <c r="VT41" s="44"/>
      <c r="VU41" s="44"/>
      <c r="VV41" s="44"/>
      <c r="VW41" s="44"/>
      <c r="VX41" s="44"/>
      <c r="VY41" s="44"/>
      <c r="VZ41" s="44"/>
      <c r="WA41" s="44"/>
      <c r="WB41" s="44"/>
      <c r="WC41" s="44"/>
      <c r="WD41" s="44"/>
      <c r="WE41" s="44"/>
      <c r="WF41" s="44"/>
      <c r="WG41" s="44"/>
      <c r="WH41" s="44"/>
      <c r="WI41" s="44"/>
      <c r="WJ41" s="44"/>
      <c r="WK41" s="44"/>
      <c r="WL41" s="44"/>
      <c r="WM41" s="44"/>
      <c r="WN41" s="44"/>
      <c r="WO41" s="44"/>
      <c r="WP41" s="44"/>
      <c r="WQ41" s="44"/>
      <c r="WR41" s="44"/>
      <c r="WS41" s="44"/>
      <c r="WT41" s="44"/>
      <c r="WU41" s="44"/>
      <c r="WV41" s="44"/>
      <c r="WW41" s="44"/>
      <c r="WX41" s="44"/>
      <c r="WY41" s="44"/>
      <c r="WZ41" s="44"/>
      <c r="XA41" s="44"/>
      <c r="XB41" s="44"/>
      <c r="XC41" s="44"/>
      <c r="XD41" s="44"/>
      <c r="XE41" s="44"/>
      <c r="XF41" s="44"/>
      <c r="XG41" s="44"/>
      <c r="XH41" s="44"/>
      <c r="XI41" s="44"/>
      <c r="XJ41" s="44"/>
      <c r="XK41" s="44"/>
      <c r="XL41" s="44"/>
      <c r="XM41" s="44"/>
      <c r="XN41" s="44"/>
      <c r="XO41" s="44"/>
      <c r="XP41" s="44"/>
      <c r="XQ41" s="44"/>
      <c r="XR41" s="44"/>
      <c r="XS41" s="44"/>
      <c r="XT41" s="44"/>
      <c r="XU41" s="44"/>
      <c r="XV41" s="44"/>
      <c r="XW41" s="44"/>
      <c r="XX41" s="44"/>
      <c r="XY41" s="44"/>
      <c r="XZ41" s="44"/>
      <c r="YA41" s="44"/>
      <c r="YB41" s="44"/>
      <c r="YC41" s="44"/>
      <c r="YD41" s="44"/>
      <c r="YE41" s="44"/>
      <c r="YF41" s="44"/>
      <c r="YG41" s="44"/>
      <c r="YH41" s="44"/>
      <c r="YI41" s="44"/>
      <c r="YJ41" s="44"/>
      <c r="YK41" s="44"/>
      <c r="YL41" s="44"/>
      <c r="YM41" s="44"/>
      <c r="YN41" s="44"/>
      <c r="YO41" s="44"/>
      <c r="YP41" s="44"/>
      <c r="YQ41" s="44"/>
      <c r="YR41" s="44"/>
      <c r="YS41" s="44"/>
      <c r="YT41" s="44"/>
      <c r="YU41" s="44"/>
      <c r="YV41" s="44"/>
      <c r="YW41" s="44"/>
      <c r="YX41" s="44"/>
      <c r="YY41" s="44"/>
      <c r="YZ41" s="44"/>
      <c r="ZA41" s="44"/>
      <c r="ZB41" s="44"/>
      <c r="ZC41" s="44"/>
      <c r="ZD41" s="44"/>
      <c r="ZE41" s="44"/>
      <c r="ZF41" s="44"/>
      <c r="ZG41" s="44"/>
      <c r="ZH41" s="44"/>
      <c r="ZI41" s="44"/>
      <c r="ZJ41" s="44"/>
      <c r="ZK41" s="44"/>
      <c r="ZL41" s="44"/>
      <c r="ZM41" s="44"/>
      <c r="ZN41" s="44"/>
      <c r="ZO41" s="44"/>
      <c r="ZP41" s="44"/>
      <c r="ZQ41" s="44"/>
      <c r="ZR41" s="44"/>
      <c r="ZS41" s="44"/>
      <c r="ZT41" s="44"/>
      <c r="ZU41" s="44"/>
      <c r="ZV41" s="44"/>
      <c r="ZW41" s="44"/>
      <c r="ZX41" s="44"/>
      <c r="ZY41" s="44"/>
      <c r="ZZ41" s="44"/>
      <c r="AAA41" s="44"/>
      <c r="AAB41" s="44"/>
      <c r="AAC41" s="44"/>
      <c r="AAD41" s="44"/>
      <c r="AAE41" s="44"/>
      <c r="AAF41" s="44"/>
      <c r="AAG41" s="44"/>
      <c r="AAH41" s="44"/>
      <c r="AAI41" s="44"/>
      <c r="AAJ41" s="44"/>
      <c r="AAK41" s="44"/>
      <c r="AAL41" s="44"/>
      <c r="AAM41" s="44"/>
      <c r="AAN41" s="44"/>
      <c r="AAO41" s="44"/>
      <c r="AAP41" s="44"/>
      <c r="AAQ41" s="44"/>
      <c r="AAR41" s="44"/>
      <c r="AAS41" s="44"/>
      <c r="AAT41" s="44"/>
      <c r="AAU41" s="44"/>
      <c r="AAV41" s="44"/>
      <c r="AAW41" s="44"/>
      <c r="AAX41" s="44"/>
      <c r="AAY41" s="44"/>
      <c r="AAZ41" s="44"/>
      <c r="ABA41" s="44"/>
      <c r="ABB41" s="44"/>
      <c r="ABC41" s="44"/>
      <c r="ABD41" s="44"/>
      <c r="ABE41" s="44"/>
      <c r="ABF41" s="44"/>
      <c r="ABG41" s="44"/>
      <c r="ABH41" s="44"/>
      <c r="ABI41" s="44"/>
      <c r="ABJ41" s="44"/>
      <c r="ABK41" s="44"/>
      <c r="ABL41" s="44"/>
      <c r="ABM41" s="44"/>
      <c r="ABN41" s="44"/>
      <c r="ABO41" s="44"/>
      <c r="ABP41" s="44"/>
      <c r="ABQ41" s="44"/>
      <c r="ABR41" s="44"/>
      <c r="ABS41" s="44"/>
      <c r="ABT41" s="44"/>
      <c r="ABU41" s="44"/>
      <c r="ABV41" s="44"/>
      <c r="ABW41" s="44"/>
      <c r="ABX41" s="44"/>
      <c r="ABY41" s="44"/>
      <c r="ABZ41" s="44"/>
      <c r="ACA41" s="44"/>
      <c r="ACB41" s="44"/>
      <c r="ACC41" s="44"/>
      <c r="ACD41" s="44"/>
      <c r="ACE41" s="44"/>
      <c r="ACF41" s="44"/>
      <c r="ACG41" s="44"/>
      <c r="ACH41" s="44"/>
      <c r="ACI41" s="44"/>
      <c r="ACJ41" s="44"/>
      <c r="ACK41" s="44"/>
      <c r="ACL41" s="44"/>
      <c r="ACM41" s="44"/>
      <c r="ACN41" s="44"/>
      <c r="ACO41" s="44"/>
      <c r="ACP41" s="44"/>
      <c r="ACQ41" s="44"/>
      <c r="ACR41" s="44"/>
      <c r="ACS41" s="44"/>
      <c r="ACT41" s="44"/>
      <c r="ACU41" s="44"/>
      <c r="ACV41" s="44"/>
      <c r="ACW41" s="44"/>
      <c r="ACX41" s="44"/>
      <c r="ACY41" s="44"/>
      <c r="ACZ41" s="44"/>
      <c r="ADA41" s="44"/>
      <c r="ADB41" s="44"/>
      <c r="ADC41" s="44"/>
      <c r="ADD41" s="44"/>
      <c r="ADE41" s="44"/>
      <c r="ADF41" s="44"/>
      <c r="ADG41" s="44"/>
      <c r="ADH41" s="44"/>
      <c r="ADI41" s="44"/>
      <c r="ADJ41" s="44"/>
      <c r="ADK41" s="44"/>
      <c r="ADL41" s="44"/>
      <c r="ADM41" s="44"/>
      <c r="ADN41" s="44"/>
      <c r="ADO41" s="44"/>
      <c r="ADP41" s="44"/>
      <c r="ADQ41" s="44"/>
      <c r="ADR41" s="44"/>
      <c r="ADS41" s="44"/>
      <c r="ADT41" s="44"/>
      <c r="ADU41" s="44"/>
      <c r="ADV41" s="44"/>
      <c r="ADW41" s="44"/>
      <c r="ADX41" s="44"/>
      <c r="ADY41" s="44"/>
      <c r="ADZ41" s="44"/>
      <c r="AEA41" s="44"/>
      <c r="AEB41" s="44"/>
      <c r="AEC41" s="44"/>
      <c r="AED41" s="44"/>
      <c r="AEE41" s="44"/>
      <c r="AEF41" s="44"/>
      <c r="AEG41" s="44"/>
      <c r="AEH41" s="44"/>
      <c r="AEI41" s="44"/>
      <c r="AEJ41" s="44"/>
      <c r="AEK41" s="44"/>
      <c r="AEL41" s="44"/>
      <c r="AEM41" s="44"/>
      <c r="AEN41" s="44"/>
      <c r="AEO41" s="44"/>
      <c r="AEP41" s="44"/>
      <c r="AEQ41" s="44"/>
      <c r="AER41" s="44"/>
      <c r="AES41" s="44"/>
      <c r="AET41" s="44"/>
      <c r="AEU41" s="44"/>
      <c r="AEV41" s="44"/>
      <c r="AEW41" s="44"/>
      <c r="AEX41" s="44"/>
      <c r="AEY41" s="44"/>
      <c r="AEZ41" s="44"/>
      <c r="AFA41" s="44"/>
      <c r="AFB41" s="44"/>
      <c r="AFC41" s="44"/>
      <c r="AFD41" s="44"/>
      <c r="AFE41" s="44"/>
      <c r="AFF41" s="44"/>
      <c r="AFG41" s="44"/>
      <c r="AFH41" s="44"/>
      <c r="AFI41" s="44"/>
      <c r="AFJ41" s="44"/>
      <c r="AFK41" s="44"/>
      <c r="AFL41" s="44"/>
      <c r="AFM41" s="44"/>
      <c r="AFN41" s="44"/>
      <c r="AFO41" s="44"/>
      <c r="AFP41" s="44"/>
      <c r="AFQ41" s="44"/>
      <c r="AFR41" s="44"/>
      <c r="AFS41" s="44"/>
      <c r="AFT41" s="44"/>
      <c r="AFU41" s="44"/>
      <c r="AFV41" s="44"/>
      <c r="AFW41" s="44"/>
      <c r="AFX41" s="44"/>
      <c r="AFY41" s="44"/>
      <c r="AFZ41" s="44"/>
      <c r="AGA41" s="44"/>
      <c r="AGB41" s="44"/>
      <c r="AGC41" s="44"/>
      <c r="AGD41" s="44"/>
      <c r="AGE41" s="44"/>
      <c r="AGF41" s="44"/>
      <c r="AGG41" s="44"/>
      <c r="AGH41" s="44"/>
      <c r="AGI41" s="44"/>
      <c r="AGJ41" s="44"/>
      <c r="AGK41" s="44"/>
      <c r="AGL41" s="44"/>
      <c r="AGM41" s="44"/>
      <c r="AGN41" s="44"/>
      <c r="AGO41" s="44"/>
      <c r="AGP41" s="44"/>
      <c r="AGQ41" s="44"/>
      <c r="AGR41" s="44"/>
      <c r="AGS41" s="44"/>
      <c r="AGT41" s="44"/>
      <c r="AGU41" s="44"/>
      <c r="AGV41" s="44"/>
      <c r="AGW41" s="44"/>
      <c r="AGX41" s="44"/>
      <c r="AGY41" s="44"/>
      <c r="AGZ41" s="44"/>
      <c r="AHA41" s="44"/>
      <c r="AHB41" s="44"/>
      <c r="AHC41" s="44"/>
      <c r="AHD41" s="44"/>
      <c r="AHE41" s="44"/>
      <c r="AHF41" s="44"/>
      <c r="AHG41" s="44"/>
      <c r="AHH41" s="44"/>
      <c r="AHI41" s="44"/>
      <c r="AHJ41" s="44"/>
      <c r="AHK41" s="44"/>
      <c r="AHL41" s="44"/>
      <c r="AHM41" s="44"/>
      <c r="AHN41" s="44"/>
      <c r="AHO41" s="44"/>
      <c r="AHP41" s="44"/>
      <c r="AHQ41" s="44"/>
      <c r="AHR41" s="44"/>
      <c r="AHS41" s="44"/>
      <c r="AHT41" s="44"/>
      <c r="AHU41" s="44"/>
      <c r="AHV41" s="44"/>
      <c r="AHW41" s="44"/>
      <c r="AHX41" s="44"/>
      <c r="AHY41" s="44"/>
      <c r="AHZ41" s="44"/>
      <c r="AIA41" s="44"/>
      <c r="AIB41" s="44"/>
      <c r="AIC41" s="44"/>
      <c r="AID41" s="44"/>
      <c r="AIE41" s="44"/>
      <c r="AIF41" s="44"/>
      <c r="AIG41" s="44"/>
      <c r="AIH41" s="44"/>
      <c r="AII41" s="44"/>
      <c r="AIJ41" s="44"/>
      <c r="AIK41" s="44"/>
      <c r="AIL41" s="44"/>
      <c r="AIM41" s="44"/>
      <c r="AIN41" s="44"/>
      <c r="AIO41" s="44"/>
      <c r="AIP41" s="44"/>
      <c r="AIQ41" s="44"/>
      <c r="AIR41" s="44"/>
      <c r="AIS41" s="44"/>
      <c r="AIT41" s="44"/>
      <c r="AIU41" s="44"/>
      <c r="AIV41" s="44"/>
      <c r="AIW41" s="44"/>
      <c r="AIX41" s="44"/>
      <c r="AIY41" s="44"/>
      <c r="AIZ41" s="44"/>
      <c r="AJA41" s="44"/>
      <c r="AJB41" s="44"/>
      <c r="AJC41" s="44"/>
      <c r="AJD41" s="44"/>
      <c r="AJE41" s="44"/>
      <c r="AJF41" s="44"/>
      <c r="AJG41" s="44"/>
      <c r="AJH41" s="44"/>
      <c r="AJI41" s="44"/>
      <c r="AJJ41" s="44"/>
      <c r="AJK41" s="44"/>
      <c r="AJL41" s="44"/>
      <c r="AJM41" s="44"/>
      <c r="AJN41" s="44"/>
      <c r="AJO41" s="44"/>
      <c r="AJP41" s="44"/>
      <c r="AJQ41" s="44"/>
      <c r="AJR41" s="44"/>
      <c r="AJS41" s="44"/>
      <c r="AJT41" s="44"/>
      <c r="AJU41" s="44"/>
      <c r="AJV41" s="44"/>
      <c r="AJW41" s="44"/>
      <c r="AJX41" s="44"/>
      <c r="AJY41" s="44"/>
      <c r="AJZ41" s="44"/>
      <c r="AKA41" s="44"/>
      <c r="AKB41" s="44"/>
      <c r="AKC41" s="44"/>
      <c r="AKD41" s="44"/>
      <c r="AKE41" s="44"/>
      <c r="AKF41" s="44"/>
      <c r="AKG41" s="44"/>
      <c r="AKH41" s="44"/>
      <c r="AKI41" s="44"/>
      <c r="AKJ41" s="44"/>
      <c r="AKK41" s="44"/>
      <c r="AKL41" s="44"/>
      <c r="AKM41" s="44"/>
      <c r="AKN41" s="44"/>
      <c r="AKO41" s="44"/>
      <c r="AKP41" s="44"/>
      <c r="AKQ41" s="44"/>
      <c r="AKR41" s="44"/>
      <c r="AKS41" s="44"/>
      <c r="AKT41" s="44"/>
      <c r="AKU41" s="44"/>
      <c r="AKV41" s="44"/>
      <c r="AKW41" s="44"/>
      <c r="AKX41" s="44"/>
      <c r="AKY41" s="44"/>
      <c r="AKZ41" s="44"/>
      <c r="ALA41" s="44"/>
      <c r="ALB41" s="44"/>
      <c r="ALC41" s="44"/>
      <c r="ALD41" s="44"/>
      <c r="ALE41" s="44"/>
      <c r="ALF41" s="44"/>
      <c r="ALG41" s="44"/>
      <c r="ALH41" s="44"/>
      <c r="ALI41" s="44"/>
      <c r="ALJ41" s="44"/>
      <c r="ALK41" s="44"/>
      <c r="ALL41" s="44"/>
      <c r="ALM41" s="44"/>
      <c r="ALN41" s="44"/>
      <c r="ALO41" s="44"/>
      <c r="ALP41" s="44"/>
      <c r="ALQ41" s="44"/>
      <c r="ALR41" s="44"/>
      <c r="ALS41" s="44"/>
      <c r="ALT41" s="44"/>
      <c r="ALU41" s="44"/>
      <c r="ALV41" s="44"/>
      <c r="ALW41" s="44"/>
      <c r="ALX41" s="44"/>
      <c r="ALY41" s="44"/>
      <c r="ALZ41" s="44"/>
      <c r="AMA41" s="44"/>
      <c r="AMB41" s="44"/>
      <c r="AMC41" s="44"/>
      <c r="AMD41" s="44"/>
      <c r="AME41" s="44"/>
      <c r="AMF41" s="44"/>
      <c r="AMG41" s="44"/>
      <c r="AMH41" s="44"/>
      <c r="AMI41" s="44"/>
      <c r="AMJ41" s="44"/>
      <c r="AMK41" s="44"/>
      <c r="AML41" s="44"/>
      <c r="AMM41" s="44"/>
      <c r="AMN41" s="44"/>
      <c r="AMO41" s="44"/>
      <c r="AMP41" s="44"/>
      <c r="AMQ41" s="44"/>
      <c r="AMR41" s="44"/>
      <c r="AMS41" s="44"/>
      <c r="AMT41" s="44"/>
      <c r="AMU41" s="44"/>
      <c r="AMV41" s="44"/>
      <c r="AMW41" s="44"/>
      <c r="AMX41" s="44"/>
      <c r="AMY41" s="44"/>
      <c r="AMZ41" s="44"/>
      <c r="ANA41" s="44"/>
      <c r="ANB41" s="44"/>
      <c r="ANC41" s="44"/>
      <c r="AND41" s="44"/>
      <c r="ANE41" s="44"/>
      <c r="ANF41" s="44"/>
      <c r="ANG41" s="44"/>
      <c r="ANH41" s="44"/>
      <c r="ANI41" s="44"/>
      <c r="ANJ41" s="44"/>
      <c r="ANK41" s="44"/>
      <c r="ANL41" s="44"/>
      <c r="ANM41" s="44"/>
      <c r="ANN41" s="44"/>
      <c r="ANO41" s="44"/>
      <c r="ANP41" s="44"/>
      <c r="ANQ41" s="44"/>
      <c r="ANR41" s="44"/>
      <c r="ANS41" s="44"/>
      <c r="ANT41" s="44"/>
      <c r="ANU41" s="44"/>
      <c r="ANV41" s="44"/>
      <c r="ANW41" s="44"/>
      <c r="ANX41" s="44"/>
      <c r="ANY41" s="44"/>
      <c r="ANZ41" s="44"/>
      <c r="AOA41" s="44"/>
      <c r="AOB41" s="44"/>
      <c r="AOC41" s="44"/>
      <c r="AOD41" s="44"/>
      <c r="AOE41" s="44"/>
      <c r="AOF41" s="44"/>
      <c r="AOG41" s="44"/>
      <c r="AOH41" s="44"/>
      <c r="AOI41" s="44"/>
      <c r="AOJ41" s="44"/>
      <c r="AOK41" s="44"/>
      <c r="AOL41" s="44"/>
      <c r="AOM41" s="44"/>
      <c r="AON41" s="44"/>
      <c r="AOO41" s="44"/>
      <c r="AOP41" s="44"/>
      <c r="AOQ41" s="44"/>
      <c r="AOR41" s="44"/>
      <c r="AOS41" s="44"/>
      <c r="AOT41" s="44"/>
      <c r="AOU41" s="44"/>
      <c r="AOV41" s="44"/>
      <c r="AOW41" s="44"/>
      <c r="AOX41" s="44"/>
      <c r="AOY41" s="44"/>
      <c r="AOZ41" s="44"/>
      <c r="APA41" s="44"/>
      <c r="APB41" s="44"/>
      <c r="APC41" s="44"/>
      <c r="APD41" s="44"/>
      <c r="APE41" s="44"/>
      <c r="APF41" s="44"/>
      <c r="APG41" s="44"/>
      <c r="APH41" s="44"/>
      <c r="API41" s="44"/>
      <c r="APJ41" s="44"/>
      <c r="APK41" s="44"/>
      <c r="APL41" s="44"/>
      <c r="APM41" s="44"/>
      <c r="APN41" s="44"/>
      <c r="APO41" s="44"/>
      <c r="APP41" s="44"/>
      <c r="APQ41" s="44"/>
      <c r="APR41" s="44"/>
      <c r="APS41" s="44"/>
      <c r="APT41" s="44"/>
      <c r="APU41" s="44"/>
      <c r="APV41" s="44"/>
      <c r="APW41" s="44"/>
      <c r="APX41" s="44"/>
      <c r="APY41" s="44"/>
      <c r="APZ41" s="44"/>
      <c r="AQA41" s="44"/>
      <c r="AQB41" s="44"/>
      <c r="AQC41" s="44"/>
      <c r="AQD41" s="44"/>
      <c r="AQE41" s="44"/>
      <c r="AQF41" s="44"/>
      <c r="AQG41" s="44"/>
      <c r="AQH41" s="44"/>
      <c r="AQI41" s="44"/>
      <c r="AQJ41" s="44"/>
      <c r="AQK41" s="44"/>
      <c r="AQL41" s="44"/>
      <c r="AQM41" s="44"/>
      <c r="AQN41" s="44"/>
      <c r="AQO41" s="44"/>
      <c r="AQP41" s="44"/>
      <c r="AQQ41" s="44"/>
      <c r="AQR41" s="44"/>
      <c r="AQS41" s="44"/>
      <c r="AQT41" s="44"/>
      <c r="AQU41" s="44"/>
      <c r="AQV41" s="44"/>
      <c r="AQW41" s="44"/>
      <c r="AQX41" s="44"/>
      <c r="AQY41" s="44"/>
      <c r="AQZ41" s="44"/>
      <c r="ARA41" s="44"/>
      <c r="ARB41" s="44"/>
      <c r="ARC41" s="44"/>
      <c r="ARD41" s="44"/>
      <c r="ARE41" s="44"/>
      <c r="ARF41" s="44"/>
      <c r="ARG41" s="44"/>
      <c r="ARH41" s="44"/>
      <c r="ARI41" s="44"/>
      <c r="ARJ41" s="44"/>
      <c r="ARK41" s="44"/>
      <c r="ARL41" s="44"/>
      <c r="ARM41" s="44"/>
      <c r="ARN41" s="44"/>
      <c r="ARO41" s="44"/>
      <c r="ARP41" s="44"/>
      <c r="ARQ41" s="44"/>
      <c r="ARR41" s="44"/>
      <c r="ARS41" s="44"/>
      <c r="ART41" s="44"/>
      <c r="ARU41" s="44"/>
      <c r="ARV41" s="44"/>
      <c r="ARW41" s="44"/>
      <c r="ARX41" s="44"/>
      <c r="ARY41" s="44"/>
      <c r="ARZ41" s="44"/>
      <c r="ASA41" s="44"/>
      <c r="ASB41" s="44"/>
      <c r="ASC41" s="44"/>
      <c r="ASD41" s="44"/>
      <c r="ASE41" s="44"/>
      <c r="ASF41" s="44"/>
      <c r="ASG41" s="44"/>
      <c r="ASH41" s="44"/>
      <c r="ASI41" s="44"/>
      <c r="ASJ41" s="44"/>
      <c r="ASK41" s="44"/>
      <c r="ASL41" s="44"/>
      <c r="ASM41" s="44"/>
      <c r="ASN41" s="44"/>
      <c r="ASO41" s="44"/>
      <c r="ASP41" s="44"/>
      <c r="ASQ41" s="44"/>
      <c r="ASR41" s="44"/>
      <c r="ASS41" s="44"/>
      <c r="AST41" s="44"/>
      <c r="ASU41" s="44"/>
      <c r="ASV41" s="44"/>
      <c r="ASW41" s="44"/>
      <c r="ASX41" s="44"/>
      <c r="ASY41" s="44"/>
      <c r="ASZ41" s="44"/>
      <c r="ATA41" s="44"/>
      <c r="ATB41" s="44"/>
      <c r="ATC41" s="44"/>
      <c r="ATD41" s="44"/>
      <c r="ATE41" s="44"/>
      <c r="ATF41" s="44"/>
      <c r="ATG41" s="44"/>
      <c r="ATH41" s="44"/>
      <c r="ATI41" s="44"/>
      <c r="ATJ41" s="44"/>
      <c r="ATK41" s="44"/>
      <c r="ATL41" s="44"/>
      <c r="ATM41" s="44"/>
      <c r="ATN41" s="44"/>
      <c r="ATO41" s="44"/>
      <c r="ATP41" s="44"/>
      <c r="ATQ41" s="44"/>
      <c r="ATR41" s="44"/>
      <c r="ATS41" s="44"/>
      <c r="ATT41" s="44"/>
      <c r="ATU41" s="44"/>
      <c r="ATV41" s="44"/>
      <c r="ATW41" s="44"/>
      <c r="ATX41" s="44"/>
      <c r="ATY41" s="44"/>
      <c r="ATZ41" s="44"/>
      <c r="AUA41" s="44"/>
      <c r="AUB41" s="44"/>
      <c r="AUC41" s="44"/>
      <c r="AUD41" s="44"/>
      <c r="AUE41" s="44"/>
      <c r="AUF41" s="44"/>
      <c r="AUG41" s="44"/>
      <c r="AUH41" s="44"/>
      <c r="AUI41" s="44"/>
      <c r="AUJ41" s="44"/>
      <c r="AUK41" s="44"/>
      <c r="AUL41" s="44"/>
      <c r="AUM41" s="44"/>
      <c r="AUN41" s="44"/>
      <c r="AUO41" s="44"/>
      <c r="AUP41" s="44"/>
      <c r="AUQ41" s="44"/>
      <c r="AUR41" s="44"/>
      <c r="AUS41" s="44"/>
      <c r="AUT41" s="44"/>
      <c r="AUU41" s="44"/>
      <c r="AUV41" s="44"/>
      <c r="AUW41" s="44"/>
      <c r="AUX41" s="44"/>
      <c r="AUY41" s="44"/>
      <c r="AUZ41" s="44"/>
      <c r="AVA41" s="44"/>
      <c r="AVB41" s="44"/>
      <c r="AVC41" s="44"/>
      <c r="AVD41" s="44"/>
      <c r="AVE41" s="44"/>
      <c r="AVF41" s="44"/>
      <c r="AVG41" s="44"/>
      <c r="AVH41" s="44"/>
      <c r="AVI41" s="44"/>
      <c r="AVJ41" s="44"/>
      <c r="AVK41" s="44"/>
      <c r="AVL41" s="44"/>
      <c r="AVM41" s="44"/>
      <c r="AVN41" s="44"/>
      <c r="AVO41" s="44"/>
      <c r="AVP41" s="44"/>
      <c r="AVQ41" s="44"/>
      <c r="AVR41" s="44"/>
      <c r="AVS41" s="44"/>
      <c r="AVT41" s="44"/>
      <c r="AVU41" s="44"/>
      <c r="AVV41" s="44"/>
      <c r="AVW41" s="44"/>
      <c r="AVX41" s="44"/>
      <c r="AVY41" s="44"/>
      <c r="AVZ41" s="44"/>
      <c r="AWA41" s="44"/>
      <c r="AWB41" s="44"/>
      <c r="AWC41" s="44"/>
      <c r="AWD41" s="44"/>
      <c r="AWE41" s="44"/>
      <c r="AWF41" s="44"/>
      <c r="AWG41" s="44"/>
      <c r="AWH41" s="44"/>
      <c r="AWI41" s="44"/>
      <c r="AWJ41" s="44"/>
      <c r="AWK41" s="44"/>
      <c r="AWL41" s="44"/>
      <c r="AWM41" s="44"/>
      <c r="AWN41" s="44"/>
      <c r="AWO41" s="44"/>
      <c r="AWP41" s="44"/>
      <c r="AWQ41" s="44"/>
      <c r="AWR41" s="44"/>
      <c r="AWS41" s="44"/>
      <c r="AWT41" s="44"/>
      <c r="AWU41" s="44"/>
      <c r="AWV41" s="44"/>
      <c r="AWW41" s="44"/>
      <c r="AWX41" s="44"/>
      <c r="AWY41" s="44"/>
      <c r="AWZ41" s="44"/>
      <c r="AXA41" s="44"/>
      <c r="AXB41" s="44"/>
      <c r="AXC41" s="44"/>
      <c r="AXD41" s="44"/>
      <c r="AXE41" s="44"/>
      <c r="AXF41" s="44"/>
      <c r="AXG41" s="44"/>
      <c r="AXH41" s="44"/>
      <c r="AXI41" s="44"/>
      <c r="AXJ41" s="44"/>
      <c r="AXK41" s="44"/>
      <c r="AXL41" s="44"/>
      <c r="AXM41" s="44"/>
      <c r="AXN41" s="44"/>
      <c r="AXO41" s="44"/>
      <c r="AXP41" s="44"/>
      <c r="AXQ41" s="44"/>
      <c r="AXR41" s="44"/>
      <c r="AXS41" s="44"/>
      <c r="AXT41" s="44"/>
      <c r="AXU41" s="44"/>
      <c r="AXV41" s="44"/>
      <c r="AXW41" s="44"/>
      <c r="AXX41" s="44"/>
      <c r="AXY41" s="44"/>
      <c r="AXZ41" s="44"/>
      <c r="AYA41" s="44"/>
      <c r="AYB41" s="44"/>
      <c r="AYC41" s="44"/>
      <c r="AYD41" s="44"/>
      <c r="AYE41" s="44"/>
      <c r="AYF41" s="44"/>
      <c r="AYG41" s="44"/>
      <c r="AYH41" s="44"/>
      <c r="AYI41" s="44"/>
      <c r="AYJ41" s="44"/>
      <c r="AYK41" s="44"/>
      <c r="AYL41" s="44"/>
      <c r="AYM41" s="44"/>
      <c r="AYN41" s="44"/>
      <c r="AYO41" s="44"/>
      <c r="AYP41" s="44"/>
      <c r="AYQ41" s="44"/>
      <c r="AYR41" s="44"/>
      <c r="AYS41" s="44"/>
      <c r="AYT41" s="44"/>
      <c r="AYU41" s="44"/>
      <c r="AYV41" s="44"/>
      <c r="AYW41" s="44"/>
      <c r="AYX41" s="44"/>
      <c r="AYY41" s="44"/>
      <c r="AYZ41" s="44"/>
      <c r="AZA41" s="44"/>
      <c r="AZB41" s="44"/>
      <c r="AZC41" s="44"/>
      <c r="AZD41" s="44"/>
      <c r="AZE41" s="44"/>
      <c r="AZF41" s="44"/>
      <c r="AZG41" s="44"/>
      <c r="AZH41" s="44"/>
      <c r="AZI41" s="44"/>
      <c r="AZJ41" s="44"/>
      <c r="AZK41" s="44"/>
      <c r="AZL41" s="44"/>
      <c r="AZM41" s="44"/>
      <c r="AZN41" s="44"/>
      <c r="AZO41" s="44"/>
      <c r="AZP41" s="44"/>
      <c r="AZQ41" s="44"/>
      <c r="AZR41" s="44"/>
      <c r="AZS41" s="44"/>
      <c r="AZT41" s="44"/>
      <c r="AZU41" s="44"/>
      <c r="AZV41" s="44"/>
      <c r="AZW41" s="44"/>
      <c r="AZX41" s="44"/>
      <c r="AZY41" s="44"/>
      <c r="AZZ41" s="44"/>
      <c r="BAA41" s="44"/>
      <c r="BAB41" s="44"/>
      <c r="BAC41" s="44"/>
      <c r="BAD41" s="44"/>
      <c r="BAE41" s="44"/>
      <c r="BAF41" s="44"/>
      <c r="BAG41" s="44"/>
      <c r="BAH41" s="44"/>
      <c r="BAI41" s="44"/>
      <c r="BAJ41" s="44"/>
      <c r="BAK41" s="44"/>
      <c r="BAL41" s="44"/>
      <c r="BAM41" s="44"/>
      <c r="BAN41" s="44"/>
      <c r="BAO41" s="44"/>
      <c r="BAP41" s="44"/>
      <c r="BAQ41" s="44"/>
      <c r="BAR41" s="44"/>
      <c r="BAS41" s="44"/>
      <c r="BAT41" s="44"/>
      <c r="BAU41" s="44"/>
      <c r="BAV41" s="44"/>
      <c r="BAW41" s="44"/>
      <c r="BAX41" s="44"/>
      <c r="BAY41" s="44"/>
      <c r="BAZ41" s="44"/>
      <c r="BBA41" s="44"/>
      <c r="BBB41" s="44"/>
      <c r="BBC41" s="44"/>
      <c r="BBD41" s="44"/>
      <c r="BBE41" s="44"/>
      <c r="BBF41" s="44"/>
      <c r="BBG41" s="44"/>
      <c r="BBH41" s="44"/>
      <c r="BBI41" s="44"/>
      <c r="BBJ41" s="44"/>
      <c r="BBK41" s="44"/>
      <c r="BBL41" s="44"/>
      <c r="BBM41" s="44"/>
      <c r="BBN41" s="44"/>
      <c r="BBO41" s="44"/>
      <c r="BBP41" s="44"/>
      <c r="BBQ41" s="44"/>
      <c r="BBR41" s="44"/>
      <c r="BBS41" s="44"/>
      <c r="BBT41" s="44"/>
      <c r="BBU41" s="44"/>
      <c r="BBV41" s="44"/>
      <c r="BBW41" s="44"/>
      <c r="BBX41" s="44"/>
      <c r="BBY41" s="44"/>
      <c r="BBZ41" s="44"/>
      <c r="BCA41" s="44"/>
      <c r="BCB41" s="44"/>
      <c r="BCC41" s="44"/>
      <c r="BCD41" s="44"/>
      <c r="BCE41" s="44"/>
      <c r="BCF41" s="44"/>
      <c r="BCG41" s="44"/>
      <c r="BCH41" s="44"/>
      <c r="BCI41" s="44"/>
      <c r="BCJ41" s="44"/>
      <c r="BCK41" s="44"/>
      <c r="BCL41" s="44"/>
      <c r="BCM41" s="44"/>
      <c r="BCN41" s="44"/>
      <c r="BCO41" s="44"/>
      <c r="BCP41" s="44"/>
      <c r="BCQ41" s="44"/>
      <c r="BCR41" s="44"/>
      <c r="BCS41" s="44"/>
      <c r="BCT41" s="44"/>
      <c r="BCU41" s="44"/>
      <c r="BCV41" s="44"/>
      <c r="BCW41" s="44"/>
      <c r="BCX41" s="44"/>
      <c r="BCY41" s="44"/>
      <c r="BCZ41" s="44"/>
      <c r="BDA41" s="44"/>
      <c r="BDB41" s="44"/>
      <c r="BDC41" s="44"/>
      <c r="BDD41" s="44"/>
      <c r="BDE41" s="44"/>
      <c r="BDF41" s="44"/>
      <c r="BDG41" s="44"/>
      <c r="BDH41" s="44"/>
      <c r="BDI41" s="44"/>
      <c r="BDJ41" s="44"/>
      <c r="BDK41" s="44"/>
      <c r="BDL41" s="44"/>
      <c r="BDM41" s="44"/>
      <c r="BDN41" s="44"/>
      <c r="BDO41" s="44"/>
      <c r="BDP41" s="44"/>
      <c r="BDQ41" s="44"/>
      <c r="BDR41" s="44"/>
      <c r="BDS41" s="44"/>
      <c r="BDT41" s="44"/>
      <c r="BDU41" s="44"/>
      <c r="BDV41" s="44"/>
      <c r="BDW41" s="44"/>
      <c r="BDX41" s="44"/>
      <c r="BDY41" s="44"/>
      <c r="BDZ41" s="44"/>
      <c r="BEA41" s="44"/>
      <c r="BEB41" s="44"/>
      <c r="BEC41" s="44"/>
      <c r="BED41" s="44"/>
      <c r="BEE41" s="44"/>
      <c r="BEF41" s="44"/>
      <c r="BEG41" s="44"/>
      <c r="BEH41" s="44"/>
      <c r="BEI41" s="44"/>
      <c r="BEJ41" s="44"/>
      <c r="BEK41" s="44"/>
      <c r="BEL41" s="44"/>
      <c r="BEM41" s="44"/>
      <c r="BEN41" s="44"/>
      <c r="BEO41" s="44"/>
      <c r="BEP41" s="44"/>
      <c r="BEQ41" s="44"/>
      <c r="BER41" s="44"/>
      <c r="BES41" s="44"/>
      <c r="BET41" s="44"/>
      <c r="BEU41" s="44"/>
      <c r="BEV41" s="44"/>
      <c r="BEW41" s="44"/>
      <c r="BEX41" s="44"/>
      <c r="BEY41" s="44"/>
      <c r="BEZ41" s="44"/>
      <c r="BFA41" s="44"/>
      <c r="BFB41" s="44"/>
      <c r="BFC41" s="44"/>
      <c r="BFD41" s="44"/>
      <c r="BFE41" s="44"/>
      <c r="BFF41" s="44"/>
      <c r="BFG41" s="44"/>
      <c r="BFH41" s="44"/>
      <c r="BFI41" s="44"/>
      <c r="BFJ41" s="44"/>
      <c r="BFK41" s="44"/>
      <c r="BFL41" s="44"/>
      <c r="BFM41" s="44"/>
      <c r="BFN41" s="44"/>
      <c r="BFO41" s="44"/>
      <c r="BFP41" s="44"/>
      <c r="BFQ41" s="44"/>
      <c r="BFR41" s="44"/>
      <c r="BFS41" s="44"/>
      <c r="BFT41" s="44"/>
      <c r="BFU41" s="44"/>
      <c r="BFV41" s="44"/>
      <c r="BFW41" s="44"/>
      <c r="BFX41" s="44"/>
      <c r="BFY41" s="44"/>
      <c r="BFZ41" s="44"/>
      <c r="BGA41" s="44"/>
      <c r="BGB41" s="44"/>
      <c r="BGC41" s="44"/>
      <c r="BGD41" s="44"/>
      <c r="BGE41" s="44"/>
      <c r="BGF41" s="44"/>
      <c r="BGG41" s="44"/>
      <c r="BGH41" s="44"/>
      <c r="BGI41" s="44"/>
      <c r="BGJ41" s="44"/>
      <c r="BGK41" s="44"/>
      <c r="BGL41" s="44"/>
      <c r="BGM41" s="44"/>
      <c r="BGN41" s="44"/>
      <c r="BGO41" s="44"/>
      <c r="BGP41" s="44"/>
      <c r="BGQ41" s="44"/>
      <c r="BGR41" s="44"/>
      <c r="BGS41" s="44"/>
      <c r="BGT41" s="44"/>
      <c r="BGU41" s="44"/>
      <c r="BGV41" s="44"/>
      <c r="BGW41" s="44"/>
      <c r="BGX41" s="44"/>
      <c r="BGY41" s="44"/>
      <c r="BGZ41" s="44"/>
      <c r="BHA41" s="44"/>
      <c r="BHB41" s="44"/>
      <c r="BHC41" s="44"/>
      <c r="BHD41" s="44"/>
      <c r="BHE41" s="44"/>
      <c r="BHF41" s="44"/>
      <c r="BHG41" s="44"/>
      <c r="BHH41" s="44"/>
      <c r="BHI41" s="44"/>
      <c r="BHJ41" s="44"/>
      <c r="BHK41" s="44"/>
      <c r="BHL41" s="44"/>
      <c r="BHM41" s="44"/>
      <c r="BHN41" s="44"/>
      <c r="BHO41" s="44"/>
      <c r="BHP41" s="44"/>
      <c r="BHQ41" s="44"/>
      <c r="BHR41" s="44"/>
      <c r="BHS41" s="44"/>
      <c r="BHT41" s="44"/>
      <c r="BHU41" s="44"/>
      <c r="BHV41" s="44"/>
      <c r="BHW41" s="44"/>
      <c r="BHX41" s="44"/>
      <c r="BHY41" s="44"/>
      <c r="BHZ41" s="44"/>
      <c r="BIA41" s="44"/>
      <c r="BIB41" s="44"/>
      <c r="BIC41" s="44"/>
      <c r="BID41" s="44"/>
      <c r="BIE41" s="44"/>
      <c r="BIF41" s="44"/>
      <c r="BIG41" s="44"/>
      <c r="BIH41" s="44"/>
      <c r="BII41" s="44"/>
      <c r="BIJ41" s="44"/>
      <c r="BIK41" s="44"/>
      <c r="BIL41" s="44"/>
      <c r="BIM41" s="44"/>
      <c r="BIN41" s="44"/>
      <c r="BIO41" s="44"/>
      <c r="BIP41" s="44"/>
      <c r="BIQ41" s="44"/>
      <c r="BIR41" s="44"/>
      <c r="BIS41" s="44"/>
      <c r="BIT41" s="44"/>
      <c r="BIU41" s="44"/>
      <c r="BIV41" s="44"/>
      <c r="BIW41" s="44"/>
      <c r="BIX41" s="44"/>
      <c r="BIY41" s="44"/>
      <c r="BIZ41" s="44"/>
      <c r="BJA41" s="44"/>
      <c r="BJB41" s="44"/>
      <c r="BJC41" s="44"/>
      <c r="BJD41" s="44"/>
      <c r="BJE41" s="44"/>
      <c r="BJF41" s="44"/>
      <c r="BJG41" s="44"/>
      <c r="BJH41" s="44"/>
      <c r="BJI41" s="44"/>
      <c r="BJJ41" s="44"/>
      <c r="BJK41" s="44"/>
      <c r="BJL41" s="44"/>
      <c r="BJM41" s="44"/>
      <c r="BJN41" s="44"/>
      <c r="BJO41" s="44"/>
      <c r="BJP41" s="44"/>
      <c r="BJQ41" s="44"/>
      <c r="BJR41" s="44"/>
      <c r="BJS41" s="44"/>
      <c r="BJT41" s="44"/>
      <c r="BJU41" s="44"/>
      <c r="BJV41" s="44"/>
      <c r="BJW41" s="44"/>
      <c r="BJX41" s="44"/>
      <c r="BJY41" s="44"/>
      <c r="BJZ41" s="44"/>
      <c r="BKA41" s="44"/>
      <c r="BKB41" s="44"/>
      <c r="BKC41" s="44"/>
      <c r="BKD41" s="44"/>
      <c r="BKE41" s="44"/>
      <c r="BKF41" s="44"/>
      <c r="BKG41" s="44"/>
      <c r="BKH41" s="44"/>
      <c r="BKI41" s="44"/>
      <c r="BKJ41" s="44"/>
      <c r="BKK41" s="44"/>
      <c r="BKL41" s="44"/>
      <c r="BKM41" s="44"/>
      <c r="BKN41" s="44"/>
      <c r="BKO41" s="44"/>
      <c r="BKP41" s="44"/>
      <c r="BKQ41" s="44"/>
      <c r="BKR41" s="44"/>
      <c r="BKS41" s="44"/>
      <c r="BKT41" s="44"/>
      <c r="BKU41" s="44"/>
      <c r="BKV41" s="44"/>
      <c r="BKW41" s="44"/>
      <c r="BKX41" s="44"/>
      <c r="BKY41" s="44"/>
      <c r="BKZ41" s="44"/>
      <c r="BLA41" s="44"/>
      <c r="BLB41" s="44"/>
      <c r="BLC41" s="44"/>
      <c r="BLD41" s="44"/>
      <c r="BLE41" s="44"/>
      <c r="BLF41" s="44"/>
      <c r="BLG41" s="44"/>
      <c r="BLH41" s="44"/>
      <c r="BLI41" s="44"/>
      <c r="BLJ41" s="44"/>
      <c r="BLK41" s="44"/>
      <c r="BLL41" s="44"/>
      <c r="BLM41" s="44"/>
      <c r="BLN41" s="44"/>
      <c r="BLO41" s="44"/>
      <c r="BLP41" s="44"/>
      <c r="BLQ41" s="44"/>
      <c r="BLR41" s="44"/>
      <c r="BLS41" s="44"/>
      <c r="BLT41" s="44"/>
      <c r="BLU41" s="44"/>
      <c r="BLV41" s="44"/>
      <c r="BLW41" s="44"/>
      <c r="BLX41" s="44"/>
      <c r="BLY41" s="44"/>
      <c r="BLZ41" s="44"/>
      <c r="BMA41" s="44"/>
      <c r="BMB41" s="44"/>
      <c r="BMC41" s="44"/>
      <c r="BMD41" s="44"/>
      <c r="BME41" s="44"/>
      <c r="BMF41" s="44"/>
      <c r="BMG41" s="44"/>
      <c r="BMH41" s="44"/>
      <c r="BMI41" s="44"/>
      <c r="BMJ41" s="44"/>
      <c r="BMK41" s="44"/>
      <c r="BML41" s="44"/>
      <c r="BMM41" s="44"/>
      <c r="BMN41" s="44"/>
      <c r="BMO41" s="44"/>
      <c r="BMP41" s="44"/>
      <c r="BMQ41" s="44"/>
      <c r="BMR41" s="44"/>
      <c r="BMS41" s="44"/>
      <c r="BMT41" s="44"/>
      <c r="BMU41" s="44"/>
      <c r="BMV41" s="44"/>
      <c r="BMW41" s="44"/>
      <c r="BMX41" s="44"/>
      <c r="BMY41" s="44"/>
      <c r="BMZ41" s="44"/>
      <c r="BNA41" s="44"/>
      <c r="BNB41" s="44"/>
      <c r="BNC41" s="44"/>
      <c r="BND41" s="44"/>
      <c r="BNE41" s="44"/>
      <c r="BNF41" s="44"/>
      <c r="BNG41" s="44"/>
      <c r="BNH41" s="44"/>
      <c r="BNI41" s="44"/>
      <c r="BNJ41" s="44"/>
      <c r="BNK41" s="44"/>
      <c r="BNL41" s="44"/>
      <c r="BNM41" s="44"/>
      <c r="BNN41" s="44"/>
      <c r="BNO41" s="44"/>
      <c r="BNP41" s="44"/>
      <c r="BNQ41" s="44"/>
      <c r="BNR41" s="44"/>
      <c r="BNS41" s="44"/>
      <c r="BNT41" s="44"/>
      <c r="BNU41" s="44"/>
      <c r="BNV41" s="44"/>
      <c r="BNW41" s="44"/>
      <c r="BNX41" s="44"/>
      <c r="BNY41" s="44"/>
      <c r="BNZ41" s="44"/>
      <c r="BOA41" s="44"/>
      <c r="BOB41" s="44"/>
      <c r="BOC41" s="44"/>
      <c r="BOD41" s="44"/>
      <c r="BOE41" s="44"/>
      <c r="BOF41" s="44"/>
      <c r="BOG41" s="44"/>
      <c r="BOH41" s="44"/>
      <c r="BOI41" s="44"/>
      <c r="BOJ41" s="44"/>
      <c r="BOK41" s="44"/>
      <c r="BOL41" s="44"/>
      <c r="BOM41" s="44"/>
      <c r="BON41" s="44"/>
      <c r="BOO41" s="44"/>
      <c r="BOP41" s="44"/>
      <c r="BOQ41" s="44"/>
      <c r="BOR41" s="44"/>
      <c r="BOS41" s="44"/>
      <c r="BOT41" s="44"/>
      <c r="BOU41" s="44"/>
      <c r="BOV41" s="44"/>
      <c r="BOW41" s="44"/>
      <c r="BOX41" s="44"/>
      <c r="BOY41" s="44"/>
      <c r="BOZ41" s="44"/>
      <c r="BPA41" s="44"/>
      <c r="BPB41" s="44"/>
      <c r="BPC41" s="44"/>
      <c r="BPD41" s="44"/>
      <c r="BPE41" s="44"/>
      <c r="BPF41" s="44"/>
      <c r="BPG41" s="44"/>
      <c r="BPH41" s="44"/>
      <c r="BPI41" s="44"/>
      <c r="BPJ41" s="44"/>
      <c r="BPK41" s="44"/>
      <c r="BPL41" s="44"/>
      <c r="BPM41" s="44"/>
      <c r="BPN41" s="44"/>
      <c r="BPO41" s="44"/>
      <c r="BPP41" s="44"/>
      <c r="BPQ41" s="44"/>
      <c r="BPR41" s="44"/>
      <c r="BPS41" s="44"/>
      <c r="BPT41" s="44"/>
      <c r="BPU41" s="44"/>
      <c r="BPV41" s="44"/>
      <c r="BPW41" s="44"/>
      <c r="BPX41" s="44"/>
      <c r="BPY41" s="44"/>
      <c r="BPZ41" s="44"/>
      <c r="BQA41" s="44"/>
      <c r="BQB41" s="44"/>
      <c r="BQC41" s="44"/>
      <c r="BQD41" s="44"/>
      <c r="BQE41" s="44"/>
      <c r="BQF41" s="44"/>
      <c r="BQG41" s="44"/>
      <c r="BQH41" s="44"/>
      <c r="BQI41" s="44"/>
      <c r="BQJ41" s="44"/>
      <c r="BQK41" s="44"/>
      <c r="BQL41" s="44"/>
      <c r="BQM41" s="44"/>
      <c r="BQN41" s="44"/>
      <c r="BQO41" s="44"/>
      <c r="BQP41" s="44"/>
      <c r="BQQ41" s="44"/>
      <c r="BQR41" s="44"/>
      <c r="BQS41" s="44"/>
      <c r="BQT41" s="44"/>
      <c r="BQU41" s="44"/>
      <c r="BQV41" s="44"/>
      <c r="BQW41" s="44"/>
      <c r="BQX41" s="44"/>
      <c r="BQY41" s="44"/>
      <c r="BQZ41" s="44"/>
      <c r="BRA41" s="44"/>
      <c r="BRB41" s="44"/>
      <c r="BRC41" s="44"/>
      <c r="BRD41" s="44"/>
      <c r="BRE41" s="44"/>
      <c r="BRF41" s="44"/>
      <c r="BRG41" s="44"/>
      <c r="BRH41" s="44"/>
      <c r="BRI41" s="44"/>
      <c r="BRJ41" s="44"/>
      <c r="BRK41" s="44"/>
      <c r="BRL41" s="44"/>
      <c r="BRM41" s="44"/>
      <c r="BRN41" s="44"/>
      <c r="BRO41" s="44"/>
      <c r="BRP41" s="44"/>
      <c r="BRQ41" s="44"/>
      <c r="BRR41" s="44"/>
      <c r="BRS41" s="44"/>
      <c r="BRT41" s="44"/>
      <c r="BRU41" s="44"/>
      <c r="BRV41" s="44"/>
      <c r="BRW41" s="44"/>
      <c r="BRX41" s="44"/>
      <c r="BRY41" s="44"/>
      <c r="BRZ41" s="44"/>
      <c r="BSA41" s="44"/>
      <c r="BSB41" s="44"/>
      <c r="BSC41" s="44"/>
      <c r="BSD41" s="44"/>
      <c r="BSE41" s="44"/>
      <c r="BSF41" s="44"/>
      <c r="BSG41" s="44"/>
      <c r="BSH41" s="44"/>
      <c r="BSI41" s="44"/>
      <c r="BSJ41" s="44"/>
      <c r="BSK41" s="44"/>
      <c r="BSL41" s="44"/>
      <c r="BSM41" s="44"/>
      <c r="BSN41" s="44"/>
      <c r="BSO41" s="44"/>
      <c r="BSP41" s="44"/>
      <c r="BSQ41" s="44"/>
      <c r="BSR41" s="44"/>
      <c r="BSS41" s="44"/>
      <c r="BST41" s="44"/>
      <c r="BSU41" s="44"/>
      <c r="BSV41" s="44"/>
      <c r="BSW41" s="44"/>
      <c r="BSX41" s="44"/>
      <c r="BSY41" s="44"/>
      <c r="BSZ41" s="44"/>
      <c r="BTA41" s="44"/>
      <c r="BTB41" s="44"/>
      <c r="BTC41" s="44"/>
      <c r="BTD41" s="44"/>
      <c r="BTE41" s="44"/>
      <c r="BTF41" s="44"/>
      <c r="BTG41" s="44"/>
      <c r="BTH41" s="44"/>
      <c r="BTI41" s="44"/>
      <c r="BTJ41" s="44"/>
      <c r="BTK41" s="44"/>
      <c r="BTL41" s="44"/>
      <c r="BTM41" s="44"/>
      <c r="BTN41" s="44"/>
      <c r="BTO41" s="44"/>
      <c r="BTP41" s="44"/>
      <c r="BTQ41" s="44"/>
      <c r="BTR41" s="44"/>
      <c r="BTS41" s="44"/>
      <c r="BTT41" s="44"/>
      <c r="BTU41" s="44"/>
      <c r="BTV41" s="44"/>
      <c r="BTW41" s="44"/>
      <c r="BTX41" s="44"/>
      <c r="BTY41" s="44"/>
      <c r="BTZ41" s="44"/>
      <c r="BUA41" s="44"/>
      <c r="BUB41" s="44"/>
      <c r="BUC41" s="44"/>
      <c r="BUD41" s="44"/>
      <c r="BUE41" s="44"/>
      <c r="BUF41" s="44"/>
      <c r="BUG41" s="44"/>
      <c r="BUH41" s="44"/>
      <c r="BUI41" s="44"/>
      <c r="BUJ41" s="44"/>
      <c r="BUK41" s="44"/>
      <c r="BUL41" s="44"/>
      <c r="BUM41" s="44"/>
      <c r="BUN41" s="44"/>
      <c r="BUO41" s="44"/>
      <c r="BUP41" s="44"/>
      <c r="BUQ41" s="44"/>
      <c r="BUR41" s="44"/>
      <c r="BUS41" s="44"/>
      <c r="BUT41" s="44"/>
      <c r="BUU41" s="44"/>
      <c r="BUV41" s="44"/>
      <c r="BUW41" s="44"/>
      <c r="BUX41" s="44"/>
      <c r="BUY41" s="44"/>
      <c r="BUZ41" s="44"/>
      <c r="BVA41" s="44"/>
      <c r="BVB41" s="44"/>
      <c r="BVC41" s="44"/>
      <c r="BVD41" s="44"/>
      <c r="BVE41" s="44"/>
      <c r="BVF41" s="44"/>
      <c r="BVG41" s="44"/>
      <c r="BVH41" s="44"/>
      <c r="BVI41" s="44"/>
      <c r="BVJ41" s="44"/>
      <c r="BVK41" s="44"/>
      <c r="BVL41" s="44"/>
      <c r="BVM41" s="44"/>
      <c r="BVN41" s="44"/>
      <c r="BVO41" s="44"/>
      <c r="BVP41" s="44"/>
      <c r="BVQ41" s="44"/>
      <c r="BVR41" s="44"/>
      <c r="BVS41" s="44"/>
      <c r="BVT41" s="44"/>
      <c r="BVU41" s="44"/>
      <c r="BVV41" s="44"/>
      <c r="BVW41" s="44"/>
      <c r="BVX41" s="44"/>
      <c r="BVY41" s="44"/>
      <c r="BVZ41" s="44"/>
      <c r="BWA41" s="44"/>
      <c r="BWB41" s="44"/>
      <c r="BWC41" s="44"/>
      <c r="BWD41" s="44"/>
      <c r="BWE41" s="44"/>
      <c r="BWF41" s="44"/>
      <c r="BWG41" s="44"/>
      <c r="BWH41" s="44"/>
      <c r="BWI41" s="44"/>
      <c r="BWJ41" s="44"/>
      <c r="BWK41" s="44"/>
      <c r="BWL41" s="44"/>
      <c r="BWM41" s="44"/>
      <c r="BWN41" s="44"/>
      <c r="BWO41" s="44"/>
      <c r="BWP41" s="44"/>
      <c r="BWQ41" s="44"/>
      <c r="BWR41" s="44"/>
      <c r="BWS41" s="44"/>
      <c r="BWT41" s="44"/>
      <c r="BWU41" s="44"/>
      <c r="BWV41" s="44"/>
      <c r="BWW41" s="44"/>
      <c r="BWX41" s="44"/>
      <c r="BWY41" s="44"/>
      <c r="BWZ41" s="44"/>
      <c r="BXA41" s="44"/>
      <c r="BXB41" s="44"/>
      <c r="BXC41" s="44"/>
      <c r="BXD41" s="44"/>
      <c r="BXE41" s="44"/>
      <c r="BXF41" s="44"/>
      <c r="BXG41" s="44"/>
      <c r="BXH41" s="44"/>
      <c r="BXI41" s="44"/>
      <c r="BXJ41" s="44"/>
      <c r="BXK41" s="44"/>
      <c r="BXL41" s="44"/>
      <c r="BXM41" s="44"/>
      <c r="BXN41" s="44"/>
      <c r="BXO41" s="44"/>
      <c r="BXP41" s="44"/>
      <c r="BXQ41" s="44"/>
      <c r="BXR41" s="44"/>
      <c r="BXS41" s="44"/>
      <c r="BXT41" s="44"/>
      <c r="BXU41" s="44"/>
      <c r="BXV41" s="44"/>
      <c r="BXW41" s="44"/>
      <c r="BXX41" s="44"/>
      <c r="BXY41" s="44"/>
      <c r="BXZ41" s="44"/>
      <c r="BYA41" s="44"/>
      <c r="BYB41" s="44"/>
      <c r="BYC41" s="44"/>
      <c r="BYD41" s="44"/>
      <c r="BYE41" s="44"/>
      <c r="BYF41" s="44"/>
      <c r="BYG41" s="44"/>
      <c r="BYH41" s="44"/>
      <c r="BYI41" s="44"/>
      <c r="BYJ41" s="44"/>
      <c r="BYK41" s="44"/>
      <c r="BYL41" s="44"/>
      <c r="BYM41" s="44"/>
      <c r="BYN41" s="44"/>
      <c r="BYO41" s="44"/>
      <c r="BYP41" s="44"/>
      <c r="BYQ41" s="44"/>
      <c r="BYR41" s="44"/>
      <c r="BYS41" s="44"/>
      <c r="BYT41" s="44"/>
      <c r="BYU41" s="44"/>
      <c r="BYV41" s="44"/>
      <c r="BYW41" s="44"/>
      <c r="BYX41" s="44"/>
      <c r="BYY41" s="44"/>
      <c r="BYZ41" s="44"/>
      <c r="BZA41" s="44"/>
      <c r="BZB41" s="44"/>
      <c r="BZC41" s="44"/>
      <c r="BZD41" s="44"/>
      <c r="BZE41" s="44"/>
      <c r="BZF41" s="44"/>
      <c r="BZG41" s="44"/>
      <c r="BZH41" s="44"/>
      <c r="BZI41" s="44"/>
      <c r="BZJ41" s="44"/>
      <c r="BZK41" s="44"/>
      <c r="BZL41" s="44"/>
      <c r="BZM41" s="44"/>
      <c r="BZN41" s="44"/>
      <c r="BZO41" s="44"/>
      <c r="BZP41" s="44"/>
      <c r="BZQ41" s="44"/>
      <c r="BZR41" s="44"/>
      <c r="BZS41" s="44"/>
      <c r="BZT41" s="44"/>
      <c r="BZU41" s="44"/>
      <c r="BZV41" s="44"/>
      <c r="BZW41" s="44"/>
      <c r="BZX41" s="44"/>
      <c r="BZY41" s="44"/>
      <c r="BZZ41" s="44"/>
      <c r="CAA41" s="44"/>
      <c r="CAB41" s="44"/>
      <c r="CAC41" s="44"/>
      <c r="CAD41" s="44"/>
      <c r="CAE41" s="44"/>
      <c r="CAF41" s="44"/>
      <c r="CAG41" s="44"/>
      <c r="CAH41" s="44"/>
      <c r="CAI41" s="44"/>
      <c r="CAJ41" s="44"/>
      <c r="CAK41" s="44"/>
      <c r="CAL41" s="44"/>
      <c r="CAM41" s="44"/>
      <c r="CAN41" s="44"/>
      <c r="CAO41" s="44"/>
      <c r="CAP41" s="44"/>
      <c r="CAQ41" s="44"/>
      <c r="CAR41" s="44"/>
      <c r="CAS41" s="44"/>
      <c r="CAT41" s="44"/>
      <c r="CAU41" s="44"/>
      <c r="CAV41" s="44"/>
      <c r="CAW41" s="44"/>
      <c r="CAX41" s="44"/>
      <c r="CAY41" s="44"/>
      <c r="CAZ41" s="44"/>
      <c r="CBA41" s="44"/>
      <c r="CBB41" s="44"/>
      <c r="CBC41" s="44"/>
      <c r="CBD41" s="44"/>
      <c r="CBE41" s="44"/>
      <c r="CBF41" s="44"/>
      <c r="CBG41" s="44"/>
      <c r="CBH41" s="44"/>
      <c r="CBI41" s="44"/>
      <c r="CBJ41" s="44"/>
      <c r="CBK41" s="44"/>
      <c r="CBL41" s="44"/>
      <c r="CBM41" s="44"/>
      <c r="CBN41" s="44"/>
      <c r="CBO41" s="44"/>
      <c r="CBP41" s="44"/>
      <c r="CBQ41" s="44"/>
      <c r="CBR41" s="44"/>
      <c r="CBS41" s="44"/>
      <c r="CBT41" s="44"/>
      <c r="CBU41" s="44"/>
      <c r="CBV41" s="44"/>
      <c r="CBW41" s="44"/>
      <c r="CBX41" s="44"/>
      <c r="CBY41" s="44"/>
      <c r="CBZ41" s="44"/>
      <c r="CCA41" s="44"/>
      <c r="CCB41" s="44"/>
      <c r="CCC41" s="44"/>
      <c r="CCD41" s="44"/>
      <c r="CCE41" s="44"/>
      <c r="CCF41" s="44"/>
      <c r="CCG41" s="44"/>
      <c r="CCH41" s="44"/>
      <c r="CCI41" s="44"/>
      <c r="CCJ41" s="44"/>
      <c r="CCK41" s="44"/>
      <c r="CCL41" s="44"/>
      <c r="CCM41" s="44"/>
      <c r="CCN41" s="44"/>
      <c r="CCO41" s="44"/>
      <c r="CCP41" s="44"/>
      <c r="CCQ41" s="44"/>
      <c r="CCR41" s="44"/>
      <c r="CCS41" s="44"/>
      <c r="CCT41" s="44"/>
      <c r="CCU41" s="44"/>
      <c r="CCV41" s="44"/>
      <c r="CCW41" s="44"/>
      <c r="CCX41" s="44"/>
      <c r="CCY41" s="44"/>
      <c r="CCZ41" s="44"/>
      <c r="CDA41" s="44"/>
      <c r="CDB41" s="44"/>
      <c r="CDC41" s="44"/>
      <c r="CDD41" s="44"/>
      <c r="CDE41" s="44"/>
      <c r="CDF41" s="44"/>
      <c r="CDG41" s="44"/>
      <c r="CDH41" s="44"/>
      <c r="CDI41" s="44"/>
      <c r="CDJ41" s="44"/>
      <c r="CDK41" s="44"/>
      <c r="CDL41" s="44"/>
      <c r="CDM41" s="44"/>
      <c r="CDN41" s="44"/>
      <c r="CDO41" s="44"/>
      <c r="CDP41" s="44"/>
      <c r="CDQ41" s="44"/>
      <c r="CDR41" s="44"/>
      <c r="CDS41" s="44"/>
      <c r="CDT41" s="44"/>
      <c r="CDU41" s="44"/>
      <c r="CDV41" s="44"/>
      <c r="CDW41" s="44"/>
      <c r="CDX41" s="44"/>
      <c r="CDY41" s="44"/>
      <c r="CDZ41" s="44"/>
      <c r="CEA41" s="44"/>
      <c r="CEB41" s="44"/>
      <c r="CEC41" s="44"/>
      <c r="CED41" s="44"/>
      <c r="CEE41" s="44"/>
      <c r="CEF41" s="44"/>
      <c r="CEG41" s="44"/>
      <c r="CEH41" s="44"/>
      <c r="CEI41" s="44"/>
      <c r="CEJ41" s="44"/>
      <c r="CEK41" s="44"/>
      <c r="CEL41" s="44"/>
      <c r="CEM41" s="44"/>
      <c r="CEN41" s="44"/>
      <c r="CEO41" s="44"/>
      <c r="CEP41" s="44"/>
      <c r="CEQ41" s="44"/>
      <c r="CER41" s="44"/>
      <c r="CES41" s="44"/>
      <c r="CET41" s="44"/>
      <c r="CEU41" s="44"/>
      <c r="CEV41" s="44"/>
      <c r="CEW41" s="44"/>
      <c r="CEX41" s="44"/>
      <c r="CEY41" s="44"/>
      <c r="CEZ41" s="44"/>
      <c r="CFA41" s="44"/>
      <c r="CFB41" s="44"/>
      <c r="CFC41" s="44"/>
      <c r="CFD41" s="44"/>
      <c r="CFE41" s="44"/>
      <c r="CFF41" s="44"/>
      <c r="CFG41" s="44"/>
      <c r="CFH41" s="44"/>
      <c r="CFI41" s="44"/>
      <c r="CFJ41" s="44"/>
      <c r="CFK41" s="44"/>
      <c r="CFL41" s="44"/>
      <c r="CFM41" s="44"/>
      <c r="CFN41" s="44"/>
      <c r="CFO41" s="44"/>
      <c r="CFP41" s="44"/>
      <c r="CFQ41" s="44"/>
      <c r="CFR41" s="44"/>
      <c r="CFS41" s="44"/>
      <c r="CFT41" s="44"/>
      <c r="CFU41" s="44"/>
      <c r="CFV41" s="44"/>
      <c r="CFW41" s="44"/>
      <c r="CFX41" s="44"/>
      <c r="CFY41" s="44"/>
      <c r="CFZ41" s="44"/>
      <c r="CGA41" s="44"/>
      <c r="CGB41" s="44"/>
      <c r="CGC41" s="44"/>
      <c r="CGD41" s="44"/>
      <c r="CGE41" s="44"/>
      <c r="CGF41" s="44"/>
      <c r="CGG41" s="44"/>
      <c r="CGH41" s="44"/>
      <c r="CGI41" s="44"/>
      <c r="CGJ41" s="44"/>
      <c r="CGK41" s="44"/>
      <c r="CGL41" s="44"/>
      <c r="CGM41" s="44"/>
      <c r="CGN41" s="44"/>
      <c r="CGO41" s="44"/>
      <c r="CGP41" s="44"/>
      <c r="CGQ41" s="44"/>
      <c r="CGR41" s="44"/>
      <c r="CGS41" s="44"/>
      <c r="CGT41" s="44"/>
      <c r="CGU41" s="44"/>
      <c r="CGV41" s="44"/>
      <c r="CGW41" s="44"/>
      <c r="CGX41" s="44"/>
      <c r="CGY41" s="44"/>
      <c r="CGZ41" s="44"/>
      <c r="CHA41" s="44"/>
      <c r="CHB41" s="44"/>
      <c r="CHC41" s="44"/>
      <c r="CHD41" s="44"/>
      <c r="CHE41" s="44"/>
      <c r="CHF41" s="44"/>
      <c r="CHG41" s="44"/>
      <c r="CHH41" s="44"/>
      <c r="CHI41" s="44"/>
      <c r="CHJ41" s="44"/>
      <c r="CHK41" s="44"/>
      <c r="CHL41" s="44"/>
      <c r="CHM41" s="44"/>
      <c r="CHN41" s="44"/>
      <c r="CHO41" s="44"/>
      <c r="CHP41" s="44"/>
      <c r="CHQ41" s="44"/>
      <c r="CHR41" s="44"/>
      <c r="CHS41" s="44"/>
      <c r="CHT41" s="44"/>
      <c r="CHU41" s="44"/>
      <c r="CHV41" s="44"/>
      <c r="CHW41" s="44"/>
      <c r="CHX41" s="44"/>
      <c r="CHY41" s="44"/>
      <c r="CHZ41" s="44"/>
      <c r="CIA41" s="44"/>
      <c r="CIB41" s="44"/>
      <c r="CIC41" s="44"/>
      <c r="CID41" s="44"/>
      <c r="CIE41" s="44"/>
      <c r="CIF41" s="44"/>
      <c r="CIG41" s="44"/>
      <c r="CIH41" s="44"/>
      <c r="CII41" s="44"/>
      <c r="CIJ41" s="44"/>
      <c r="CIK41" s="44"/>
      <c r="CIL41" s="44"/>
      <c r="CIM41" s="44"/>
      <c r="CIN41" s="44"/>
      <c r="CIO41" s="44"/>
      <c r="CIP41" s="44"/>
      <c r="CIQ41" s="44"/>
      <c r="CIR41" s="44"/>
      <c r="CIS41" s="44"/>
      <c r="CIT41" s="44"/>
      <c r="CIU41" s="44"/>
      <c r="CIV41" s="44"/>
      <c r="CIW41" s="44"/>
      <c r="CIX41" s="44"/>
      <c r="CIY41" s="44"/>
      <c r="CIZ41" s="44"/>
      <c r="CJA41" s="44"/>
      <c r="CJB41" s="44"/>
      <c r="CJC41" s="44"/>
      <c r="CJD41" s="44"/>
      <c r="CJE41" s="44"/>
      <c r="CJF41" s="44"/>
      <c r="CJG41" s="44"/>
      <c r="CJH41" s="44"/>
      <c r="CJI41" s="44"/>
      <c r="CJJ41" s="44"/>
      <c r="CJK41" s="44"/>
      <c r="CJL41" s="44"/>
      <c r="CJM41" s="44"/>
      <c r="CJN41" s="44"/>
      <c r="CJO41" s="44"/>
      <c r="CJP41" s="44"/>
      <c r="CJQ41" s="44"/>
      <c r="CJR41" s="44"/>
      <c r="CJS41" s="44"/>
      <c r="CJT41" s="44"/>
      <c r="CJU41" s="44"/>
      <c r="CJV41" s="44"/>
      <c r="CJW41" s="44"/>
      <c r="CJX41" s="44"/>
      <c r="CJY41" s="44"/>
      <c r="CJZ41" s="44"/>
      <c r="CKA41" s="44"/>
      <c r="CKB41" s="44"/>
      <c r="CKC41" s="44"/>
      <c r="CKD41" s="44"/>
      <c r="CKE41" s="44"/>
      <c r="CKF41" s="44"/>
      <c r="CKG41" s="44"/>
      <c r="CKH41" s="44"/>
      <c r="CKI41" s="44"/>
      <c r="CKJ41" s="44"/>
      <c r="CKK41" s="44"/>
      <c r="CKL41" s="44"/>
      <c r="CKM41" s="44"/>
      <c r="CKN41" s="44"/>
      <c r="CKO41" s="44"/>
      <c r="CKP41" s="44"/>
      <c r="CKQ41" s="44"/>
      <c r="CKR41" s="44"/>
      <c r="CKS41" s="44"/>
      <c r="CKT41" s="44"/>
      <c r="CKU41" s="44"/>
      <c r="CKV41" s="44"/>
      <c r="CKW41" s="44"/>
      <c r="CKX41" s="44"/>
      <c r="CKY41" s="44"/>
      <c r="CKZ41" s="44"/>
      <c r="CLA41" s="44"/>
      <c r="CLB41" s="44"/>
      <c r="CLC41" s="44"/>
      <c r="CLD41" s="44"/>
      <c r="CLE41" s="44"/>
      <c r="CLF41" s="44"/>
      <c r="CLG41" s="44"/>
      <c r="CLH41" s="44"/>
      <c r="CLI41" s="44"/>
      <c r="CLJ41" s="44"/>
      <c r="CLK41" s="44"/>
      <c r="CLL41" s="44"/>
      <c r="CLM41" s="44"/>
      <c r="CLN41" s="44"/>
      <c r="CLO41" s="44"/>
      <c r="CLP41" s="44"/>
      <c r="CLQ41" s="44"/>
      <c r="CLR41" s="44"/>
      <c r="CLS41" s="44"/>
      <c r="CLT41" s="44"/>
      <c r="CLU41" s="44"/>
      <c r="CLV41" s="44"/>
      <c r="CLW41" s="44"/>
      <c r="CLX41" s="44"/>
      <c r="CLY41" s="44"/>
      <c r="CLZ41" s="44"/>
      <c r="CMA41" s="44"/>
      <c r="CMB41" s="44"/>
      <c r="CMC41" s="44"/>
      <c r="CMD41" s="44"/>
      <c r="CME41" s="44"/>
      <c r="CMF41" s="44"/>
      <c r="CMG41" s="44"/>
      <c r="CMH41" s="44"/>
      <c r="CMI41" s="44"/>
      <c r="CMJ41" s="44"/>
      <c r="CMK41" s="44"/>
      <c r="CML41" s="44"/>
      <c r="CMM41" s="44"/>
      <c r="CMN41" s="44"/>
      <c r="CMO41" s="44"/>
      <c r="CMP41" s="44"/>
      <c r="CMQ41" s="44"/>
      <c r="CMR41" s="44"/>
      <c r="CMS41" s="44"/>
      <c r="CMT41" s="44"/>
      <c r="CMU41" s="44"/>
      <c r="CMV41" s="44"/>
      <c r="CMW41" s="44"/>
      <c r="CMX41" s="44"/>
      <c r="CMY41" s="44"/>
      <c r="CMZ41" s="44"/>
      <c r="CNA41" s="44"/>
      <c r="CNB41" s="44"/>
      <c r="CNC41" s="44"/>
      <c r="CND41" s="44"/>
      <c r="CNE41" s="44"/>
      <c r="CNF41" s="44"/>
      <c r="CNG41" s="44"/>
      <c r="CNH41" s="44"/>
      <c r="CNI41" s="44"/>
      <c r="CNJ41" s="44"/>
      <c r="CNK41" s="44"/>
      <c r="CNL41" s="44"/>
      <c r="CNM41" s="44"/>
      <c r="CNN41" s="44"/>
      <c r="CNO41" s="44"/>
      <c r="CNP41" s="44"/>
      <c r="CNQ41" s="44"/>
      <c r="CNR41" s="44"/>
      <c r="CNS41" s="44"/>
      <c r="CNT41" s="44"/>
      <c r="CNU41" s="44"/>
      <c r="CNV41" s="44"/>
      <c r="CNW41" s="44"/>
      <c r="CNX41" s="44"/>
      <c r="CNY41" s="44"/>
      <c r="CNZ41" s="44"/>
      <c r="COA41" s="44"/>
      <c r="COB41" s="44"/>
      <c r="COC41" s="44"/>
      <c r="COD41" s="44"/>
      <c r="COE41" s="44"/>
      <c r="COF41" s="44"/>
      <c r="COG41" s="44"/>
      <c r="COH41" s="44"/>
      <c r="COI41" s="44"/>
      <c r="COJ41" s="44"/>
      <c r="COK41" s="44"/>
      <c r="COL41" s="44"/>
      <c r="COM41" s="44"/>
      <c r="CON41" s="44"/>
      <c r="COO41" s="44"/>
      <c r="COP41" s="44"/>
      <c r="COQ41" s="44"/>
      <c r="COR41" s="44"/>
      <c r="COS41" s="44"/>
      <c r="COT41" s="44"/>
      <c r="COU41" s="44"/>
      <c r="COV41" s="44"/>
      <c r="COW41" s="44"/>
      <c r="COX41" s="44"/>
      <c r="COY41" s="44"/>
      <c r="COZ41" s="44"/>
      <c r="CPA41" s="44"/>
      <c r="CPB41" s="44"/>
      <c r="CPC41" s="44"/>
      <c r="CPD41" s="44"/>
      <c r="CPE41" s="44"/>
      <c r="CPF41" s="44"/>
      <c r="CPG41" s="44"/>
      <c r="CPH41" s="44"/>
      <c r="CPI41" s="44"/>
      <c r="CPJ41" s="44"/>
      <c r="CPK41" s="44"/>
      <c r="CPL41" s="44"/>
      <c r="CPM41" s="44"/>
      <c r="CPN41" s="44"/>
      <c r="CPO41" s="44"/>
      <c r="CPP41" s="44"/>
      <c r="CPQ41" s="44"/>
      <c r="CPR41" s="44"/>
      <c r="CPS41" s="44"/>
      <c r="CPT41" s="44"/>
      <c r="CPU41" s="44"/>
      <c r="CPV41" s="44"/>
      <c r="CPW41" s="44"/>
      <c r="CPX41" s="44"/>
      <c r="CPY41" s="44"/>
      <c r="CPZ41" s="44"/>
      <c r="CQA41" s="44"/>
      <c r="CQB41" s="44"/>
      <c r="CQC41" s="44"/>
      <c r="CQD41" s="44"/>
      <c r="CQE41" s="44"/>
      <c r="CQF41" s="44"/>
      <c r="CQG41" s="44"/>
      <c r="CQH41" s="44"/>
      <c r="CQI41" s="44"/>
      <c r="CQJ41" s="44"/>
      <c r="CQK41" s="44"/>
      <c r="CQL41" s="44"/>
      <c r="CQM41" s="44"/>
      <c r="CQN41" s="44"/>
      <c r="CQO41" s="44"/>
      <c r="CQP41" s="44"/>
      <c r="CQQ41" s="44"/>
      <c r="CQR41" s="44"/>
      <c r="CQS41" s="44"/>
      <c r="CQT41" s="44"/>
      <c r="CQU41" s="44"/>
      <c r="CQV41" s="44"/>
      <c r="CQW41" s="44"/>
      <c r="CQX41" s="44"/>
      <c r="CQY41" s="44"/>
      <c r="CQZ41" s="44"/>
      <c r="CRA41" s="44"/>
      <c r="CRB41" s="44"/>
      <c r="CRC41" s="44"/>
      <c r="CRD41" s="44"/>
      <c r="CRE41" s="44"/>
      <c r="CRF41" s="44"/>
      <c r="CRG41" s="44"/>
      <c r="CRH41" s="44"/>
      <c r="CRI41" s="44"/>
      <c r="CRJ41" s="44"/>
      <c r="CRK41" s="44"/>
      <c r="CRL41" s="44"/>
      <c r="CRM41" s="44"/>
      <c r="CRN41" s="44"/>
      <c r="CRO41" s="44"/>
      <c r="CRP41" s="44"/>
      <c r="CRQ41" s="44"/>
      <c r="CRR41" s="44"/>
      <c r="CRS41" s="44"/>
      <c r="CRT41" s="44"/>
      <c r="CRU41" s="44"/>
      <c r="CRV41" s="44"/>
      <c r="CRW41" s="44"/>
      <c r="CRX41" s="44"/>
      <c r="CRY41" s="44"/>
      <c r="CRZ41" s="44"/>
      <c r="CSA41" s="44"/>
      <c r="CSB41" s="44"/>
      <c r="CSC41" s="44"/>
      <c r="CSD41" s="44"/>
      <c r="CSE41" s="44"/>
      <c r="CSF41" s="44"/>
      <c r="CSG41" s="44"/>
      <c r="CSH41" s="44"/>
      <c r="CSI41" s="44"/>
      <c r="CSJ41" s="44"/>
      <c r="CSK41" s="44"/>
      <c r="CSL41" s="44"/>
      <c r="CSM41" s="44"/>
      <c r="CSN41" s="44"/>
      <c r="CSO41" s="44"/>
      <c r="CSP41" s="44"/>
      <c r="CSQ41" s="44"/>
      <c r="CSR41" s="44"/>
      <c r="CSS41" s="44"/>
      <c r="CST41" s="44"/>
      <c r="CSU41" s="44"/>
      <c r="CSV41" s="44"/>
      <c r="CSW41" s="44"/>
      <c r="CSX41" s="44"/>
      <c r="CSY41" s="44"/>
      <c r="CSZ41" s="44"/>
      <c r="CTA41" s="44"/>
      <c r="CTB41" s="44"/>
      <c r="CTC41" s="44"/>
      <c r="CTD41" s="44"/>
      <c r="CTE41" s="44"/>
      <c r="CTF41" s="44"/>
      <c r="CTG41" s="44"/>
      <c r="CTH41" s="44"/>
      <c r="CTI41" s="44"/>
      <c r="CTJ41" s="44"/>
      <c r="CTK41" s="44"/>
      <c r="CTL41" s="44"/>
      <c r="CTM41" s="44"/>
      <c r="CTN41" s="44"/>
      <c r="CTO41" s="44"/>
      <c r="CTP41" s="44"/>
      <c r="CTQ41" s="44"/>
      <c r="CTR41" s="44"/>
      <c r="CTS41" s="44"/>
      <c r="CTT41" s="44"/>
      <c r="CTU41" s="44"/>
      <c r="CTV41" s="44"/>
      <c r="CTW41" s="44"/>
      <c r="CTX41" s="44"/>
      <c r="CTY41" s="44"/>
      <c r="CTZ41" s="44"/>
      <c r="CUA41" s="44"/>
      <c r="CUB41" s="44"/>
      <c r="CUC41" s="44"/>
      <c r="CUD41" s="44"/>
      <c r="CUE41" s="44"/>
      <c r="CUF41" s="44"/>
      <c r="CUG41" s="44"/>
      <c r="CUH41" s="44"/>
      <c r="CUI41" s="44"/>
      <c r="CUJ41" s="44"/>
      <c r="CUK41" s="44"/>
      <c r="CUL41" s="44"/>
      <c r="CUM41" s="44"/>
      <c r="CUN41" s="44"/>
      <c r="CUO41" s="44"/>
      <c r="CUP41" s="44"/>
      <c r="CUQ41" s="44"/>
      <c r="CUR41" s="44"/>
      <c r="CUS41" s="44"/>
      <c r="CUT41" s="44"/>
      <c r="CUU41" s="44"/>
      <c r="CUV41" s="44"/>
      <c r="CUW41" s="44"/>
      <c r="CUX41" s="44"/>
      <c r="CUY41" s="44"/>
      <c r="CUZ41" s="44"/>
      <c r="CVA41" s="44"/>
      <c r="CVB41" s="44"/>
      <c r="CVC41" s="44"/>
      <c r="CVD41" s="44"/>
      <c r="CVE41" s="44"/>
      <c r="CVF41" s="44"/>
      <c r="CVG41" s="44"/>
      <c r="CVH41" s="44"/>
      <c r="CVI41" s="44"/>
      <c r="CVJ41" s="44"/>
      <c r="CVK41" s="44"/>
      <c r="CVL41" s="44"/>
      <c r="CVM41" s="44"/>
      <c r="CVN41" s="44"/>
      <c r="CVO41" s="44"/>
      <c r="CVP41" s="44"/>
      <c r="CVQ41" s="44"/>
      <c r="CVR41" s="44"/>
      <c r="CVS41" s="44"/>
      <c r="CVT41" s="44"/>
      <c r="CVU41" s="44"/>
      <c r="CVV41" s="44"/>
      <c r="CVW41" s="44"/>
      <c r="CVX41" s="44"/>
      <c r="CVY41" s="44"/>
      <c r="CVZ41" s="44"/>
      <c r="CWA41" s="44"/>
      <c r="CWB41" s="44"/>
      <c r="CWC41" s="44"/>
      <c r="CWD41" s="44"/>
      <c r="CWE41" s="44"/>
      <c r="CWF41" s="44"/>
      <c r="CWG41" s="44"/>
      <c r="CWH41" s="44"/>
      <c r="CWI41" s="44"/>
      <c r="CWJ41" s="44"/>
      <c r="CWK41" s="44"/>
      <c r="CWL41" s="44"/>
      <c r="CWM41" s="44"/>
      <c r="CWN41" s="44"/>
      <c r="CWO41" s="44"/>
      <c r="CWP41" s="44"/>
      <c r="CWQ41" s="44"/>
      <c r="CWR41" s="44"/>
      <c r="CWS41" s="44"/>
      <c r="CWT41" s="44"/>
      <c r="CWU41" s="44"/>
      <c r="CWV41" s="44"/>
      <c r="CWW41" s="44"/>
      <c r="CWX41" s="44"/>
      <c r="CWY41" s="44"/>
      <c r="CWZ41" s="44"/>
      <c r="CXA41" s="44"/>
      <c r="CXB41" s="44"/>
      <c r="CXC41" s="44"/>
      <c r="CXD41" s="44"/>
      <c r="CXE41" s="44"/>
      <c r="CXF41" s="44"/>
      <c r="CXG41" s="44"/>
      <c r="CXH41" s="44"/>
      <c r="CXI41" s="44"/>
      <c r="CXJ41" s="44"/>
      <c r="CXK41" s="44"/>
      <c r="CXL41" s="44"/>
      <c r="CXM41" s="44"/>
      <c r="CXN41" s="44"/>
      <c r="CXO41" s="44"/>
      <c r="CXP41" s="44"/>
      <c r="CXQ41" s="44"/>
      <c r="CXR41" s="44"/>
      <c r="CXS41" s="44"/>
      <c r="CXT41" s="44"/>
      <c r="CXU41" s="44"/>
      <c r="CXV41" s="44"/>
      <c r="CXW41" s="44"/>
      <c r="CXX41" s="44"/>
      <c r="CXY41" s="44"/>
      <c r="CXZ41" s="44"/>
      <c r="CYA41" s="44"/>
      <c r="CYB41" s="44"/>
      <c r="CYC41" s="44"/>
      <c r="CYD41" s="44"/>
      <c r="CYE41" s="44"/>
      <c r="CYF41" s="44"/>
      <c r="CYG41" s="44"/>
      <c r="CYH41" s="44"/>
      <c r="CYI41" s="44"/>
      <c r="CYJ41" s="44"/>
      <c r="CYK41" s="44"/>
      <c r="CYL41" s="44"/>
      <c r="CYM41" s="44"/>
      <c r="CYN41" s="44"/>
      <c r="CYO41" s="44"/>
      <c r="CYP41" s="44"/>
      <c r="CYQ41" s="44"/>
      <c r="CYR41" s="44"/>
      <c r="CYS41" s="44"/>
      <c r="CYT41" s="44"/>
      <c r="CYU41" s="44"/>
      <c r="CYV41" s="44"/>
      <c r="CYW41" s="44"/>
      <c r="CYX41" s="44"/>
      <c r="CYY41" s="44"/>
      <c r="CYZ41" s="44"/>
      <c r="CZA41" s="44"/>
      <c r="CZB41" s="44"/>
      <c r="CZC41" s="44"/>
      <c r="CZD41" s="44"/>
      <c r="CZE41" s="44"/>
      <c r="CZF41" s="44"/>
      <c r="CZG41" s="44"/>
      <c r="CZH41" s="44"/>
      <c r="CZI41" s="44"/>
      <c r="CZJ41" s="44"/>
      <c r="CZK41" s="44"/>
      <c r="CZL41" s="44"/>
      <c r="CZM41" s="44"/>
      <c r="CZN41" s="44"/>
      <c r="CZO41" s="44"/>
      <c r="CZP41" s="44"/>
      <c r="CZQ41" s="44"/>
      <c r="CZR41" s="44"/>
      <c r="CZS41" s="44"/>
      <c r="CZT41" s="44"/>
      <c r="CZU41" s="44"/>
      <c r="CZV41" s="44"/>
      <c r="CZW41" s="44"/>
      <c r="CZX41" s="44"/>
      <c r="CZY41" s="44"/>
      <c r="CZZ41" s="44"/>
      <c r="DAA41" s="44"/>
      <c r="DAB41" s="44"/>
      <c r="DAC41" s="44"/>
      <c r="DAD41" s="44"/>
      <c r="DAE41" s="44"/>
      <c r="DAF41" s="44"/>
      <c r="DAG41" s="44"/>
      <c r="DAH41" s="44"/>
      <c r="DAI41" s="44"/>
      <c r="DAJ41" s="44"/>
      <c r="DAK41" s="44"/>
      <c r="DAL41" s="44"/>
      <c r="DAM41" s="44"/>
      <c r="DAN41" s="44"/>
      <c r="DAO41" s="44"/>
      <c r="DAP41" s="44"/>
      <c r="DAQ41" s="44"/>
      <c r="DAR41" s="44"/>
      <c r="DAS41" s="44"/>
      <c r="DAT41" s="44"/>
      <c r="DAU41" s="44"/>
      <c r="DAV41" s="44"/>
      <c r="DAW41" s="44"/>
      <c r="DAX41" s="44"/>
      <c r="DAY41" s="44"/>
      <c r="DAZ41" s="44"/>
      <c r="DBA41" s="44"/>
      <c r="DBB41" s="44"/>
      <c r="DBC41" s="44"/>
      <c r="DBD41" s="44"/>
      <c r="DBE41" s="44"/>
      <c r="DBF41" s="44"/>
      <c r="DBG41" s="44"/>
      <c r="DBH41" s="44"/>
      <c r="DBI41" s="44"/>
      <c r="DBJ41" s="44"/>
      <c r="DBK41" s="44"/>
      <c r="DBL41" s="44"/>
      <c r="DBM41" s="44"/>
      <c r="DBN41" s="44"/>
      <c r="DBO41" s="44"/>
      <c r="DBP41" s="44"/>
      <c r="DBQ41" s="44"/>
      <c r="DBR41" s="44"/>
      <c r="DBS41" s="44"/>
      <c r="DBT41" s="44"/>
      <c r="DBU41" s="44"/>
      <c r="DBV41" s="44"/>
      <c r="DBW41" s="44"/>
      <c r="DBX41" s="44"/>
      <c r="DBY41" s="44"/>
      <c r="DBZ41" s="44"/>
      <c r="DCA41" s="44"/>
      <c r="DCB41" s="44"/>
      <c r="DCC41" s="44"/>
      <c r="DCD41" s="44"/>
      <c r="DCE41" s="44"/>
      <c r="DCF41" s="44"/>
      <c r="DCG41" s="44"/>
      <c r="DCH41" s="44"/>
      <c r="DCI41" s="44"/>
      <c r="DCJ41" s="44"/>
      <c r="DCK41" s="44"/>
      <c r="DCL41" s="44"/>
      <c r="DCM41" s="44"/>
      <c r="DCN41" s="44"/>
      <c r="DCO41" s="44"/>
      <c r="DCP41" s="44"/>
      <c r="DCQ41" s="44"/>
      <c r="DCR41" s="44"/>
      <c r="DCS41" s="44"/>
      <c r="DCT41" s="44"/>
      <c r="DCU41" s="44"/>
      <c r="DCV41" s="44"/>
      <c r="DCW41" s="44"/>
      <c r="DCX41" s="44"/>
      <c r="DCY41" s="44"/>
      <c r="DCZ41" s="44"/>
      <c r="DDA41" s="44"/>
      <c r="DDB41" s="44"/>
      <c r="DDC41" s="44"/>
      <c r="DDD41" s="44"/>
      <c r="DDE41" s="44"/>
      <c r="DDF41" s="44"/>
      <c r="DDG41" s="44"/>
      <c r="DDH41" s="44"/>
      <c r="DDI41" s="44"/>
      <c r="DDJ41" s="44"/>
      <c r="DDK41" s="44"/>
      <c r="DDL41" s="44"/>
      <c r="DDM41" s="44"/>
      <c r="DDN41" s="44"/>
      <c r="DDO41" s="44"/>
      <c r="DDP41" s="44"/>
      <c r="DDQ41" s="44"/>
      <c r="DDR41" s="44"/>
      <c r="DDS41" s="44"/>
      <c r="DDT41" s="44"/>
      <c r="DDU41" s="44"/>
      <c r="DDV41" s="44"/>
      <c r="DDW41" s="44"/>
      <c r="DDX41" s="44"/>
      <c r="DDY41" s="44"/>
      <c r="DDZ41" s="44"/>
      <c r="DEA41" s="44"/>
      <c r="DEB41" s="44"/>
      <c r="DEC41" s="44"/>
      <c r="DED41" s="44"/>
      <c r="DEE41" s="44"/>
      <c r="DEF41" s="44"/>
      <c r="DEG41" s="44"/>
      <c r="DEH41" s="44"/>
      <c r="DEI41" s="44"/>
      <c r="DEJ41" s="44"/>
      <c r="DEK41" s="44"/>
      <c r="DEL41" s="44"/>
      <c r="DEM41" s="44"/>
      <c r="DEN41" s="44"/>
      <c r="DEO41" s="44"/>
      <c r="DEP41" s="44"/>
      <c r="DEQ41" s="44"/>
      <c r="DER41" s="44"/>
      <c r="DES41" s="44"/>
      <c r="DET41" s="44"/>
      <c r="DEU41" s="44"/>
      <c r="DEV41" s="44"/>
      <c r="DEW41" s="44"/>
      <c r="DEX41" s="44"/>
      <c r="DEY41" s="44"/>
      <c r="DEZ41" s="44"/>
      <c r="DFA41" s="44"/>
      <c r="DFB41" s="44"/>
      <c r="DFC41" s="44"/>
      <c r="DFD41" s="44"/>
      <c r="DFE41" s="44"/>
      <c r="DFF41" s="44"/>
      <c r="DFG41" s="44"/>
      <c r="DFH41" s="44"/>
      <c r="DFI41" s="44"/>
      <c r="DFJ41" s="44"/>
      <c r="DFK41" s="44"/>
      <c r="DFL41" s="44"/>
      <c r="DFM41" s="44"/>
      <c r="DFN41" s="44"/>
      <c r="DFO41" s="44"/>
      <c r="DFP41" s="44"/>
      <c r="DFQ41" s="44"/>
      <c r="DFR41" s="44"/>
      <c r="DFS41" s="44"/>
      <c r="DFT41" s="44"/>
      <c r="DFU41" s="44"/>
      <c r="DFV41" s="44"/>
      <c r="DFW41" s="44"/>
      <c r="DFX41" s="44"/>
      <c r="DFY41" s="44"/>
      <c r="DFZ41" s="44"/>
      <c r="DGA41" s="44"/>
      <c r="DGB41" s="44"/>
      <c r="DGC41" s="44"/>
      <c r="DGD41" s="44"/>
      <c r="DGE41" s="44"/>
      <c r="DGF41" s="44"/>
      <c r="DGG41" s="44"/>
      <c r="DGH41" s="44"/>
      <c r="DGI41" s="44"/>
      <c r="DGJ41" s="44"/>
      <c r="DGK41" s="44"/>
      <c r="DGL41" s="44"/>
      <c r="DGM41" s="44"/>
      <c r="DGN41" s="44"/>
      <c r="DGO41" s="44"/>
      <c r="DGP41" s="44"/>
      <c r="DGQ41" s="44"/>
      <c r="DGR41" s="44"/>
      <c r="DGS41" s="44"/>
      <c r="DGT41" s="44"/>
      <c r="DGU41" s="44"/>
      <c r="DGV41" s="44"/>
      <c r="DGW41" s="44"/>
      <c r="DGX41" s="44"/>
      <c r="DGY41" s="44"/>
      <c r="DGZ41" s="44"/>
      <c r="DHA41" s="44"/>
      <c r="DHB41" s="44"/>
      <c r="DHC41" s="44"/>
      <c r="DHD41" s="44"/>
      <c r="DHE41" s="44"/>
      <c r="DHF41" s="44"/>
      <c r="DHG41" s="44"/>
      <c r="DHH41" s="44"/>
      <c r="DHI41" s="44"/>
      <c r="DHJ41" s="44"/>
      <c r="DHK41" s="44"/>
      <c r="DHL41" s="44"/>
      <c r="DHM41" s="44"/>
      <c r="DHN41" s="44"/>
      <c r="DHO41" s="44"/>
      <c r="DHP41" s="44"/>
      <c r="DHQ41" s="44"/>
      <c r="DHR41" s="44"/>
      <c r="DHS41" s="44"/>
      <c r="DHT41" s="44"/>
      <c r="DHU41" s="44"/>
      <c r="DHV41" s="44"/>
      <c r="DHW41" s="44"/>
      <c r="DHX41" s="44"/>
      <c r="DHY41" s="44"/>
      <c r="DHZ41" s="44"/>
      <c r="DIA41" s="44"/>
      <c r="DIB41" s="44"/>
      <c r="DIC41" s="44"/>
      <c r="DID41" s="44"/>
      <c r="DIE41" s="44"/>
      <c r="DIF41" s="44"/>
      <c r="DIG41" s="44"/>
      <c r="DIH41" s="44"/>
      <c r="DII41" s="44"/>
      <c r="DIJ41" s="44"/>
      <c r="DIK41" s="44"/>
      <c r="DIL41" s="44"/>
      <c r="DIM41" s="44"/>
      <c r="DIN41" s="44"/>
      <c r="DIO41" s="44"/>
      <c r="DIP41" s="44"/>
      <c r="DIQ41" s="44"/>
      <c r="DIR41" s="44"/>
      <c r="DIS41" s="44"/>
      <c r="DIT41" s="44"/>
      <c r="DIU41" s="44"/>
      <c r="DIV41" s="44"/>
      <c r="DIW41" s="44"/>
      <c r="DIX41" s="44"/>
      <c r="DIY41" s="44"/>
      <c r="DIZ41" s="44"/>
      <c r="DJA41" s="44"/>
      <c r="DJB41" s="44"/>
      <c r="DJC41" s="44"/>
      <c r="DJD41" s="44"/>
      <c r="DJE41" s="44"/>
      <c r="DJF41" s="44"/>
      <c r="DJG41" s="44"/>
      <c r="DJH41" s="44"/>
      <c r="DJI41" s="44"/>
      <c r="DJJ41" s="44"/>
      <c r="DJK41" s="44"/>
      <c r="DJL41" s="44"/>
      <c r="DJM41" s="44"/>
      <c r="DJN41" s="44"/>
      <c r="DJO41" s="44"/>
      <c r="DJP41" s="44"/>
      <c r="DJQ41" s="44"/>
      <c r="DJR41" s="44"/>
      <c r="DJS41" s="44"/>
      <c r="DJT41" s="44"/>
      <c r="DJU41" s="44"/>
      <c r="DJV41" s="44"/>
      <c r="DJW41" s="44"/>
      <c r="DJX41" s="44"/>
      <c r="DJY41" s="44"/>
      <c r="DJZ41" s="44"/>
      <c r="DKA41" s="44"/>
      <c r="DKB41" s="44"/>
      <c r="DKC41" s="44"/>
      <c r="DKD41" s="44"/>
      <c r="DKE41" s="44"/>
      <c r="DKF41" s="44"/>
      <c r="DKG41" s="44"/>
      <c r="DKH41" s="44"/>
      <c r="DKI41" s="44"/>
      <c r="DKJ41" s="44"/>
      <c r="DKK41" s="44"/>
      <c r="DKL41" s="44"/>
      <c r="DKM41" s="44"/>
      <c r="DKN41" s="44"/>
      <c r="DKO41" s="44"/>
      <c r="DKP41" s="44"/>
      <c r="DKQ41" s="44"/>
      <c r="DKR41" s="44"/>
      <c r="DKS41" s="44"/>
      <c r="DKT41" s="44"/>
      <c r="DKU41" s="44"/>
      <c r="DKV41" s="44"/>
      <c r="DKW41" s="44"/>
      <c r="DKX41" s="44"/>
      <c r="DKY41" s="44"/>
      <c r="DKZ41" s="44"/>
      <c r="DLA41" s="44"/>
      <c r="DLB41" s="44"/>
      <c r="DLC41" s="44"/>
      <c r="DLD41" s="44"/>
      <c r="DLE41" s="44"/>
      <c r="DLF41" s="44"/>
      <c r="DLG41" s="44"/>
      <c r="DLH41" s="44"/>
      <c r="DLI41" s="44"/>
      <c r="DLJ41" s="44"/>
      <c r="DLK41" s="44"/>
      <c r="DLL41" s="44"/>
      <c r="DLM41" s="44"/>
      <c r="DLN41" s="44"/>
      <c r="DLO41" s="44"/>
      <c r="DLP41" s="44"/>
      <c r="DLQ41" s="44"/>
      <c r="DLR41" s="44"/>
      <c r="DLS41" s="44"/>
      <c r="DLT41" s="44"/>
      <c r="DLU41" s="44"/>
      <c r="DLV41" s="44"/>
      <c r="DLW41" s="44"/>
      <c r="DLX41" s="44"/>
      <c r="DLY41" s="44"/>
      <c r="DLZ41" s="44"/>
      <c r="DMA41" s="44"/>
      <c r="DMB41" s="44"/>
      <c r="DMC41" s="44"/>
      <c r="DMD41" s="44"/>
      <c r="DME41" s="44"/>
      <c r="DMF41" s="44"/>
      <c r="DMG41" s="44"/>
      <c r="DMH41" s="44"/>
      <c r="DMI41" s="44"/>
      <c r="DMJ41" s="44"/>
      <c r="DMK41" s="44"/>
      <c r="DML41" s="44"/>
      <c r="DMM41" s="44"/>
      <c r="DMN41" s="44"/>
      <c r="DMO41" s="44"/>
      <c r="DMP41" s="44"/>
      <c r="DMQ41" s="44"/>
      <c r="DMR41" s="44"/>
      <c r="DMS41" s="44"/>
      <c r="DMT41" s="44"/>
      <c r="DMU41" s="44"/>
      <c r="DMV41" s="44"/>
      <c r="DMW41" s="44"/>
      <c r="DMX41" s="44"/>
      <c r="DMY41" s="44"/>
      <c r="DMZ41" s="44"/>
      <c r="DNA41" s="44"/>
      <c r="DNB41" s="44"/>
      <c r="DNC41" s="44"/>
      <c r="DND41" s="44"/>
      <c r="DNE41" s="44"/>
      <c r="DNF41" s="44"/>
      <c r="DNG41" s="44"/>
      <c r="DNH41" s="44"/>
      <c r="DNI41" s="44"/>
      <c r="DNJ41" s="44"/>
      <c r="DNK41" s="44"/>
      <c r="DNL41" s="44"/>
      <c r="DNM41" s="44"/>
      <c r="DNN41" s="44"/>
      <c r="DNO41" s="44"/>
      <c r="DNP41" s="44"/>
      <c r="DNQ41" s="44"/>
      <c r="DNR41" s="44"/>
      <c r="DNS41" s="44"/>
      <c r="DNT41" s="44"/>
      <c r="DNU41" s="44"/>
      <c r="DNV41" s="44"/>
      <c r="DNW41" s="44"/>
      <c r="DNX41" s="44"/>
      <c r="DNY41" s="44"/>
      <c r="DNZ41" s="44"/>
      <c r="DOA41" s="44"/>
      <c r="DOB41" s="44"/>
      <c r="DOC41" s="44"/>
      <c r="DOD41" s="44"/>
      <c r="DOE41" s="44"/>
      <c r="DOF41" s="44"/>
      <c r="DOG41" s="44"/>
      <c r="DOH41" s="44"/>
      <c r="DOI41" s="44"/>
      <c r="DOJ41" s="44"/>
      <c r="DOK41" s="44"/>
      <c r="DOL41" s="44"/>
      <c r="DOM41" s="44"/>
      <c r="DON41" s="44"/>
      <c r="DOO41" s="44"/>
      <c r="DOP41" s="44"/>
      <c r="DOQ41" s="44"/>
      <c r="DOR41" s="44"/>
      <c r="DOS41" s="44"/>
      <c r="DOT41" s="44"/>
      <c r="DOU41" s="44"/>
      <c r="DOV41" s="44"/>
      <c r="DOW41" s="44"/>
      <c r="DOX41" s="44"/>
      <c r="DOY41" s="44"/>
      <c r="DOZ41" s="44"/>
      <c r="DPA41" s="44"/>
      <c r="DPB41" s="44"/>
      <c r="DPC41" s="44"/>
      <c r="DPD41" s="44"/>
      <c r="DPE41" s="44"/>
      <c r="DPF41" s="44"/>
      <c r="DPG41" s="44"/>
      <c r="DPH41" s="44"/>
      <c r="DPI41" s="44"/>
      <c r="DPJ41" s="44"/>
      <c r="DPK41" s="44"/>
      <c r="DPL41" s="44"/>
      <c r="DPM41" s="44"/>
      <c r="DPN41" s="44"/>
      <c r="DPO41" s="44"/>
      <c r="DPP41" s="44"/>
      <c r="DPQ41" s="44"/>
      <c r="DPR41" s="44"/>
      <c r="DPS41" s="44"/>
      <c r="DPT41" s="44"/>
      <c r="DPU41" s="44"/>
      <c r="DPV41" s="44"/>
      <c r="DPW41" s="44"/>
      <c r="DPX41" s="44"/>
      <c r="DPY41" s="44"/>
      <c r="DPZ41" s="44"/>
      <c r="DQA41" s="44"/>
      <c r="DQB41" s="44"/>
      <c r="DQC41" s="44"/>
      <c r="DQD41" s="44"/>
      <c r="DQE41" s="44"/>
      <c r="DQF41" s="44"/>
      <c r="DQG41" s="44"/>
      <c r="DQH41" s="44"/>
      <c r="DQI41" s="44"/>
      <c r="DQJ41" s="44"/>
      <c r="DQK41" s="44"/>
      <c r="DQL41" s="44"/>
      <c r="DQM41" s="44"/>
      <c r="DQN41" s="44"/>
      <c r="DQO41" s="44"/>
      <c r="DQP41" s="44"/>
      <c r="DQQ41" s="44"/>
      <c r="DQR41" s="44"/>
      <c r="DQS41" s="44"/>
      <c r="DQT41" s="44"/>
      <c r="DQU41" s="44"/>
      <c r="DQV41" s="44"/>
      <c r="DQW41" s="44"/>
      <c r="DQX41" s="44"/>
      <c r="DQY41" s="44"/>
      <c r="DQZ41" s="44"/>
      <c r="DRA41" s="44"/>
      <c r="DRB41" s="44"/>
      <c r="DRC41" s="44"/>
      <c r="DRD41" s="44"/>
      <c r="DRE41" s="44"/>
      <c r="DRF41" s="44"/>
      <c r="DRG41" s="44"/>
      <c r="DRH41" s="44"/>
      <c r="DRI41" s="44"/>
      <c r="DRJ41" s="44"/>
      <c r="DRK41" s="44"/>
      <c r="DRL41" s="44"/>
      <c r="DRM41" s="44"/>
      <c r="DRN41" s="44"/>
      <c r="DRO41" s="44"/>
      <c r="DRP41" s="44"/>
      <c r="DRQ41" s="44"/>
      <c r="DRR41" s="44"/>
      <c r="DRS41" s="44"/>
      <c r="DRT41" s="44"/>
      <c r="DRU41" s="44"/>
      <c r="DRV41" s="44"/>
      <c r="DRW41" s="44"/>
      <c r="DRX41" s="44"/>
      <c r="DRY41" s="44"/>
      <c r="DRZ41" s="44"/>
      <c r="DSA41" s="44"/>
      <c r="DSB41" s="44"/>
      <c r="DSC41" s="44"/>
      <c r="DSD41" s="44"/>
      <c r="DSE41" s="44"/>
      <c r="DSF41" s="44"/>
      <c r="DSG41" s="44"/>
      <c r="DSH41" s="44"/>
      <c r="DSI41" s="44"/>
      <c r="DSJ41" s="44"/>
      <c r="DSK41" s="44"/>
      <c r="DSL41" s="44"/>
      <c r="DSM41" s="44"/>
      <c r="DSN41" s="44"/>
      <c r="DSO41" s="44"/>
      <c r="DSP41" s="44"/>
      <c r="DSQ41" s="44"/>
      <c r="DSR41" s="44"/>
      <c r="DSS41" s="44"/>
      <c r="DST41" s="44"/>
      <c r="DSU41" s="44"/>
      <c r="DSV41" s="44"/>
      <c r="DSW41" s="44"/>
      <c r="DSX41" s="44"/>
      <c r="DSY41" s="44"/>
      <c r="DSZ41" s="44"/>
      <c r="DTA41" s="44"/>
      <c r="DTB41" s="44"/>
      <c r="DTC41" s="44"/>
      <c r="DTD41" s="44"/>
      <c r="DTE41" s="44"/>
      <c r="DTF41" s="44"/>
      <c r="DTG41" s="44"/>
      <c r="DTH41" s="44"/>
      <c r="DTI41" s="44"/>
      <c r="DTJ41" s="44"/>
      <c r="DTK41" s="44"/>
      <c r="DTL41" s="44"/>
      <c r="DTM41" s="44"/>
      <c r="DTN41" s="44"/>
      <c r="DTO41" s="44"/>
      <c r="DTP41" s="44"/>
      <c r="DTQ41" s="44"/>
      <c r="DTR41" s="44"/>
      <c r="DTS41" s="44"/>
      <c r="DTT41" s="44"/>
      <c r="DTU41" s="44"/>
      <c r="DTV41" s="44"/>
      <c r="DTW41" s="44"/>
      <c r="DTX41" s="44"/>
      <c r="DTY41" s="44"/>
      <c r="DTZ41" s="44"/>
      <c r="DUA41" s="44"/>
      <c r="DUB41" s="44"/>
      <c r="DUC41" s="44"/>
      <c r="DUD41" s="44"/>
      <c r="DUE41" s="44"/>
      <c r="DUF41" s="44"/>
      <c r="DUG41" s="44"/>
      <c r="DUH41" s="44"/>
      <c r="DUI41" s="44"/>
      <c r="DUJ41" s="44"/>
      <c r="DUK41" s="44"/>
      <c r="DUL41" s="44"/>
      <c r="DUM41" s="44"/>
      <c r="DUN41" s="44"/>
      <c r="DUO41" s="44"/>
      <c r="DUP41" s="44"/>
      <c r="DUQ41" s="44"/>
      <c r="DUR41" s="44"/>
      <c r="DUS41" s="44"/>
      <c r="DUT41" s="44"/>
      <c r="DUU41" s="44"/>
      <c r="DUV41" s="44"/>
      <c r="DUW41" s="44"/>
      <c r="DUX41" s="44"/>
      <c r="DUY41" s="44"/>
      <c r="DUZ41" s="44"/>
      <c r="DVA41" s="44"/>
      <c r="DVB41" s="44"/>
      <c r="DVC41" s="44"/>
      <c r="DVD41" s="44"/>
      <c r="DVE41" s="44"/>
      <c r="DVF41" s="44"/>
      <c r="DVG41" s="44"/>
      <c r="DVH41" s="44"/>
      <c r="DVI41" s="44"/>
      <c r="DVJ41" s="44"/>
      <c r="DVK41" s="44"/>
      <c r="DVL41" s="44"/>
      <c r="DVM41" s="44"/>
      <c r="DVN41" s="44"/>
      <c r="DVO41" s="44"/>
      <c r="DVP41" s="44"/>
      <c r="DVQ41" s="44"/>
      <c r="DVR41" s="44"/>
      <c r="DVS41" s="44"/>
      <c r="DVT41" s="44"/>
      <c r="DVU41" s="44"/>
      <c r="DVV41" s="44"/>
      <c r="DVW41" s="44"/>
      <c r="DVX41" s="44"/>
      <c r="DVY41" s="44"/>
      <c r="DVZ41" s="44"/>
      <c r="DWA41" s="44"/>
      <c r="DWB41" s="44"/>
      <c r="DWC41" s="44"/>
      <c r="DWD41" s="44"/>
      <c r="DWE41" s="44"/>
      <c r="DWF41" s="44"/>
      <c r="DWG41" s="44"/>
      <c r="DWH41" s="44"/>
      <c r="DWI41" s="44"/>
      <c r="DWJ41" s="44"/>
      <c r="DWK41" s="44"/>
      <c r="DWL41" s="44"/>
      <c r="DWM41" s="44"/>
      <c r="DWN41" s="44"/>
      <c r="DWO41" s="44"/>
      <c r="DWP41" s="44"/>
      <c r="DWQ41" s="44"/>
      <c r="DWR41" s="44"/>
      <c r="DWS41" s="44"/>
      <c r="DWT41" s="44"/>
      <c r="DWU41" s="44"/>
      <c r="DWV41" s="44"/>
      <c r="DWW41" s="44"/>
      <c r="DWX41" s="44"/>
      <c r="DWY41" s="44"/>
      <c r="DWZ41" s="44"/>
      <c r="DXA41" s="44"/>
      <c r="DXB41" s="44"/>
      <c r="DXC41" s="44"/>
      <c r="DXD41" s="44"/>
      <c r="DXE41" s="44"/>
      <c r="DXF41" s="44"/>
      <c r="DXG41" s="44"/>
      <c r="DXH41" s="44"/>
      <c r="DXI41" s="44"/>
      <c r="DXJ41" s="44"/>
      <c r="DXK41" s="44"/>
      <c r="DXL41" s="44"/>
      <c r="DXM41" s="44"/>
      <c r="DXN41" s="44"/>
      <c r="DXO41" s="44"/>
      <c r="DXP41" s="44"/>
      <c r="DXQ41" s="44"/>
      <c r="DXR41" s="44"/>
      <c r="DXS41" s="44"/>
      <c r="DXT41" s="44"/>
      <c r="DXU41" s="44"/>
      <c r="DXV41" s="44"/>
      <c r="DXW41" s="44"/>
      <c r="DXX41" s="44"/>
      <c r="DXY41" s="44"/>
      <c r="DXZ41" s="44"/>
      <c r="DYA41" s="44"/>
      <c r="DYB41" s="44"/>
      <c r="DYC41" s="44"/>
      <c r="DYD41" s="44"/>
      <c r="DYE41" s="44"/>
      <c r="DYF41" s="44"/>
      <c r="DYG41" s="44"/>
      <c r="DYH41" s="44"/>
      <c r="DYI41" s="44"/>
      <c r="DYJ41" s="44"/>
      <c r="DYK41" s="44"/>
      <c r="DYL41" s="44"/>
      <c r="DYM41" s="44"/>
      <c r="DYN41" s="44"/>
      <c r="DYO41" s="44"/>
      <c r="DYP41" s="44"/>
      <c r="DYQ41" s="44"/>
      <c r="DYR41" s="44"/>
      <c r="DYS41" s="44"/>
      <c r="DYT41" s="44"/>
      <c r="DYU41" s="44"/>
      <c r="DYV41" s="44"/>
      <c r="DYW41" s="44"/>
      <c r="DYX41" s="44"/>
      <c r="DYY41" s="44"/>
      <c r="DYZ41" s="44"/>
      <c r="DZA41" s="44"/>
      <c r="DZB41" s="44"/>
      <c r="DZC41" s="44"/>
      <c r="DZD41" s="44"/>
      <c r="DZE41" s="44"/>
      <c r="DZF41" s="44"/>
      <c r="DZG41" s="44"/>
      <c r="DZH41" s="44"/>
      <c r="DZI41" s="44"/>
      <c r="DZJ41" s="44"/>
      <c r="DZK41" s="44"/>
      <c r="DZL41" s="44"/>
      <c r="DZM41" s="44"/>
      <c r="DZN41" s="44"/>
      <c r="DZO41" s="44"/>
      <c r="DZP41" s="44"/>
      <c r="DZQ41" s="44"/>
      <c r="DZR41" s="44"/>
      <c r="DZS41" s="44"/>
      <c r="DZT41" s="44"/>
      <c r="DZU41" s="44"/>
      <c r="DZV41" s="44"/>
      <c r="DZW41" s="44"/>
      <c r="DZX41" s="44"/>
      <c r="DZY41" s="44"/>
      <c r="DZZ41" s="44"/>
      <c r="EAA41" s="44"/>
      <c r="EAB41" s="44"/>
      <c r="EAC41" s="44"/>
      <c r="EAD41" s="44"/>
      <c r="EAE41" s="44"/>
      <c r="EAF41" s="44"/>
      <c r="EAG41" s="44"/>
      <c r="EAH41" s="44"/>
      <c r="EAI41" s="44"/>
      <c r="EAJ41" s="44"/>
      <c r="EAK41" s="44"/>
      <c r="EAL41" s="44"/>
      <c r="EAM41" s="44"/>
      <c r="EAN41" s="44"/>
      <c r="EAO41" s="44"/>
      <c r="EAP41" s="44"/>
      <c r="EAQ41" s="44"/>
      <c r="EAR41" s="44"/>
      <c r="EAS41" s="44"/>
      <c r="EAT41" s="44"/>
      <c r="EAU41" s="44"/>
      <c r="EAV41" s="44"/>
      <c r="EAW41" s="44"/>
      <c r="EAX41" s="44"/>
      <c r="EAY41" s="44"/>
      <c r="EAZ41" s="44"/>
      <c r="EBA41" s="44"/>
      <c r="EBB41" s="44"/>
      <c r="EBC41" s="44"/>
      <c r="EBD41" s="44"/>
      <c r="EBE41" s="44"/>
      <c r="EBF41" s="44"/>
      <c r="EBG41" s="44"/>
      <c r="EBH41" s="44"/>
      <c r="EBI41" s="44"/>
      <c r="EBJ41" s="44"/>
      <c r="EBK41" s="44"/>
      <c r="EBL41" s="44"/>
      <c r="EBM41" s="44"/>
      <c r="EBN41" s="44"/>
      <c r="EBO41" s="44"/>
      <c r="EBP41" s="44"/>
      <c r="EBQ41" s="44"/>
      <c r="EBR41" s="44"/>
      <c r="EBS41" s="44"/>
      <c r="EBT41" s="44"/>
      <c r="EBU41" s="44"/>
      <c r="EBV41" s="44"/>
      <c r="EBW41" s="44"/>
      <c r="EBX41" s="44"/>
      <c r="EBY41" s="44"/>
      <c r="EBZ41" s="44"/>
      <c r="ECA41" s="44"/>
      <c r="ECB41" s="44"/>
      <c r="ECC41" s="44"/>
      <c r="ECD41" s="44"/>
      <c r="ECE41" s="44"/>
      <c r="ECF41" s="44"/>
      <c r="ECG41" s="44"/>
      <c r="ECH41" s="44"/>
      <c r="ECI41" s="44"/>
      <c r="ECJ41" s="44"/>
      <c r="ECK41" s="44"/>
      <c r="ECL41" s="44"/>
      <c r="ECM41" s="44"/>
      <c r="ECN41" s="44"/>
      <c r="ECO41" s="44"/>
      <c r="ECP41" s="44"/>
      <c r="ECQ41" s="44"/>
      <c r="ECR41" s="44"/>
      <c r="ECS41" s="44"/>
      <c r="ECT41" s="44"/>
      <c r="ECU41" s="44"/>
      <c r="ECV41" s="44"/>
      <c r="ECW41" s="44"/>
      <c r="ECX41" s="44"/>
      <c r="ECY41" s="44"/>
      <c r="ECZ41" s="44"/>
      <c r="EDA41" s="44"/>
      <c r="EDB41" s="44"/>
      <c r="EDC41" s="44"/>
      <c r="EDD41" s="44"/>
      <c r="EDE41" s="44"/>
      <c r="EDF41" s="44"/>
      <c r="EDG41" s="44"/>
      <c r="EDH41" s="44"/>
      <c r="EDI41" s="44"/>
      <c r="EDJ41" s="44"/>
      <c r="EDK41" s="44"/>
      <c r="EDL41" s="44"/>
      <c r="EDM41" s="44"/>
      <c r="EDN41" s="44"/>
      <c r="EDO41" s="44"/>
      <c r="EDP41" s="44"/>
      <c r="EDQ41" s="44"/>
      <c r="EDR41" s="44"/>
      <c r="EDS41" s="44"/>
      <c r="EDT41" s="44"/>
      <c r="EDU41" s="44"/>
      <c r="EDV41" s="44"/>
      <c r="EDW41" s="44"/>
      <c r="EDX41" s="44"/>
      <c r="EDY41" s="44"/>
      <c r="EDZ41" s="44"/>
      <c r="EEA41" s="44"/>
      <c r="EEB41" s="44"/>
      <c r="EEC41" s="44"/>
      <c r="EED41" s="44"/>
      <c r="EEE41" s="44"/>
      <c r="EEF41" s="44"/>
      <c r="EEG41" s="44"/>
      <c r="EEH41" s="44"/>
      <c r="EEI41" s="44"/>
      <c r="EEJ41" s="44"/>
      <c r="EEK41" s="44"/>
      <c r="EEL41" s="44"/>
      <c r="EEM41" s="44"/>
      <c r="EEN41" s="44"/>
      <c r="EEO41" s="44"/>
      <c r="EEP41" s="44"/>
      <c r="EEQ41" s="44"/>
      <c r="EER41" s="44"/>
      <c r="EES41" s="44"/>
      <c r="EET41" s="44"/>
      <c r="EEU41" s="44"/>
      <c r="EEV41" s="44"/>
      <c r="EEW41" s="44"/>
      <c r="EEX41" s="44"/>
      <c r="EEY41" s="44"/>
      <c r="EEZ41" s="44"/>
      <c r="EFA41" s="44"/>
      <c r="EFB41" s="44"/>
      <c r="EFC41" s="44"/>
      <c r="EFD41" s="44"/>
      <c r="EFE41" s="44"/>
      <c r="EFF41" s="44"/>
      <c r="EFG41" s="44"/>
      <c r="EFH41" s="44"/>
      <c r="EFI41" s="44"/>
      <c r="EFJ41" s="44"/>
      <c r="EFK41" s="44"/>
      <c r="EFL41" s="44"/>
      <c r="EFM41" s="44"/>
      <c r="EFN41" s="44"/>
      <c r="EFO41" s="44"/>
      <c r="EFP41" s="44"/>
      <c r="EFQ41" s="44"/>
      <c r="EFR41" s="44"/>
      <c r="EFS41" s="44"/>
      <c r="EFT41" s="44"/>
      <c r="EFU41" s="44"/>
      <c r="EFV41" s="44"/>
      <c r="EFW41" s="44"/>
      <c r="EFX41" s="44"/>
      <c r="EFY41" s="44"/>
      <c r="EFZ41" s="44"/>
      <c r="EGA41" s="44"/>
      <c r="EGB41" s="44"/>
      <c r="EGC41" s="44"/>
      <c r="EGD41" s="44"/>
      <c r="EGE41" s="44"/>
      <c r="EGF41" s="44"/>
      <c r="EGG41" s="44"/>
      <c r="EGH41" s="44"/>
      <c r="EGI41" s="44"/>
      <c r="EGJ41" s="44"/>
      <c r="EGK41" s="44"/>
      <c r="EGL41" s="44"/>
      <c r="EGM41" s="44"/>
      <c r="EGN41" s="44"/>
      <c r="EGO41" s="44"/>
      <c r="EGP41" s="44"/>
      <c r="EGQ41" s="44"/>
      <c r="EGR41" s="44"/>
      <c r="EGS41" s="44"/>
      <c r="EGT41" s="44"/>
      <c r="EGU41" s="44"/>
      <c r="EGV41" s="44"/>
      <c r="EGW41" s="44"/>
      <c r="EGX41" s="44"/>
      <c r="EGY41" s="44"/>
      <c r="EGZ41" s="44"/>
      <c r="EHA41" s="44"/>
      <c r="EHB41" s="44"/>
      <c r="EHC41" s="44"/>
      <c r="EHD41" s="44"/>
      <c r="EHE41" s="44"/>
      <c r="EHF41" s="44"/>
      <c r="EHG41" s="44"/>
      <c r="EHH41" s="44"/>
      <c r="EHI41" s="44"/>
      <c r="EHJ41" s="44"/>
      <c r="EHK41" s="44"/>
      <c r="EHL41" s="44"/>
      <c r="EHM41" s="44"/>
      <c r="EHN41" s="44"/>
      <c r="EHO41" s="44"/>
      <c r="EHP41" s="44"/>
      <c r="EHQ41" s="44"/>
      <c r="EHR41" s="44"/>
      <c r="EHS41" s="44"/>
      <c r="EHT41" s="44"/>
      <c r="EHU41" s="44"/>
      <c r="EHV41" s="44"/>
      <c r="EHW41" s="44"/>
      <c r="EHX41" s="44"/>
      <c r="EHY41" s="44"/>
      <c r="EHZ41" s="44"/>
      <c r="EIA41" s="44"/>
      <c r="EIB41" s="44"/>
      <c r="EIC41" s="44"/>
      <c r="EID41" s="44"/>
      <c r="EIE41" s="44"/>
      <c r="EIF41" s="44"/>
      <c r="EIG41" s="44"/>
      <c r="EIH41" s="44"/>
      <c r="EII41" s="44"/>
      <c r="EIJ41" s="44"/>
      <c r="EIK41" s="44"/>
      <c r="EIL41" s="44"/>
      <c r="EIM41" s="44"/>
      <c r="EIN41" s="44"/>
      <c r="EIO41" s="44"/>
      <c r="EIP41" s="44"/>
      <c r="EIQ41" s="44"/>
      <c r="EIR41" s="44"/>
      <c r="EIS41" s="44"/>
      <c r="EIT41" s="44"/>
      <c r="EIU41" s="44"/>
      <c r="EIV41" s="44"/>
      <c r="EIW41" s="44"/>
      <c r="EIX41" s="44"/>
      <c r="EIY41" s="44"/>
      <c r="EIZ41" s="44"/>
      <c r="EJA41" s="44"/>
      <c r="EJB41" s="44"/>
      <c r="EJC41" s="44"/>
      <c r="EJD41" s="44"/>
      <c r="EJE41" s="44"/>
      <c r="EJF41" s="44"/>
      <c r="EJG41" s="44"/>
      <c r="EJH41" s="44"/>
      <c r="EJI41" s="44"/>
      <c r="EJJ41" s="44"/>
      <c r="EJK41" s="44"/>
      <c r="EJL41" s="44"/>
      <c r="EJM41" s="44"/>
      <c r="EJN41" s="44"/>
      <c r="EJO41" s="44"/>
      <c r="EJP41" s="44"/>
      <c r="EJQ41" s="44"/>
      <c r="EJR41" s="44"/>
      <c r="EJS41" s="44"/>
      <c r="EJT41" s="44"/>
      <c r="EJU41" s="44"/>
      <c r="EJV41" s="44"/>
      <c r="EJW41" s="44"/>
      <c r="EJX41" s="44"/>
      <c r="EJY41" s="44"/>
      <c r="EJZ41" s="44"/>
      <c r="EKA41" s="44"/>
      <c r="EKB41" s="44"/>
      <c r="EKC41" s="44"/>
      <c r="EKD41" s="44"/>
      <c r="EKE41" s="44"/>
      <c r="EKF41" s="44"/>
      <c r="EKG41" s="44"/>
      <c r="EKH41" s="44"/>
      <c r="EKI41" s="44"/>
      <c r="EKJ41" s="44"/>
      <c r="EKK41" s="44"/>
      <c r="EKL41" s="44"/>
      <c r="EKM41" s="44"/>
      <c r="EKN41" s="44"/>
      <c r="EKO41" s="44"/>
      <c r="EKP41" s="44"/>
      <c r="EKQ41" s="44"/>
      <c r="EKR41" s="44"/>
      <c r="EKS41" s="44"/>
      <c r="EKT41" s="44"/>
      <c r="EKU41" s="44"/>
      <c r="EKV41" s="44"/>
      <c r="EKW41" s="44"/>
      <c r="EKX41" s="44"/>
      <c r="EKY41" s="44"/>
      <c r="EKZ41" s="44"/>
      <c r="ELA41" s="44"/>
      <c r="ELB41" s="44"/>
      <c r="ELC41" s="44"/>
      <c r="ELD41" s="44"/>
      <c r="ELE41" s="44"/>
      <c r="ELF41" s="44"/>
      <c r="ELG41" s="44"/>
      <c r="ELH41" s="44"/>
      <c r="ELI41" s="44"/>
      <c r="ELJ41" s="44"/>
      <c r="ELK41" s="44"/>
      <c r="ELL41" s="44"/>
      <c r="ELM41" s="44"/>
      <c r="ELN41" s="44"/>
      <c r="ELO41" s="44"/>
      <c r="ELP41" s="44"/>
      <c r="ELQ41" s="44"/>
      <c r="ELR41" s="44"/>
      <c r="ELS41" s="44"/>
      <c r="ELT41" s="44"/>
      <c r="ELU41" s="44"/>
      <c r="ELV41" s="44"/>
      <c r="ELW41" s="44"/>
      <c r="ELX41" s="44"/>
      <c r="ELY41" s="44"/>
      <c r="ELZ41" s="44"/>
      <c r="EMA41" s="44"/>
      <c r="EMB41" s="44"/>
      <c r="EMC41" s="44"/>
      <c r="EMD41" s="44"/>
      <c r="EME41" s="44"/>
      <c r="EMF41" s="44"/>
      <c r="EMG41" s="44"/>
      <c r="EMH41" s="44"/>
      <c r="EMI41" s="44"/>
      <c r="EMJ41" s="44"/>
      <c r="EMK41" s="44"/>
      <c r="EML41" s="44"/>
      <c r="EMM41" s="44"/>
      <c r="EMN41" s="44"/>
      <c r="EMO41" s="44"/>
      <c r="EMP41" s="44"/>
      <c r="EMQ41" s="44"/>
      <c r="EMR41" s="44"/>
      <c r="EMS41" s="44"/>
      <c r="EMT41" s="44"/>
      <c r="EMU41" s="44"/>
      <c r="EMV41" s="44"/>
      <c r="EMW41" s="44"/>
      <c r="EMX41" s="44"/>
      <c r="EMY41" s="44"/>
      <c r="EMZ41" s="44"/>
      <c r="ENA41" s="44"/>
      <c r="ENB41" s="44"/>
      <c r="ENC41" s="44"/>
      <c r="END41" s="44"/>
      <c r="ENE41" s="44"/>
      <c r="ENF41" s="44"/>
      <c r="ENG41" s="44"/>
      <c r="ENH41" s="44"/>
      <c r="ENI41" s="44"/>
      <c r="ENJ41" s="44"/>
      <c r="ENK41" s="44"/>
      <c r="ENL41" s="44"/>
      <c r="ENM41" s="44"/>
      <c r="ENN41" s="44"/>
      <c r="ENO41" s="44"/>
      <c r="ENP41" s="44"/>
      <c r="ENQ41" s="44"/>
      <c r="ENR41" s="44"/>
      <c r="ENS41" s="44"/>
      <c r="ENT41" s="44"/>
      <c r="ENU41" s="44"/>
      <c r="ENV41" s="44"/>
      <c r="ENW41" s="44"/>
      <c r="ENX41" s="44"/>
      <c r="ENY41" s="44"/>
      <c r="ENZ41" s="44"/>
      <c r="EOA41" s="44"/>
      <c r="EOB41" s="44"/>
      <c r="EOC41" s="44"/>
      <c r="EOD41" s="44"/>
      <c r="EOE41" s="44"/>
      <c r="EOF41" s="44"/>
      <c r="EOG41" s="44"/>
      <c r="EOH41" s="44"/>
      <c r="EOI41" s="44"/>
      <c r="EOJ41" s="44"/>
      <c r="EOK41" s="44"/>
      <c r="EOL41" s="44"/>
      <c r="EOM41" s="44"/>
      <c r="EON41" s="44"/>
      <c r="EOO41" s="44"/>
      <c r="EOP41" s="44"/>
      <c r="EOQ41" s="44"/>
      <c r="EOR41" s="44"/>
      <c r="EOS41" s="44"/>
      <c r="EOT41" s="44"/>
      <c r="EOU41" s="44"/>
      <c r="EOV41" s="44"/>
      <c r="EOW41" s="44"/>
      <c r="EOX41" s="44"/>
      <c r="EOY41" s="44"/>
      <c r="EOZ41" s="44"/>
      <c r="EPA41" s="44"/>
      <c r="EPB41" s="44"/>
      <c r="EPC41" s="44"/>
      <c r="EPD41" s="44"/>
      <c r="EPE41" s="44"/>
      <c r="EPF41" s="44"/>
      <c r="EPG41" s="44"/>
      <c r="EPH41" s="44"/>
      <c r="EPI41" s="44"/>
      <c r="EPJ41" s="44"/>
      <c r="EPK41" s="44"/>
      <c r="EPL41" s="44"/>
      <c r="EPM41" s="44"/>
      <c r="EPN41" s="44"/>
      <c r="EPO41" s="44"/>
      <c r="EPP41" s="44"/>
      <c r="EPQ41" s="44"/>
      <c r="EPR41" s="44"/>
      <c r="EPS41" s="44"/>
      <c r="EPT41" s="44"/>
      <c r="EPU41" s="44"/>
      <c r="EPV41" s="44"/>
      <c r="EPW41" s="44"/>
      <c r="EPX41" s="44"/>
      <c r="EPY41" s="44"/>
      <c r="EPZ41" s="44"/>
      <c r="EQA41" s="44"/>
      <c r="EQB41" s="44"/>
      <c r="EQC41" s="44"/>
      <c r="EQD41" s="44"/>
      <c r="EQE41" s="44"/>
      <c r="EQF41" s="44"/>
      <c r="EQG41" s="44"/>
      <c r="EQH41" s="44"/>
      <c r="EQI41" s="44"/>
      <c r="EQJ41" s="44"/>
      <c r="EQK41" s="44"/>
      <c r="EQL41" s="44"/>
      <c r="EQM41" s="44"/>
      <c r="EQN41" s="44"/>
      <c r="EQO41" s="44"/>
      <c r="EQP41" s="44"/>
      <c r="EQQ41" s="44"/>
      <c r="EQR41" s="44"/>
      <c r="EQS41" s="44"/>
      <c r="EQT41" s="44"/>
      <c r="EQU41" s="44"/>
      <c r="EQV41" s="44"/>
      <c r="EQW41" s="44"/>
      <c r="EQX41" s="44"/>
      <c r="EQY41" s="44"/>
      <c r="EQZ41" s="44"/>
      <c r="ERA41" s="44"/>
      <c r="ERB41" s="44"/>
      <c r="ERC41" s="44"/>
      <c r="ERD41" s="44"/>
      <c r="ERE41" s="44"/>
      <c r="ERF41" s="44"/>
      <c r="ERG41" s="44"/>
      <c r="ERH41" s="44"/>
      <c r="ERI41" s="44"/>
      <c r="ERJ41" s="44"/>
      <c r="ERK41" s="44"/>
      <c r="ERL41" s="44"/>
      <c r="ERM41" s="44"/>
      <c r="ERN41" s="44"/>
      <c r="ERO41" s="44"/>
      <c r="ERP41" s="44"/>
      <c r="ERQ41" s="44"/>
      <c r="ERR41" s="44"/>
      <c r="ERS41" s="44"/>
      <c r="ERT41" s="44"/>
      <c r="ERU41" s="44"/>
      <c r="ERV41" s="44"/>
      <c r="ERW41" s="44"/>
      <c r="ERX41" s="44"/>
      <c r="ERY41" s="44"/>
      <c r="ERZ41" s="44"/>
      <c r="ESA41" s="44"/>
      <c r="ESB41" s="44"/>
      <c r="ESC41" s="44"/>
      <c r="ESD41" s="44"/>
      <c r="ESE41" s="44"/>
      <c r="ESF41" s="44"/>
      <c r="ESG41" s="44"/>
      <c r="ESH41" s="44"/>
      <c r="ESI41" s="44"/>
      <c r="ESJ41" s="44"/>
      <c r="ESK41" s="44"/>
      <c r="ESL41" s="44"/>
      <c r="ESM41" s="44"/>
      <c r="ESN41" s="44"/>
      <c r="ESO41" s="44"/>
      <c r="ESP41" s="44"/>
      <c r="ESQ41" s="44"/>
      <c r="ESR41" s="44"/>
      <c r="ESS41" s="44"/>
      <c r="EST41" s="44"/>
      <c r="ESU41" s="44"/>
      <c r="ESV41" s="44"/>
      <c r="ESW41" s="44"/>
      <c r="ESX41" s="44"/>
      <c r="ESY41" s="44"/>
      <c r="ESZ41" s="44"/>
      <c r="ETA41" s="44"/>
      <c r="ETB41" s="44"/>
      <c r="ETC41" s="44"/>
      <c r="ETD41" s="44"/>
      <c r="ETE41" s="44"/>
      <c r="ETF41" s="44"/>
      <c r="ETG41" s="44"/>
      <c r="ETH41" s="44"/>
      <c r="ETI41" s="44"/>
      <c r="ETJ41" s="44"/>
      <c r="ETK41" s="44"/>
      <c r="ETL41" s="44"/>
      <c r="ETM41" s="44"/>
      <c r="ETN41" s="44"/>
      <c r="ETO41" s="44"/>
      <c r="ETP41" s="44"/>
      <c r="ETQ41" s="44"/>
      <c r="ETR41" s="44"/>
      <c r="ETS41" s="44"/>
      <c r="ETT41" s="44"/>
      <c r="ETU41" s="44"/>
      <c r="ETV41" s="44"/>
      <c r="ETW41" s="44"/>
      <c r="ETX41" s="44"/>
      <c r="ETY41" s="44"/>
      <c r="ETZ41" s="44"/>
      <c r="EUA41" s="44"/>
      <c r="EUB41" s="44"/>
      <c r="EUC41" s="44"/>
      <c r="EUD41" s="44"/>
      <c r="EUE41" s="44"/>
      <c r="EUF41" s="44"/>
      <c r="EUG41" s="44"/>
      <c r="EUH41" s="44"/>
      <c r="EUI41" s="44"/>
      <c r="EUJ41" s="44"/>
      <c r="EUK41" s="44"/>
      <c r="EUL41" s="44"/>
      <c r="EUM41" s="44"/>
      <c r="EUN41" s="44"/>
      <c r="EUO41" s="44"/>
      <c r="EUP41" s="44"/>
      <c r="EUQ41" s="44"/>
      <c r="EUR41" s="44"/>
      <c r="EUS41" s="44"/>
      <c r="EUT41" s="44"/>
      <c r="EUU41" s="44"/>
      <c r="EUV41" s="44"/>
      <c r="EUW41" s="44"/>
      <c r="EUX41" s="44"/>
      <c r="EUY41" s="44"/>
      <c r="EUZ41" s="44"/>
      <c r="EVA41" s="44"/>
      <c r="EVB41" s="44"/>
      <c r="EVC41" s="44"/>
      <c r="EVD41" s="44"/>
      <c r="EVE41" s="44"/>
      <c r="EVF41" s="44"/>
      <c r="EVG41" s="44"/>
      <c r="EVH41" s="44"/>
      <c r="EVI41" s="44"/>
      <c r="EVJ41" s="44"/>
      <c r="EVK41" s="44"/>
      <c r="EVL41" s="44"/>
      <c r="EVM41" s="44"/>
      <c r="EVN41" s="44"/>
      <c r="EVO41" s="44"/>
      <c r="EVP41" s="44"/>
      <c r="EVQ41" s="44"/>
      <c r="EVR41" s="44"/>
      <c r="EVS41" s="44"/>
      <c r="EVT41" s="44"/>
      <c r="EVU41" s="44"/>
      <c r="EVV41" s="44"/>
      <c r="EVW41" s="44"/>
      <c r="EVX41" s="44"/>
      <c r="EVY41" s="44"/>
      <c r="EVZ41" s="44"/>
      <c r="EWA41" s="44"/>
      <c r="EWB41" s="44"/>
      <c r="EWC41" s="44"/>
      <c r="EWD41" s="44"/>
      <c r="EWE41" s="44"/>
      <c r="EWF41" s="44"/>
      <c r="EWG41" s="44"/>
      <c r="EWH41" s="44"/>
      <c r="EWI41" s="44"/>
      <c r="EWJ41" s="44"/>
      <c r="EWK41" s="44"/>
      <c r="EWL41" s="44"/>
      <c r="EWM41" s="44"/>
      <c r="EWN41" s="44"/>
      <c r="EWO41" s="44"/>
      <c r="EWP41" s="44"/>
      <c r="EWQ41" s="44"/>
      <c r="EWR41" s="44"/>
      <c r="EWS41" s="44"/>
      <c r="EWT41" s="44"/>
      <c r="EWU41" s="44"/>
      <c r="EWV41" s="44"/>
      <c r="EWW41" s="44"/>
      <c r="EWX41" s="44"/>
      <c r="EWY41" s="44"/>
      <c r="EWZ41" s="44"/>
      <c r="EXA41" s="44"/>
      <c r="EXB41" s="44"/>
      <c r="EXC41" s="44"/>
      <c r="EXD41" s="44"/>
      <c r="EXE41" s="44"/>
      <c r="EXF41" s="44"/>
      <c r="EXG41" s="44"/>
      <c r="EXH41" s="44"/>
      <c r="EXI41" s="44"/>
      <c r="EXJ41" s="44"/>
      <c r="EXK41" s="44"/>
      <c r="EXL41" s="44"/>
      <c r="EXM41" s="44"/>
      <c r="EXN41" s="44"/>
      <c r="EXO41" s="44"/>
      <c r="EXP41" s="44"/>
      <c r="EXQ41" s="44"/>
      <c r="EXR41" s="44"/>
      <c r="EXS41" s="44"/>
      <c r="EXT41" s="44"/>
      <c r="EXU41" s="44"/>
      <c r="EXV41" s="44"/>
      <c r="EXW41" s="44"/>
      <c r="EXX41" s="44"/>
      <c r="EXY41" s="44"/>
      <c r="EXZ41" s="44"/>
      <c r="EYA41" s="44"/>
      <c r="EYB41" s="44"/>
      <c r="EYC41" s="44"/>
      <c r="EYD41" s="44"/>
      <c r="EYE41" s="44"/>
      <c r="EYF41" s="44"/>
      <c r="EYG41" s="44"/>
      <c r="EYH41" s="44"/>
      <c r="EYI41" s="44"/>
      <c r="EYJ41" s="44"/>
      <c r="EYK41" s="44"/>
      <c r="EYL41" s="44"/>
      <c r="EYM41" s="44"/>
      <c r="EYN41" s="44"/>
      <c r="EYO41" s="44"/>
      <c r="EYP41" s="44"/>
      <c r="EYQ41" s="44"/>
      <c r="EYR41" s="44"/>
      <c r="EYS41" s="44"/>
      <c r="EYT41" s="44"/>
      <c r="EYU41" s="44"/>
      <c r="EYV41" s="44"/>
      <c r="EYW41" s="44"/>
      <c r="EYX41" s="44"/>
      <c r="EYY41" s="44"/>
      <c r="EYZ41" s="44"/>
      <c r="EZA41" s="44"/>
      <c r="EZB41" s="44"/>
      <c r="EZC41" s="44"/>
      <c r="EZD41" s="44"/>
      <c r="EZE41" s="44"/>
      <c r="EZF41" s="44"/>
      <c r="EZG41" s="44"/>
      <c r="EZH41" s="44"/>
      <c r="EZI41" s="44"/>
      <c r="EZJ41" s="44"/>
      <c r="EZK41" s="44"/>
      <c r="EZL41" s="44"/>
      <c r="EZM41" s="44"/>
      <c r="EZN41" s="44"/>
      <c r="EZO41" s="44"/>
      <c r="EZP41" s="44"/>
      <c r="EZQ41" s="44"/>
      <c r="EZR41" s="44"/>
      <c r="EZS41" s="44"/>
      <c r="EZT41" s="44"/>
      <c r="EZU41" s="44"/>
      <c r="EZV41" s="44"/>
      <c r="EZW41" s="44"/>
      <c r="EZX41" s="44"/>
      <c r="EZY41" s="44"/>
      <c r="EZZ41" s="44"/>
      <c r="FAA41" s="44"/>
      <c r="FAB41" s="44"/>
      <c r="FAC41" s="44"/>
      <c r="FAD41" s="44"/>
      <c r="FAE41" s="44"/>
      <c r="FAF41" s="44"/>
      <c r="FAG41" s="44"/>
      <c r="FAH41" s="44"/>
      <c r="FAI41" s="44"/>
      <c r="FAJ41" s="44"/>
      <c r="FAK41" s="44"/>
      <c r="FAL41" s="44"/>
      <c r="FAM41" s="44"/>
      <c r="FAN41" s="44"/>
      <c r="FAO41" s="44"/>
      <c r="FAP41" s="44"/>
      <c r="FAQ41" s="44"/>
      <c r="FAR41" s="44"/>
      <c r="FAS41" s="44"/>
      <c r="FAT41" s="44"/>
      <c r="FAU41" s="44"/>
      <c r="FAV41" s="44"/>
      <c r="FAW41" s="44"/>
      <c r="FAX41" s="44"/>
      <c r="FAY41" s="44"/>
      <c r="FAZ41" s="44"/>
      <c r="FBA41" s="44"/>
      <c r="FBB41" s="44"/>
      <c r="FBC41" s="44"/>
      <c r="FBD41" s="44"/>
      <c r="FBE41" s="44"/>
      <c r="FBF41" s="44"/>
      <c r="FBG41" s="44"/>
      <c r="FBH41" s="44"/>
      <c r="FBI41" s="44"/>
      <c r="FBJ41" s="44"/>
      <c r="FBK41" s="44"/>
      <c r="FBL41" s="44"/>
      <c r="FBM41" s="44"/>
      <c r="FBN41" s="44"/>
      <c r="FBO41" s="44"/>
      <c r="FBP41" s="44"/>
      <c r="FBQ41" s="44"/>
      <c r="FBR41" s="44"/>
      <c r="FBS41" s="44"/>
      <c r="FBT41" s="44"/>
      <c r="FBU41" s="44"/>
      <c r="FBV41" s="44"/>
      <c r="FBW41" s="44"/>
      <c r="FBX41" s="44"/>
      <c r="FBY41" s="44"/>
      <c r="FBZ41" s="44"/>
      <c r="FCA41" s="44"/>
      <c r="FCB41" s="44"/>
      <c r="FCC41" s="44"/>
      <c r="FCD41" s="44"/>
      <c r="FCE41" s="44"/>
      <c r="FCF41" s="44"/>
      <c r="FCG41" s="44"/>
      <c r="FCH41" s="44"/>
      <c r="FCI41" s="44"/>
      <c r="FCJ41" s="44"/>
      <c r="FCK41" s="44"/>
      <c r="FCL41" s="44"/>
      <c r="FCM41" s="44"/>
      <c r="FCN41" s="44"/>
      <c r="FCO41" s="44"/>
      <c r="FCP41" s="44"/>
      <c r="FCQ41" s="44"/>
      <c r="FCR41" s="44"/>
      <c r="FCS41" s="44"/>
      <c r="FCT41" s="44"/>
      <c r="FCU41" s="44"/>
      <c r="FCV41" s="44"/>
      <c r="FCW41" s="44"/>
      <c r="FCX41" s="44"/>
      <c r="FCY41" s="44"/>
      <c r="FCZ41" s="44"/>
      <c r="FDA41" s="44"/>
      <c r="FDB41" s="44"/>
      <c r="FDC41" s="44"/>
      <c r="FDD41" s="44"/>
      <c r="FDE41" s="44"/>
      <c r="FDF41" s="44"/>
      <c r="FDG41" s="44"/>
      <c r="FDH41" s="44"/>
      <c r="FDI41" s="44"/>
      <c r="FDJ41" s="44"/>
      <c r="FDK41" s="44"/>
      <c r="FDL41" s="44"/>
      <c r="FDM41" s="44"/>
      <c r="FDN41" s="44"/>
      <c r="FDO41" s="44"/>
      <c r="FDP41" s="44"/>
      <c r="FDQ41" s="44"/>
      <c r="FDR41" s="44"/>
      <c r="FDS41" s="44"/>
      <c r="FDT41" s="44"/>
      <c r="FDU41" s="44"/>
      <c r="FDV41" s="44"/>
      <c r="FDW41" s="44"/>
      <c r="FDX41" s="44"/>
      <c r="FDY41" s="44"/>
      <c r="FDZ41" s="44"/>
      <c r="FEA41" s="44"/>
      <c r="FEB41" s="44"/>
      <c r="FEC41" s="44"/>
      <c r="FED41" s="44"/>
      <c r="FEE41" s="44"/>
      <c r="FEF41" s="44"/>
      <c r="FEG41" s="44"/>
      <c r="FEH41" s="44"/>
      <c r="FEI41" s="44"/>
      <c r="FEJ41" s="44"/>
      <c r="FEK41" s="44"/>
      <c r="FEL41" s="44"/>
      <c r="FEM41" s="44"/>
      <c r="FEN41" s="44"/>
      <c r="FEO41" s="44"/>
      <c r="FEP41" s="44"/>
      <c r="FEQ41" s="44"/>
      <c r="FER41" s="44"/>
      <c r="FES41" s="44"/>
      <c r="FET41" s="44"/>
      <c r="FEU41" s="44"/>
      <c r="FEV41" s="44"/>
      <c r="FEW41" s="44"/>
      <c r="FEX41" s="44"/>
      <c r="FEY41" s="44"/>
      <c r="FEZ41" s="44"/>
      <c r="FFA41" s="44"/>
      <c r="FFB41" s="44"/>
      <c r="FFC41" s="44"/>
      <c r="FFD41" s="44"/>
      <c r="FFE41" s="44"/>
      <c r="FFF41" s="44"/>
      <c r="FFG41" s="44"/>
      <c r="FFH41" s="44"/>
      <c r="FFI41" s="44"/>
      <c r="FFJ41" s="44"/>
      <c r="FFK41" s="44"/>
      <c r="FFL41" s="44"/>
      <c r="FFM41" s="44"/>
      <c r="FFN41" s="44"/>
      <c r="FFO41" s="44"/>
      <c r="FFP41" s="44"/>
      <c r="FFQ41" s="44"/>
      <c r="FFR41" s="44"/>
      <c r="FFS41" s="44"/>
      <c r="FFT41" s="44"/>
      <c r="FFU41" s="44"/>
      <c r="FFV41" s="44"/>
      <c r="FFW41" s="44"/>
      <c r="FFX41" s="44"/>
      <c r="FFY41" s="44"/>
      <c r="FFZ41" s="44"/>
      <c r="FGA41" s="44"/>
      <c r="FGB41" s="44"/>
      <c r="FGC41" s="44"/>
      <c r="FGD41" s="44"/>
      <c r="FGE41" s="44"/>
      <c r="FGF41" s="44"/>
      <c r="FGG41" s="44"/>
      <c r="FGH41" s="44"/>
      <c r="FGI41" s="44"/>
      <c r="FGJ41" s="44"/>
      <c r="FGK41" s="44"/>
      <c r="FGL41" s="44"/>
      <c r="FGM41" s="44"/>
      <c r="FGN41" s="44"/>
      <c r="FGO41" s="44"/>
      <c r="FGP41" s="44"/>
      <c r="FGQ41" s="44"/>
      <c r="FGR41" s="44"/>
      <c r="FGS41" s="44"/>
      <c r="FGT41" s="44"/>
      <c r="FGU41" s="44"/>
      <c r="FGV41" s="44"/>
      <c r="FGW41" s="44"/>
      <c r="FGX41" s="44"/>
      <c r="FGY41" s="44"/>
      <c r="FGZ41" s="44"/>
      <c r="FHA41" s="44"/>
      <c r="FHB41" s="44"/>
      <c r="FHC41" s="44"/>
      <c r="FHD41" s="44"/>
      <c r="FHE41" s="44"/>
      <c r="FHF41" s="44"/>
      <c r="FHG41" s="44"/>
      <c r="FHH41" s="44"/>
      <c r="FHI41" s="44"/>
      <c r="FHJ41" s="44"/>
      <c r="FHK41" s="44"/>
      <c r="FHL41" s="44"/>
      <c r="FHM41" s="44"/>
      <c r="FHN41" s="44"/>
      <c r="FHO41" s="44"/>
      <c r="FHP41" s="44"/>
      <c r="FHQ41" s="44"/>
      <c r="FHR41" s="44"/>
      <c r="FHS41" s="44"/>
      <c r="FHT41" s="44"/>
      <c r="FHU41" s="44"/>
      <c r="FHV41" s="44"/>
      <c r="FHW41" s="44"/>
      <c r="FHX41" s="44"/>
      <c r="FHY41" s="44"/>
      <c r="FHZ41" s="44"/>
      <c r="FIA41" s="44"/>
      <c r="FIB41" s="44"/>
      <c r="FIC41" s="44"/>
      <c r="FID41" s="44"/>
      <c r="FIE41" s="44"/>
      <c r="FIF41" s="44"/>
      <c r="FIG41" s="44"/>
      <c r="FIH41" s="44"/>
      <c r="FII41" s="44"/>
      <c r="FIJ41" s="44"/>
      <c r="FIK41" s="44"/>
      <c r="FIL41" s="44"/>
      <c r="FIM41" s="44"/>
      <c r="FIN41" s="44"/>
      <c r="FIO41" s="44"/>
      <c r="FIP41" s="44"/>
      <c r="FIQ41" s="44"/>
      <c r="FIR41" s="44"/>
      <c r="FIS41" s="44"/>
      <c r="FIT41" s="44"/>
      <c r="FIU41" s="44"/>
      <c r="FIV41" s="44"/>
      <c r="FIW41" s="44"/>
      <c r="FIX41" s="44"/>
      <c r="FIY41" s="44"/>
      <c r="FIZ41" s="44"/>
      <c r="FJA41" s="44"/>
      <c r="FJB41" s="44"/>
      <c r="FJC41" s="44"/>
      <c r="FJD41" s="44"/>
      <c r="FJE41" s="44"/>
      <c r="FJF41" s="44"/>
      <c r="FJG41" s="44"/>
      <c r="FJH41" s="44"/>
      <c r="FJI41" s="44"/>
      <c r="FJJ41" s="44"/>
      <c r="FJK41" s="44"/>
      <c r="FJL41" s="44"/>
      <c r="FJM41" s="44"/>
      <c r="FJN41" s="44"/>
      <c r="FJO41" s="44"/>
      <c r="FJP41" s="44"/>
      <c r="FJQ41" s="44"/>
      <c r="FJR41" s="44"/>
      <c r="FJS41" s="44"/>
      <c r="FJT41" s="44"/>
      <c r="FJU41" s="44"/>
      <c r="FJV41" s="44"/>
      <c r="FJW41" s="44"/>
      <c r="FJX41" s="44"/>
      <c r="FJY41" s="44"/>
      <c r="FJZ41" s="44"/>
      <c r="FKA41" s="44"/>
      <c r="FKB41" s="44"/>
      <c r="FKC41" s="44"/>
      <c r="FKD41" s="44"/>
      <c r="FKE41" s="44"/>
      <c r="FKF41" s="44"/>
      <c r="FKG41" s="44"/>
      <c r="FKH41" s="44"/>
      <c r="FKI41" s="44"/>
      <c r="FKJ41" s="44"/>
      <c r="FKK41" s="44"/>
      <c r="FKL41" s="44"/>
      <c r="FKM41" s="44"/>
      <c r="FKN41" s="44"/>
      <c r="FKO41" s="44"/>
      <c r="FKP41" s="44"/>
      <c r="FKQ41" s="44"/>
      <c r="FKR41" s="44"/>
      <c r="FKS41" s="44"/>
      <c r="FKT41" s="44"/>
      <c r="FKU41" s="44"/>
      <c r="FKV41" s="44"/>
      <c r="FKW41" s="44"/>
      <c r="FKX41" s="44"/>
      <c r="FKY41" s="44"/>
      <c r="FKZ41" s="44"/>
      <c r="FLA41" s="44"/>
      <c r="FLB41" s="44"/>
      <c r="FLC41" s="44"/>
      <c r="FLD41" s="44"/>
      <c r="FLE41" s="44"/>
      <c r="FLF41" s="44"/>
      <c r="FLG41" s="44"/>
      <c r="FLH41" s="44"/>
      <c r="FLI41" s="44"/>
      <c r="FLJ41" s="44"/>
      <c r="FLK41" s="44"/>
      <c r="FLL41" s="44"/>
      <c r="FLM41" s="44"/>
      <c r="FLN41" s="44"/>
      <c r="FLO41" s="44"/>
      <c r="FLP41" s="44"/>
      <c r="FLQ41" s="44"/>
      <c r="FLR41" s="44"/>
      <c r="FLS41" s="44"/>
      <c r="FLT41" s="44"/>
      <c r="FLU41" s="44"/>
      <c r="FLV41" s="44"/>
      <c r="FLW41" s="44"/>
      <c r="FLX41" s="44"/>
      <c r="FLY41" s="44"/>
      <c r="FLZ41" s="44"/>
      <c r="FMA41" s="44"/>
      <c r="FMB41" s="44"/>
      <c r="FMC41" s="44"/>
      <c r="FMD41" s="44"/>
      <c r="FME41" s="44"/>
      <c r="FMF41" s="44"/>
      <c r="FMG41" s="44"/>
      <c r="FMH41" s="44"/>
      <c r="FMI41" s="44"/>
      <c r="FMJ41" s="44"/>
      <c r="FMK41" s="44"/>
      <c r="FML41" s="44"/>
      <c r="FMM41" s="44"/>
      <c r="FMN41" s="44"/>
      <c r="FMO41" s="44"/>
      <c r="FMP41" s="44"/>
      <c r="FMQ41" s="44"/>
      <c r="FMR41" s="44"/>
      <c r="FMS41" s="44"/>
      <c r="FMT41" s="44"/>
      <c r="FMU41" s="44"/>
      <c r="FMV41" s="44"/>
      <c r="FMW41" s="44"/>
      <c r="FMX41" s="44"/>
      <c r="FMY41" s="44"/>
      <c r="FMZ41" s="44"/>
      <c r="FNA41" s="44"/>
      <c r="FNB41" s="44"/>
      <c r="FNC41" s="44"/>
      <c r="FND41" s="44"/>
      <c r="FNE41" s="44"/>
      <c r="FNF41" s="44"/>
      <c r="FNG41" s="44"/>
      <c r="FNH41" s="44"/>
      <c r="FNI41" s="44"/>
      <c r="FNJ41" s="44"/>
      <c r="FNK41" s="44"/>
      <c r="FNL41" s="44"/>
      <c r="FNM41" s="44"/>
      <c r="FNN41" s="44"/>
      <c r="FNO41" s="44"/>
      <c r="FNP41" s="44"/>
      <c r="FNQ41" s="44"/>
      <c r="FNR41" s="44"/>
      <c r="FNS41" s="44"/>
      <c r="FNT41" s="44"/>
      <c r="FNU41" s="44"/>
      <c r="FNV41" s="44"/>
      <c r="FNW41" s="44"/>
      <c r="FNX41" s="44"/>
      <c r="FNY41" s="44"/>
      <c r="FNZ41" s="44"/>
      <c r="FOA41" s="44"/>
      <c r="FOB41" s="44"/>
      <c r="FOC41" s="44"/>
      <c r="FOD41" s="44"/>
      <c r="FOE41" s="44"/>
      <c r="FOF41" s="44"/>
      <c r="FOG41" s="44"/>
      <c r="FOH41" s="44"/>
      <c r="FOI41" s="44"/>
      <c r="FOJ41" s="44"/>
      <c r="FOK41" s="44"/>
      <c r="FOL41" s="44"/>
      <c r="FOM41" s="44"/>
      <c r="FON41" s="44"/>
      <c r="FOO41" s="44"/>
      <c r="FOP41" s="44"/>
      <c r="FOQ41" s="44"/>
      <c r="FOR41" s="44"/>
      <c r="FOS41" s="44"/>
      <c r="FOT41" s="44"/>
      <c r="FOU41" s="44"/>
      <c r="FOV41" s="44"/>
      <c r="FOW41" s="44"/>
      <c r="FOX41" s="44"/>
      <c r="FOY41" s="44"/>
      <c r="FOZ41" s="44"/>
      <c r="FPA41" s="44"/>
      <c r="FPB41" s="44"/>
      <c r="FPC41" s="44"/>
      <c r="FPD41" s="44"/>
      <c r="FPE41" s="44"/>
      <c r="FPF41" s="44"/>
      <c r="FPG41" s="44"/>
      <c r="FPH41" s="44"/>
      <c r="FPI41" s="44"/>
      <c r="FPJ41" s="44"/>
      <c r="FPK41" s="44"/>
      <c r="FPL41" s="44"/>
      <c r="FPM41" s="44"/>
      <c r="FPN41" s="44"/>
      <c r="FPO41" s="44"/>
      <c r="FPP41" s="44"/>
      <c r="FPQ41" s="44"/>
      <c r="FPR41" s="44"/>
      <c r="FPS41" s="44"/>
      <c r="FPT41" s="44"/>
      <c r="FPU41" s="44"/>
      <c r="FPV41" s="44"/>
      <c r="FPW41" s="44"/>
      <c r="FPX41" s="44"/>
      <c r="FPY41" s="44"/>
      <c r="FPZ41" s="44"/>
      <c r="FQA41" s="44"/>
      <c r="FQB41" s="44"/>
      <c r="FQC41" s="44"/>
      <c r="FQD41" s="44"/>
      <c r="FQE41" s="44"/>
      <c r="FQF41" s="44"/>
      <c r="FQG41" s="44"/>
      <c r="FQH41" s="44"/>
      <c r="FQI41" s="44"/>
      <c r="FQJ41" s="44"/>
      <c r="FQK41" s="44"/>
      <c r="FQL41" s="44"/>
      <c r="FQM41" s="44"/>
      <c r="FQN41" s="44"/>
      <c r="FQO41" s="44"/>
      <c r="FQP41" s="44"/>
      <c r="FQQ41" s="44"/>
      <c r="FQR41" s="44"/>
      <c r="FQS41" s="44"/>
      <c r="FQT41" s="44"/>
      <c r="FQU41" s="44"/>
      <c r="FQV41" s="44"/>
      <c r="FQW41" s="44"/>
      <c r="FQX41" s="44"/>
      <c r="FQY41" s="44"/>
      <c r="FQZ41" s="44"/>
      <c r="FRA41" s="44"/>
      <c r="FRB41" s="44"/>
      <c r="FRC41" s="44"/>
      <c r="FRD41" s="44"/>
      <c r="FRE41" s="44"/>
      <c r="FRF41" s="44"/>
      <c r="FRG41" s="44"/>
      <c r="FRH41" s="44"/>
      <c r="FRI41" s="44"/>
      <c r="FRJ41" s="44"/>
      <c r="FRK41" s="44"/>
      <c r="FRL41" s="44"/>
      <c r="FRM41" s="44"/>
      <c r="FRN41" s="44"/>
      <c r="FRO41" s="44"/>
      <c r="FRP41" s="44"/>
      <c r="FRQ41" s="44"/>
      <c r="FRR41" s="44"/>
      <c r="FRS41" s="44"/>
      <c r="FRT41" s="44"/>
      <c r="FRU41" s="44"/>
      <c r="FRV41" s="44"/>
      <c r="FRW41" s="44"/>
      <c r="FRX41" s="44"/>
      <c r="FRY41" s="44"/>
      <c r="FRZ41" s="44"/>
      <c r="FSA41" s="44"/>
      <c r="FSB41" s="44"/>
      <c r="FSC41" s="44"/>
      <c r="FSD41" s="44"/>
      <c r="FSE41" s="44"/>
      <c r="FSF41" s="44"/>
      <c r="FSG41" s="44"/>
      <c r="FSH41" s="44"/>
      <c r="FSI41" s="44"/>
      <c r="FSJ41" s="44"/>
      <c r="FSK41" s="44"/>
      <c r="FSL41" s="44"/>
      <c r="FSM41" s="44"/>
      <c r="FSN41" s="44"/>
      <c r="FSO41" s="44"/>
      <c r="FSP41" s="44"/>
      <c r="FSQ41" s="44"/>
      <c r="FSR41" s="44"/>
      <c r="FSS41" s="44"/>
      <c r="FST41" s="44"/>
      <c r="FSU41" s="44"/>
      <c r="FSV41" s="44"/>
      <c r="FSW41" s="44"/>
      <c r="FSX41" s="44"/>
      <c r="FSY41" s="44"/>
      <c r="FSZ41" s="44"/>
      <c r="FTA41" s="44"/>
      <c r="FTB41" s="44"/>
      <c r="FTC41" s="44"/>
      <c r="FTD41" s="44"/>
      <c r="FTE41" s="44"/>
      <c r="FTF41" s="44"/>
      <c r="FTG41" s="44"/>
      <c r="FTH41" s="44"/>
      <c r="FTI41" s="44"/>
      <c r="FTJ41" s="44"/>
      <c r="FTK41" s="44"/>
      <c r="FTL41" s="44"/>
      <c r="FTM41" s="44"/>
      <c r="FTN41" s="44"/>
      <c r="FTO41" s="44"/>
      <c r="FTP41" s="44"/>
      <c r="FTQ41" s="44"/>
      <c r="FTR41" s="44"/>
      <c r="FTS41" s="44"/>
      <c r="FTT41" s="44"/>
      <c r="FTU41" s="44"/>
      <c r="FTV41" s="44"/>
      <c r="FTW41" s="44"/>
      <c r="FTX41" s="44"/>
      <c r="FTY41" s="44"/>
      <c r="FTZ41" s="44"/>
      <c r="FUA41" s="44"/>
      <c r="FUB41" s="44"/>
      <c r="FUC41" s="44"/>
      <c r="FUD41" s="44"/>
      <c r="FUE41" s="44"/>
      <c r="FUF41" s="44"/>
      <c r="FUG41" s="44"/>
      <c r="FUH41" s="44"/>
      <c r="FUI41" s="44"/>
      <c r="FUJ41" s="44"/>
      <c r="FUK41" s="44"/>
      <c r="FUL41" s="44"/>
      <c r="FUM41" s="44"/>
      <c r="FUN41" s="44"/>
      <c r="FUO41" s="44"/>
      <c r="FUP41" s="44"/>
      <c r="FUQ41" s="44"/>
      <c r="FUR41" s="44"/>
      <c r="FUS41" s="44"/>
      <c r="FUT41" s="44"/>
      <c r="FUU41" s="44"/>
      <c r="FUV41" s="44"/>
      <c r="FUW41" s="44"/>
      <c r="FUX41" s="44"/>
      <c r="FUY41" s="44"/>
      <c r="FUZ41" s="44"/>
      <c r="FVA41" s="44"/>
      <c r="FVB41" s="44"/>
      <c r="FVC41" s="44"/>
      <c r="FVD41" s="44"/>
      <c r="FVE41" s="44"/>
      <c r="FVF41" s="44"/>
      <c r="FVG41" s="44"/>
      <c r="FVH41" s="44"/>
      <c r="FVI41" s="44"/>
      <c r="FVJ41" s="44"/>
      <c r="FVK41" s="44"/>
      <c r="FVL41" s="44"/>
      <c r="FVM41" s="44"/>
      <c r="FVN41" s="44"/>
      <c r="FVO41" s="44"/>
      <c r="FVP41" s="44"/>
      <c r="FVQ41" s="44"/>
      <c r="FVR41" s="44"/>
      <c r="FVS41" s="44"/>
      <c r="FVT41" s="44"/>
      <c r="FVU41" s="44"/>
      <c r="FVV41" s="44"/>
      <c r="FVW41" s="44"/>
      <c r="FVX41" s="44"/>
      <c r="FVY41" s="44"/>
      <c r="FVZ41" s="44"/>
      <c r="FWA41" s="44"/>
      <c r="FWB41" s="44"/>
      <c r="FWC41" s="44"/>
      <c r="FWD41" s="44"/>
      <c r="FWE41" s="44"/>
      <c r="FWF41" s="44"/>
      <c r="FWG41" s="44"/>
      <c r="FWH41" s="44"/>
      <c r="FWI41" s="44"/>
      <c r="FWJ41" s="44"/>
      <c r="FWK41" s="44"/>
      <c r="FWL41" s="44"/>
      <c r="FWM41" s="44"/>
      <c r="FWN41" s="44"/>
      <c r="FWO41" s="44"/>
      <c r="FWP41" s="44"/>
      <c r="FWQ41" s="44"/>
      <c r="FWR41" s="44"/>
      <c r="FWS41" s="44"/>
      <c r="FWT41" s="44"/>
      <c r="FWU41" s="44"/>
      <c r="FWV41" s="44"/>
      <c r="FWW41" s="44"/>
      <c r="FWX41" s="44"/>
      <c r="FWY41" s="44"/>
      <c r="FWZ41" s="44"/>
      <c r="FXA41" s="44"/>
      <c r="FXB41" s="44"/>
      <c r="FXC41" s="44"/>
      <c r="FXD41" s="44"/>
      <c r="FXE41" s="44"/>
      <c r="FXF41" s="44"/>
      <c r="FXG41" s="44"/>
      <c r="FXH41" s="44"/>
      <c r="FXI41" s="44"/>
      <c r="FXJ41" s="44"/>
      <c r="FXK41" s="44"/>
      <c r="FXL41" s="44"/>
      <c r="FXM41" s="44"/>
      <c r="FXN41" s="44"/>
      <c r="FXO41" s="44"/>
      <c r="FXP41" s="44"/>
      <c r="FXQ41" s="44"/>
      <c r="FXR41" s="44"/>
      <c r="FXS41" s="44"/>
      <c r="FXT41" s="44"/>
      <c r="FXU41" s="44"/>
      <c r="FXV41" s="44"/>
      <c r="FXW41" s="44"/>
      <c r="FXX41" s="44"/>
      <c r="FXY41" s="44"/>
      <c r="FXZ41" s="44"/>
      <c r="FYA41" s="44"/>
      <c r="FYB41" s="44"/>
      <c r="FYC41" s="44"/>
      <c r="FYD41" s="44"/>
      <c r="FYE41" s="44"/>
      <c r="FYF41" s="44"/>
      <c r="FYG41" s="44"/>
      <c r="FYH41" s="44"/>
      <c r="FYI41" s="44"/>
      <c r="FYJ41" s="44"/>
      <c r="FYK41" s="44"/>
      <c r="FYL41" s="44"/>
      <c r="FYM41" s="44"/>
      <c r="FYN41" s="44"/>
      <c r="FYO41" s="44"/>
      <c r="FYP41" s="44"/>
      <c r="FYQ41" s="44"/>
      <c r="FYR41" s="44"/>
      <c r="FYS41" s="44"/>
      <c r="FYT41" s="44"/>
      <c r="FYU41" s="44"/>
      <c r="FYV41" s="44"/>
      <c r="FYW41" s="44"/>
      <c r="FYX41" s="44"/>
      <c r="FYY41" s="44"/>
      <c r="FYZ41" s="44"/>
      <c r="FZA41" s="44"/>
      <c r="FZB41" s="44"/>
      <c r="FZC41" s="44"/>
      <c r="FZD41" s="44"/>
      <c r="FZE41" s="44"/>
      <c r="FZF41" s="44"/>
      <c r="FZG41" s="44"/>
      <c r="FZH41" s="44"/>
      <c r="FZI41" s="44"/>
      <c r="FZJ41" s="44"/>
      <c r="FZK41" s="44"/>
      <c r="FZL41" s="44"/>
      <c r="FZM41" s="44"/>
      <c r="FZN41" s="44"/>
      <c r="FZO41" s="44"/>
      <c r="FZP41" s="44"/>
      <c r="FZQ41" s="44"/>
      <c r="FZR41" s="44"/>
      <c r="FZS41" s="44"/>
      <c r="FZT41" s="44"/>
      <c r="FZU41" s="44"/>
      <c r="FZV41" s="44"/>
      <c r="FZW41" s="44"/>
      <c r="FZX41" s="44"/>
      <c r="FZY41" s="44"/>
      <c r="FZZ41" s="44"/>
      <c r="GAA41" s="44"/>
      <c r="GAB41" s="44"/>
      <c r="GAC41" s="44"/>
      <c r="GAD41" s="44"/>
      <c r="GAE41" s="44"/>
      <c r="GAF41" s="44"/>
      <c r="GAG41" s="44"/>
      <c r="GAH41" s="44"/>
      <c r="GAI41" s="44"/>
      <c r="GAJ41" s="44"/>
      <c r="GAK41" s="44"/>
      <c r="GAL41" s="44"/>
      <c r="GAM41" s="44"/>
      <c r="GAN41" s="44"/>
      <c r="GAO41" s="44"/>
      <c r="GAP41" s="44"/>
      <c r="GAQ41" s="44"/>
      <c r="GAR41" s="44"/>
      <c r="GAS41" s="44"/>
      <c r="GAT41" s="44"/>
      <c r="GAU41" s="44"/>
      <c r="GAV41" s="44"/>
      <c r="GAW41" s="44"/>
      <c r="GAX41" s="44"/>
      <c r="GAY41" s="44"/>
      <c r="GAZ41" s="44"/>
      <c r="GBA41" s="44"/>
      <c r="GBB41" s="44"/>
      <c r="GBC41" s="44"/>
      <c r="GBD41" s="44"/>
      <c r="GBE41" s="44"/>
      <c r="GBF41" s="44"/>
      <c r="GBG41" s="44"/>
      <c r="GBH41" s="44"/>
      <c r="GBI41" s="44"/>
      <c r="GBJ41" s="44"/>
      <c r="GBK41" s="44"/>
      <c r="GBL41" s="44"/>
      <c r="GBM41" s="44"/>
      <c r="GBN41" s="44"/>
      <c r="GBO41" s="44"/>
      <c r="GBP41" s="44"/>
      <c r="GBQ41" s="44"/>
      <c r="GBR41" s="44"/>
      <c r="GBS41" s="44"/>
      <c r="GBT41" s="44"/>
      <c r="GBU41" s="44"/>
      <c r="GBV41" s="44"/>
      <c r="GBW41" s="44"/>
      <c r="GBX41" s="44"/>
      <c r="GBY41" s="44"/>
      <c r="GBZ41" s="44"/>
      <c r="GCA41" s="44"/>
      <c r="GCB41" s="44"/>
      <c r="GCC41" s="44"/>
      <c r="GCD41" s="44"/>
      <c r="GCE41" s="44"/>
      <c r="GCF41" s="44"/>
      <c r="GCG41" s="44"/>
      <c r="GCH41" s="44"/>
      <c r="GCI41" s="44"/>
      <c r="GCJ41" s="44"/>
      <c r="GCK41" s="44"/>
      <c r="GCL41" s="44"/>
      <c r="GCM41" s="44"/>
      <c r="GCN41" s="44"/>
      <c r="GCO41" s="44"/>
      <c r="GCP41" s="44"/>
      <c r="GCQ41" s="44"/>
      <c r="GCR41" s="44"/>
      <c r="GCS41" s="44"/>
      <c r="GCT41" s="44"/>
      <c r="GCU41" s="44"/>
      <c r="GCV41" s="44"/>
      <c r="GCW41" s="44"/>
      <c r="GCX41" s="44"/>
      <c r="GCY41" s="44"/>
      <c r="GCZ41" s="44"/>
      <c r="GDA41" s="44"/>
      <c r="GDB41" s="44"/>
      <c r="GDC41" s="44"/>
      <c r="GDD41" s="44"/>
      <c r="GDE41" s="44"/>
      <c r="GDF41" s="44"/>
      <c r="GDG41" s="44"/>
      <c r="GDH41" s="44"/>
      <c r="GDI41" s="44"/>
      <c r="GDJ41" s="44"/>
      <c r="GDK41" s="44"/>
      <c r="GDL41" s="44"/>
      <c r="GDM41" s="44"/>
      <c r="GDN41" s="44"/>
      <c r="GDO41" s="44"/>
      <c r="GDP41" s="44"/>
      <c r="GDQ41" s="44"/>
      <c r="GDR41" s="44"/>
      <c r="GDS41" s="44"/>
      <c r="GDT41" s="44"/>
      <c r="GDU41" s="44"/>
      <c r="GDV41" s="44"/>
      <c r="GDW41" s="44"/>
      <c r="GDX41" s="44"/>
      <c r="GDY41" s="44"/>
      <c r="GDZ41" s="44"/>
      <c r="GEA41" s="44"/>
      <c r="GEB41" s="44"/>
      <c r="GEC41" s="44"/>
      <c r="GED41" s="44"/>
      <c r="GEE41" s="44"/>
      <c r="GEF41" s="44"/>
      <c r="GEG41" s="44"/>
      <c r="GEH41" s="44"/>
      <c r="GEI41" s="44"/>
      <c r="GEJ41" s="44"/>
      <c r="GEK41" s="44"/>
      <c r="GEL41" s="44"/>
      <c r="GEM41" s="44"/>
      <c r="GEN41" s="44"/>
      <c r="GEO41" s="44"/>
      <c r="GEP41" s="44"/>
      <c r="GEQ41" s="44"/>
      <c r="GER41" s="44"/>
      <c r="GES41" s="44"/>
      <c r="GET41" s="44"/>
      <c r="GEU41" s="44"/>
      <c r="GEV41" s="44"/>
      <c r="GEW41" s="44"/>
      <c r="GEX41" s="44"/>
      <c r="GEY41" s="44"/>
      <c r="GEZ41" s="44"/>
      <c r="GFA41" s="44"/>
      <c r="GFB41" s="44"/>
      <c r="GFC41" s="44"/>
      <c r="GFD41" s="44"/>
      <c r="GFE41" s="44"/>
      <c r="GFF41" s="44"/>
      <c r="GFG41" s="44"/>
      <c r="GFH41" s="44"/>
      <c r="GFI41" s="44"/>
      <c r="GFJ41" s="44"/>
      <c r="GFK41" s="44"/>
      <c r="GFL41" s="44"/>
      <c r="GFM41" s="44"/>
      <c r="GFN41" s="44"/>
      <c r="GFO41" s="44"/>
      <c r="GFP41" s="44"/>
      <c r="GFQ41" s="44"/>
      <c r="GFR41" s="44"/>
      <c r="GFS41" s="44"/>
      <c r="GFT41" s="44"/>
      <c r="GFU41" s="44"/>
      <c r="GFV41" s="44"/>
      <c r="GFW41" s="44"/>
      <c r="GFX41" s="44"/>
      <c r="GFY41" s="44"/>
      <c r="GFZ41" s="44"/>
      <c r="GGA41" s="44"/>
      <c r="GGB41" s="44"/>
      <c r="GGC41" s="44"/>
      <c r="GGD41" s="44"/>
      <c r="GGE41" s="44"/>
      <c r="GGF41" s="44"/>
      <c r="GGG41" s="44"/>
      <c r="GGH41" s="44"/>
      <c r="GGI41" s="44"/>
      <c r="GGJ41" s="44"/>
      <c r="GGK41" s="44"/>
      <c r="GGL41" s="44"/>
      <c r="GGM41" s="44"/>
      <c r="GGN41" s="44"/>
      <c r="GGO41" s="44"/>
      <c r="GGP41" s="44"/>
      <c r="GGQ41" s="44"/>
      <c r="GGR41" s="44"/>
      <c r="GGS41" s="44"/>
      <c r="GGT41" s="44"/>
      <c r="GGU41" s="44"/>
      <c r="GGV41" s="44"/>
      <c r="GGW41" s="44"/>
      <c r="GGX41" s="44"/>
      <c r="GGY41" s="44"/>
      <c r="GGZ41" s="44"/>
      <c r="GHA41" s="44"/>
      <c r="GHB41" s="44"/>
      <c r="GHC41" s="44"/>
      <c r="GHD41" s="44"/>
      <c r="GHE41" s="44"/>
      <c r="GHF41" s="44"/>
      <c r="GHG41" s="44"/>
      <c r="GHH41" s="44"/>
      <c r="GHI41" s="44"/>
      <c r="GHJ41" s="44"/>
      <c r="GHK41" s="44"/>
      <c r="GHL41" s="44"/>
      <c r="GHM41" s="44"/>
      <c r="GHN41" s="44"/>
      <c r="GHO41" s="44"/>
      <c r="GHP41" s="44"/>
      <c r="GHQ41" s="44"/>
      <c r="GHR41" s="44"/>
      <c r="GHS41" s="44"/>
      <c r="GHT41" s="44"/>
      <c r="GHU41" s="44"/>
      <c r="GHV41" s="44"/>
      <c r="GHW41" s="44"/>
      <c r="GHX41" s="44"/>
      <c r="GHY41" s="44"/>
      <c r="GHZ41" s="44"/>
      <c r="GIA41" s="44"/>
      <c r="GIB41" s="44"/>
      <c r="GIC41" s="44"/>
      <c r="GID41" s="44"/>
      <c r="GIE41" s="44"/>
      <c r="GIF41" s="44"/>
      <c r="GIG41" s="44"/>
      <c r="GIH41" s="44"/>
      <c r="GII41" s="44"/>
      <c r="GIJ41" s="44"/>
      <c r="GIK41" s="44"/>
      <c r="GIL41" s="44"/>
      <c r="GIM41" s="44"/>
      <c r="GIN41" s="44"/>
      <c r="GIO41" s="44"/>
      <c r="GIP41" s="44"/>
      <c r="GIQ41" s="44"/>
      <c r="GIR41" s="44"/>
      <c r="GIS41" s="44"/>
      <c r="GIT41" s="44"/>
      <c r="GIU41" s="44"/>
      <c r="GIV41" s="44"/>
      <c r="GIW41" s="44"/>
      <c r="GIX41" s="44"/>
      <c r="GIY41" s="44"/>
      <c r="GIZ41" s="44"/>
      <c r="GJA41" s="44"/>
      <c r="GJB41" s="44"/>
      <c r="GJC41" s="44"/>
      <c r="GJD41" s="44"/>
      <c r="GJE41" s="44"/>
      <c r="GJF41" s="44"/>
      <c r="GJG41" s="44"/>
      <c r="GJH41" s="44"/>
      <c r="GJI41" s="44"/>
      <c r="GJJ41" s="44"/>
      <c r="GJK41" s="44"/>
      <c r="GJL41" s="44"/>
      <c r="GJM41" s="44"/>
      <c r="GJN41" s="44"/>
      <c r="GJO41" s="44"/>
      <c r="GJP41" s="44"/>
      <c r="GJQ41" s="44"/>
      <c r="GJR41" s="44"/>
      <c r="GJS41" s="44"/>
      <c r="GJT41" s="44"/>
      <c r="GJU41" s="44"/>
      <c r="GJV41" s="44"/>
      <c r="GJW41" s="44"/>
      <c r="GJX41" s="44"/>
      <c r="GJY41" s="44"/>
      <c r="GJZ41" s="44"/>
      <c r="GKA41" s="44"/>
      <c r="GKB41" s="44"/>
      <c r="GKC41" s="44"/>
      <c r="GKD41" s="44"/>
      <c r="GKE41" s="44"/>
      <c r="GKF41" s="44"/>
      <c r="GKG41" s="44"/>
      <c r="GKH41" s="44"/>
      <c r="GKI41" s="44"/>
      <c r="GKJ41" s="44"/>
      <c r="GKK41" s="44"/>
      <c r="GKL41" s="44"/>
      <c r="GKM41" s="44"/>
      <c r="GKN41" s="44"/>
      <c r="GKO41" s="44"/>
      <c r="GKP41" s="44"/>
      <c r="GKQ41" s="44"/>
      <c r="GKR41" s="44"/>
      <c r="GKS41" s="44"/>
      <c r="GKT41" s="44"/>
      <c r="GKU41" s="44"/>
      <c r="GKV41" s="44"/>
      <c r="GKW41" s="44"/>
      <c r="GKX41" s="44"/>
      <c r="GKY41" s="44"/>
      <c r="GKZ41" s="44"/>
      <c r="GLA41" s="44"/>
      <c r="GLB41" s="44"/>
      <c r="GLC41" s="44"/>
      <c r="GLD41" s="44"/>
      <c r="GLE41" s="44"/>
      <c r="GLF41" s="44"/>
      <c r="GLG41" s="44"/>
      <c r="GLH41" s="44"/>
      <c r="GLI41" s="44"/>
      <c r="GLJ41" s="44"/>
      <c r="GLK41" s="44"/>
      <c r="GLL41" s="44"/>
      <c r="GLM41" s="44"/>
      <c r="GLN41" s="44"/>
      <c r="GLO41" s="44"/>
      <c r="GLP41" s="44"/>
      <c r="GLQ41" s="44"/>
      <c r="GLR41" s="44"/>
      <c r="GLS41" s="44"/>
      <c r="GLT41" s="44"/>
      <c r="GLU41" s="44"/>
      <c r="GLV41" s="44"/>
      <c r="GLW41" s="44"/>
      <c r="GLX41" s="44"/>
      <c r="GLY41" s="44"/>
      <c r="GLZ41" s="44"/>
      <c r="GMA41" s="44"/>
      <c r="GMB41" s="44"/>
      <c r="GMC41" s="44"/>
      <c r="GMD41" s="44"/>
      <c r="GME41" s="44"/>
      <c r="GMF41" s="44"/>
      <c r="GMG41" s="44"/>
      <c r="GMH41" s="44"/>
      <c r="GMI41" s="44"/>
      <c r="GMJ41" s="44"/>
      <c r="GMK41" s="44"/>
      <c r="GML41" s="44"/>
      <c r="GMM41" s="44"/>
      <c r="GMN41" s="44"/>
      <c r="GMO41" s="44"/>
      <c r="GMP41" s="44"/>
      <c r="GMQ41" s="44"/>
      <c r="GMR41" s="44"/>
      <c r="GMS41" s="44"/>
      <c r="GMT41" s="44"/>
      <c r="GMU41" s="44"/>
      <c r="GMV41" s="44"/>
      <c r="GMW41" s="44"/>
      <c r="GMX41" s="44"/>
      <c r="GMY41" s="44"/>
      <c r="GMZ41" s="44"/>
      <c r="GNA41" s="44"/>
      <c r="GNB41" s="44"/>
      <c r="GNC41" s="44"/>
      <c r="GND41" s="44"/>
      <c r="GNE41" s="44"/>
      <c r="GNF41" s="44"/>
      <c r="GNG41" s="44"/>
      <c r="GNH41" s="44"/>
      <c r="GNI41" s="44"/>
      <c r="GNJ41" s="44"/>
      <c r="GNK41" s="44"/>
      <c r="GNL41" s="44"/>
      <c r="GNM41" s="44"/>
      <c r="GNN41" s="44"/>
      <c r="GNO41" s="44"/>
      <c r="GNP41" s="44"/>
      <c r="GNQ41" s="44"/>
      <c r="GNR41" s="44"/>
      <c r="GNS41" s="44"/>
      <c r="GNT41" s="44"/>
      <c r="GNU41" s="44"/>
      <c r="GNV41" s="44"/>
      <c r="GNW41" s="44"/>
      <c r="GNX41" s="44"/>
      <c r="GNY41" s="44"/>
      <c r="GNZ41" s="44"/>
      <c r="GOA41" s="44"/>
      <c r="GOB41" s="44"/>
      <c r="GOC41" s="44"/>
      <c r="GOD41" s="44"/>
      <c r="GOE41" s="44"/>
      <c r="GOF41" s="44"/>
      <c r="GOG41" s="44"/>
      <c r="GOH41" s="44"/>
      <c r="GOI41" s="44"/>
      <c r="GOJ41" s="44"/>
      <c r="GOK41" s="44"/>
      <c r="GOL41" s="44"/>
      <c r="GOM41" s="44"/>
      <c r="GON41" s="44"/>
      <c r="GOO41" s="44"/>
      <c r="GOP41" s="44"/>
      <c r="GOQ41" s="44"/>
      <c r="GOR41" s="44"/>
      <c r="GOS41" s="44"/>
      <c r="GOT41" s="44"/>
      <c r="GOU41" s="44"/>
      <c r="GOV41" s="44"/>
      <c r="GOW41" s="44"/>
      <c r="GOX41" s="44"/>
      <c r="GOY41" s="44"/>
      <c r="GOZ41" s="44"/>
      <c r="GPA41" s="44"/>
      <c r="GPB41" s="44"/>
      <c r="GPC41" s="44"/>
      <c r="GPD41" s="44"/>
      <c r="GPE41" s="44"/>
      <c r="GPF41" s="44"/>
      <c r="GPG41" s="44"/>
      <c r="GPH41" s="44"/>
      <c r="GPI41" s="44"/>
      <c r="GPJ41" s="44"/>
      <c r="GPK41" s="44"/>
      <c r="GPL41" s="44"/>
      <c r="GPM41" s="44"/>
      <c r="GPN41" s="44"/>
      <c r="GPO41" s="44"/>
      <c r="GPP41" s="44"/>
      <c r="GPQ41" s="44"/>
      <c r="GPR41" s="44"/>
      <c r="GPS41" s="44"/>
      <c r="GPT41" s="44"/>
      <c r="GPU41" s="44"/>
      <c r="GPV41" s="44"/>
      <c r="GPW41" s="44"/>
      <c r="GPX41" s="44"/>
      <c r="GPY41" s="44"/>
      <c r="GPZ41" s="44"/>
      <c r="GQA41" s="44"/>
      <c r="GQB41" s="44"/>
      <c r="GQC41" s="44"/>
      <c r="GQD41" s="44"/>
      <c r="GQE41" s="44"/>
      <c r="GQF41" s="44"/>
      <c r="GQG41" s="44"/>
      <c r="GQH41" s="44"/>
      <c r="GQI41" s="44"/>
      <c r="GQJ41" s="44"/>
      <c r="GQK41" s="44"/>
      <c r="GQL41" s="44"/>
      <c r="GQM41" s="44"/>
      <c r="GQN41" s="44"/>
      <c r="GQO41" s="44"/>
      <c r="GQP41" s="44"/>
      <c r="GQQ41" s="44"/>
      <c r="GQR41" s="44"/>
      <c r="GQS41" s="44"/>
      <c r="GQT41" s="44"/>
      <c r="GQU41" s="44"/>
      <c r="GQV41" s="44"/>
      <c r="GQW41" s="44"/>
      <c r="GQX41" s="44"/>
      <c r="GQY41" s="44"/>
      <c r="GQZ41" s="44"/>
      <c r="GRA41" s="44"/>
      <c r="GRB41" s="44"/>
      <c r="GRC41" s="44"/>
      <c r="GRD41" s="44"/>
      <c r="GRE41" s="44"/>
      <c r="GRF41" s="44"/>
      <c r="GRG41" s="44"/>
      <c r="GRH41" s="44"/>
      <c r="GRI41" s="44"/>
      <c r="GRJ41" s="44"/>
      <c r="GRK41" s="44"/>
      <c r="GRL41" s="44"/>
      <c r="GRM41" s="44"/>
      <c r="GRN41" s="44"/>
      <c r="GRO41" s="44"/>
      <c r="GRP41" s="44"/>
      <c r="GRQ41" s="44"/>
      <c r="GRR41" s="44"/>
      <c r="GRS41" s="44"/>
      <c r="GRT41" s="44"/>
      <c r="GRU41" s="44"/>
      <c r="GRV41" s="44"/>
      <c r="GRW41" s="44"/>
      <c r="GRX41" s="44"/>
      <c r="GRY41" s="44"/>
      <c r="GRZ41" s="44"/>
      <c r="GSA41" s="44"/>
      <c r="GSB41" s="44"/>
      <c r="GSC41" s="44"/>
      <c r="GSD41" s="44"/>
      <c r="GSE41" s="44"/>
      <c r="GSF41" s="44"/>
      <c r="GSG41" s="44"/>
      <c r="GSH41" s="44"/>
      <c r="GSI41" s="44"/>
      <c r="GSJ41" s="44"/>
      <c r="GSK41" s="44"/>
      <c r="GSL41" s="44"/>
      <c r="GSM41" s="44"/>
      <c r="GSN41" s="44"/>
      <c r="GSO41" s="44"/>
      <c r="GSP41" s="44"/>
      <c r="GSQ41" s="44"/>
      <c r="GSR41" s="44"/>
      <c r="GSS41" s="44"/>
      <c r="GST41" s="44"/>
      <c r="GSU41" s="44"/>
      <c r="GSV41" s="44"/>
      <c r="GSW41" s="44"/>
      <c r="GSX41" s="44"/>
      <c r="GSY41" s="44"/>
      <c r="GSZ41" s="44"/>
      <c r="GTA41" s="44"/>
      <c r="GTB41" s="44"/>
      <c r="GTC41" s="44"/>
      <c r="GTD41" s="44"/>
      <c r="GTE41" s="44"/>
      <c r="GTF41" s="44"/>
      <c r="GTG41" s="44"/>
      <c r="GTH41" s="44"/>
      <c r="GTI41" s="44"/>
      <c r="GTJ41" s="44"/>
      <c r="GTK41" s="44"/>
      <c r="GTL41" s="44"/>
      <c r="GTM41" s="44"/>
      <c r="GTN41" s="44"/>
      <c r="GTO41" s="44"/>
      <c r="GTP41" s="44"/>
      <c r="GTQ41" s="44"/>
      <c r="GTR41" s="44"/>
      <c r="GTS41" s="44"/>
      <c r="GTT41" s="44"/>
      <c r="GTU41" s="44"/>
      <c r="GTV41" s="44"/>
      <c r="GTW41" s="44"/>
      <c r="GTX41" s="44"/>
      <c r="GTY41" s="44"/>
      <c r="GTZ41" s="44"/>
      <c r="GUA41" s="44"/>
      <c r="GUB41" s="44"/>
      <c r="GUC41" s="44"/>
      <c r="GUD41" s="44"/>
      <c r="GUE41" s="44"/>
      <c r="GUF41" s="44"/>
      <c r="GUG41" s="44"/>
      <c r="GUH41" s="44"/>
      <c r="GUI41" s="44"/>
      <c r="GUJ41" s="44"/>
      <c r="GUK41" s="44"/>
      <c r="GUL41" s="44"/>
      <c r="GUM41" s="44"/>
      <c r="GUN41" s="44"/>
      <c r="GUO41" s="44"/>
      <c r="GUP41" s="44"/>
      <c r="GUQ41" s="44"/>
      <c r="GUR41" s="44"/>
      <c r="GUS41" s="44"/>
      <c r="GUT41" s="44"/>
      <c r="GUU41" s="44"/>
      <c r="GUV41" s="44"/>
      <c r="GUW41" s="44"/>
      <c r="GUX41" s="44"/>
      <c r="GUY41" s="44"/>
      <c r="GUZ41" s="44"/>
      <c r="GVA41" s="44"/>
      <c r="GVB41" s="44"/>
      <c r="GVC41" s="44"/>
      <c r="GVD41" s="44"/>
      <c r="GVE41" s="44"/>
      <c r="GVF41" s="44"/>
      <c r="GVG41" s="44"/>
      <c r="GVH41" s="44"/>
      <c r="GVI41" s="44"/>
      <c r="GVJ41" s="44"/>
      <c r="GVK41" s="44"/>
      <c r="GVL41" s="44"/>
      <c r="GVM41" s="44"/>
      <c r="GVN41" s="44"/>
      <c r="GVO41" s="44"/>
      <c r="GVP41" s="44"/>
      <c r="GVQ41" s="44"/>
      <c r="GVR41" s="44"/>
      <c r="GVS41" s="44"/>
      <c r="GVT41" s="44"/>
      <c r="GVU41" s="44"/>
      <c r="GVV41" s="44"/>
      <c r="GVW41" s="44"/>
      <c r="GVX41" s="44"/>
      <c r="GVY41" s="44"/>
      <c r="GVZ41" s="44"/>
      <c r="GWA41" s="44"/>
      <c r="GWB41" s="44"/>
      <c r="GWC41" s="44"/>
      <c r="GWD41" s="44"/>
      <c r="GWE41" s="44"/>
      <c r="GWF41" s="44"/>
      <c r="GWG41" s="44"/>
      <c r="GWH41" s="44"/>
      <c r="GWI41" s="44"/>
      <c r="GWJ41" s="44"/>
      <c r="GWK41" s="44"/>
      <c r="GWL41" s="44"/>
      <c r="GWM41" s="44"/>
      <c r="GWN41" s="44"/>
      <c r="GWO41" s="44"/>
      <c r="GWP41" s="44"/>
      <c r="GWQ41" s="44"/>
      <c r="GWR41" s="44"/>
      <c r="GWS41" s="44"/>
      <c r="GWT41" s="44"/>
      <c r="GWU41" s="44"/>
      <c r="GWV41" s="44"/>
      <c r="GWW41" s="44"/>
      <c r="GWX41" s="44"/>
      <c r="GWY41" s="44"/>
      <c r="GWZ41" s="44"/>
      <c r="GXA41" s="44"/>
      <c r="GXB41" s="44"/>
      <c r="GXC41" s="44"/>
      <c r="GXD41" s="44"/>
      <c r="GXE41" s="44"/>
      <c r="GXF41" s="44"/>
      <c r="GXG41" s="44"/>
      <c r="GXH41" s="44"/>
      <c r="GXI41" s="44"/>
      <c r="GXJ41" s="44"/>
      <c r="GXK41" s="44"/>
      <c r="GXL41" s="44"/>
      <c r="GXM41" s="44"/>
      <c r="GXN41" s="44"/>
      <c r="GXO41" s="44"/>
      <c r="GXP41" s="44"/>
      <c r="GXQ41" s="44"/>
      <c r="GXR41" s="44"/>
      <c r="GXS41" s="44"/>
      <c r="GXT41" s="44"/>
      <c r="GXU41" s="44"/>
      <c r="GXV41" s="44"/>
      <c r="GXW41" s="44"/>
      <c r="GXX41" s="44"/>
      <c r="GXY41" s="44"/>
      <c r="GXZ41" s="44"/>
      <c r="GYA41" s="44"/>
      <c r="GYB41" s="44"/>
      <c r="GYC41" s="44"/>
      <c r="GYD41" s="44"/>
      <c r="GYE41" s="44"/>
      <c r="GYF41" s="44"/>
      <c r="GYG41" s="44"/>
      <c r="GYH41" s="44"/>
      <c r="GYI41" s="44"/>
      <c r="GYJ41" s="44"/>
      <c r="GYK41" s="44"/>
      <c r="GYL41" s="44"/>
      <c r="GYM41" s="44"/>
      <c r="GYN41" s="44"/>
      <c r="GYO41" s="44"/>
      <c r="GYP41" s="44"/>
      <c r="GYQ41" s="44"/>
      <c r="GYR41" s="44"/>
      <c r="GYS41" s="44"/>
      <c r="GYT41" s="44"/>
      <c r="GYU41" s="44"/>
      <c r="GYV41" s="44"/>
      <c r="GYW41" s="44"/>
      <c r="GYX41" s="44"/>
      <c r="GYY41" s="44"/>
      <c r="GYZ41" s="44"/>
      <c r="GZA41" s="44"/>
      <c r="GZB41" s="44"/>
      <c r="GZC41" s="44"/>
      <c r="GZD41" s="44"/>
      <c r="GZE41" s="44"/>
      <c r="GZF41" s="44"/>
      <c r="GZG41" s="44"/>
      <c r="GZH41" s="44"/>
      <c r="GZI41" s="44"/>
      <c r="GZJ41" s="44"/>
      <c r="GZK41" s="44"/>
      <c r="GZL41" s="44"/>
      <c r="GZM41" s="44"/>
      <c r="GZN41" s="44"/>
      <c r="GZO41" s="44"/>
      <c r="GZP41" s="44"/>
      <c r="GZQ41" s="44"/>
      <c r="GZR41" s="44"/>
      <c r="GZS41" s="44"/>
      <c r="GZT41" s="44"/>
      <c r="GZU41" s="44"/>
      <c r="GZV41" s="44"/>
      <c r="GZW41" s="44"/>
      <c r="GZX41" s="44"/>
      <c r="GZY41" s="44"/>
      <c r="GZZ41" s="44"/>
      <c r="HAA41" s="44"/>
      <c r="HAB41" s="44"/>
      <c r="HAC41" s="44"/>
      <c r="HAD41" s="44"/>
      <c r="HAE41" s="44"/>
      <c r="HAF41" s="44"/>
      <c r="HAG41" s="44"/>
      <c r="HAH41" s="44"/>
      <c r="HAI41" s="44"/>
      <c r="HAJ41" s="44"/>
      <c r="HAK41" s="44"/>
      <c r="HAL41" s="44"/>
      <c r="HAM41" s="44"/>
      <c r="HAN41" s="44"/>
      <c r="HAO41" s="44"/>
      <c r="HAP41" s="44"/>
      <c r="HAQ41" s="44"/>
      <c r="HAR41" s="44"/>
      <c r="HAS41" s="44"/>
      <c r="HAT41" s="44"/>
      <c r="HAU41" s="44"/>
      <c r="HAV41" s="44"/>
      <c r="HAW41" s="44"/>
      <c r="HAX41" s="44"/>
      <c r="HAY41" s="44"/>
      <c r="HAZ41" s="44"/>
      <c r="HBA41" s="44"/>
      <c r="HBB41" s="44"/>
      <c r="HBC41" s="44"/>
      <c r="HBD41" s="44"/>
      <c r="HBE41" s="44"/>
      <c r="HBF41" s="44"/>
      <c r="HBG41" s="44"/>
      <c r="HBH41" s="44"/>
      <c r="HBI41" s="44"/>
      <c r="HBJ41" s="44"/>
      <c r="HBK41" s="44"/>
      <c r="HBL41" s="44"/>
      <c r="HBM41" s="44"/>
      <c r="HBN41" s="44"/>
      <c r="HBO41" s="44"/>
      <c r="HBP41" s="44"/>
      <c r="HBQ41" s="44"/>
      <c r="HBR41" s="44"/>
      <c r="HBS41" s="44"/>
      <c r="HBT41" s="44"/>
      <c r="HBU41" s="44"/>
      <c r="HBV41" s="44"/>
      <c r="HBW41" s="44"/>
      <c r="HBX41" s="44"/>
      <c r="HBY41" s="44"/>
      <c r="HBZ41" s="44"/>
      <c r="HCA41" s="44"/>
      <c r="HCB41" s="44"/>
      <c r="HCC41" s="44"/>
      <c r="HCD41" s="44"/>
      <c r="HCE41" s="44"/>
      <c r="HCF41" s="44"/>
      <c r="HCG41" s="44"/>
      <c r="HCH41" s="44"/>
      <c r="HCI41" s="44"/>
      <c r="HCJ41" s="44"/>
      <c r="HCK41" s="44"/>
      <c r="HCL41" s="44"/>
      <c r="HCM41" s="44"/>
      <c r="HCN41" s="44"/>
      <c r="HCO41" s="44"/>
      <c r="HCP41" s="44"/>
      <c r="HCQ41" s="44"/>
      <c r="HCR41" s="44"/>
      <c r="HCS41" s="44"/>
      <c r="HCT41" s="44"/>
      <c r="HCU41" s="44"/>
      <c r="HCV41" s="44"/>
      <c r="HCW41" s="44"/>
      <c r="HCX41" s="44"/>
      <c r="HCY41" s="44"/>
      <c r="HCZ41" s="44"/>
      <c r="HDA41" s="44"/>
      <c r="HDB41" s="44"/>
      <c r="HDC41" s="44"/>
      <c r="HDD41" s="44"/>
      <c r="HDE41" s="44"/>
      <c r="HDF41" s="44"/>
      <c r="HDG41" s="44"/>
      <c r="HDH41" s="44"/>
      <c r="HDI41" s="44"/>
      <c r="HDJ41" s="44"/>
      <c r="HDK41" s="44"/>
      <c r="HDL41" s="44"/>
      <c r="HDM41" s="44"/>
      <c r="HDN41" s="44"/>
      <c r="HDO41" s="44"/>
      <c r="HDP41" s="44"/>
      <c r="HDQ41" s="44"/>
      <c r="HDR41" s="44"/>
      <c r="HDS41" s="44"/>
      <c r="HDT41" s="44"/>
      <c r="HDU41" s="44"/>
      <c r="HDV41" s="44"/>
      <c r="HDW41" s="44"/>
      <c r="HDX41" s="44"/>
      <c r="HDY41" s="44"/>
      <c r="HDZ41" s="44"/>
      <c r="HEA41" s="44"/>
      <c r="HEB41" s="44"/>
      <c r="HEC41" s="44"/>
      <c r="HED41" s="44"/>
      <c r="HEE41" s="44"/>
      <c r="HEF41" s="44"/>
      <c r="HEG41" s="44"/>
      <c r="HEH41" s="44"/>
      <c r="HEI41" s="44"/>
      <c r="HEJ41" s="44"/>
      <c r="HEK41" s="44"/>
      <c r="HEL41" s="44"/>
      <c r="HEM41" s="44"/>
      <c r="HEN41" s="44"/>
      <c r="HEO41" s="44"/>
      <c r="HEP41" s="44"/>
      <c r="HEQ41" s="44"/>
      <c r="HER41" s="44"/>
      <c r="HES41" s="44"/>
      <c r="HET41" s="44"/>
      <c r="HEU41" s="44"/>
      <c r="HEV41" s="44"/>
      <c r="HEW41" s="44"/>
      <c r="HEX41" s="44"/>
      <c r="HEY41" s="44"/>
      <c r="HEZ41" s="44"/>
      <c r="HFA41" s="44"/>
      <c r="HFB41" s="44"/>
      <c r="HFC41" s="44"/>
      <c r="HFD41" s="44"/>
      <c r="HFE41" s="44"/>
      <c r="HFF41" s="44"/>
      <c r="HFG41" s="44"/>
      <c r="HFH41" s="44"/>
      <c r="HFI41" s="44"/>
      <c r="HFJ41" s="44"/>
      <c r="HFK41" s="44"/>
      <c r="HFL41" s="44"/>
      <c r="HFM41" s="44"/>
      <c r="HFN41" s="44"/>
      <c r="HFO41" s="44"/>
      <c r="HFP41" s="44"/>
      <c r="HFQ41" s="44"/>
      <c r="HFR41" s="44"/>
      <c r="HFS41" s="44"/>
      <c r="HFT41" s="44"/>
      <c r="HFU41" s="44"/>
      <c r="HFV41" s="44"/>
      <c r="HFW41" s="44"/>
      <c r="HFX41" s="44"/>
      <c r="HFY41" s="44"/>
      <c r="HFZ41" s="44"/>
      <c r="HGA41" s="44"/>
      <c r="HGB41" s="44"/>
      <c r="HGC41" s="44"/>
      <c r="HGD41" s="44"/>
      <c r="HGE41" s="44"/>
      <c r="HGF41" s="44"/>
      <c r="HGG41" s="44"/>
      <c r="HGH41" s="44"/>
      <c r="HGI41" s="44"/>
      <c r="HGJ41" s="44"/>
      <c r="HGK41" s="44"/>
      <c r="HGL41" s="44"/>
      <c r="HGM41" s="44"/>
      <c r="HGN41" s="44"/>
      <c r="HGO41" s="44"/>
      <c r="HGP41" s="44"/>
      <c r="HGQ41" s="44"/>
      <c r="HGR41" s="44"/>
      <c r="HGS41" s="44"/>
      <c r="HGT41" s="44"/>
      <c r="HGU41" s="44"/>
      <c r="HGV41" s="44"/>
      <c r="HGW41" s="44"/>
      <c r="HGX41" s="44"/>
      <c r="HGY41" s="44"/>
      <c r="HGZ41" s="44"/>
      <c r="HHA41" s="44"/>
      <c r="HHB41" s="44"/>
      <c r="HHC41" s="44"/>
      <c r="HHD41" s="44"/>
      <c r="HHE41" s="44"/>
      <c r="HHF41" s="44"/>
      <c r="HHG41" s="44"/>
      <c r="HHH41" s="44"/>
      <c r="HHI41" s="44"/>
      <c r="HHJ41" s="44"/>
      <c r="HHK41" s="44"/>
      <c r="HHL41" s="44"/>
      <c r="HHM41" s="44"/>
      <c r="HHN41" s="44"/>
      <c r="HHO41" s="44"/>
      <c r="HHP41" s="44"/>
      <c r="HHQ41" s="44"/>
      <c r="HHR41" s="44"/>
      <c r="HHS41" s="44"/>
      <c r="HHT41" s="44"/>
      <c r="HHU41" s="44"/>
      <c r="HHV41" s="44"/>
      <c r="HHW41" s="44"/>
      <c r="HHX41" s="44"/>
      <c r="HHY41" s="44"/>
      <c r="HHZ41" s="44"/>
      <c r="HIA41" s="44"/>
      <c r="HIB41" s="44"/>
      <c r="HIC41" s="44"/>
      <c r="HID41" s="44"/>
      <c r="HIE41" s="44"/>
      <c r="HIF41" s="44"/>
      <c r="HIG41" s="44"/>
      <c r="HIH41" s="44"/>
      <c r="HII41" s="44"/>
      <c r="HIJ41" s="44"/>
      <c r="HIK41" s="44"/>
      <c r="HIL41" s="44"/>
      <c r="HIM41" s="44"/>
      <c r="HIN41" s="44"/>
      <c r="HIO41" s="44"/>
      <c r="HIP41" s="44"/>
      <c r="HIQ41" s="44"/>
      <c r="HIR41" s="44"/>
      <c r="HIS41" s="44"/>
      <c r="HIT41" s="44"/>
      <c r="HIU41" s="44"/>
      <c r="HIV41" s="44"/>
      <c r="HIW41" s="44"/>
      <c r="HIX41" s="44"/>
      <c r="HIY41" s="44"/>
      <c r="HIZ41" s="44"/>
      <c r="HJA41" s="44"/>
      <c r="HJB41" s="44"/>
      <c r="HJC41" s="44"/>
      <c r="HJD41" s="44"/>
      <c r="HJE41" s="44"/>
      <c r="HJF41" s="44"/>
      <c r="HJG41" s="44"/>
      <c r="HJH41" s="44"/>
      <c r="HJI41" s="44"/>
      <c r="HJJ41" s="44"/>
      <c r="HJK41" s="44"/>
      <c r="HJL41" s="44"/>
      <c r="HJM41" s="44"/>
      <c r="HJN41" s="44"/>
      <c r="HJO41" s="44"/>
      <c r="HJP41" s="44"/>
      <c r="HJQ41" s="44"/>
      <c r="HJR41" s="44"/>
      <c r="HJS41" s="44"/>
      <c r="HJT41" s="44"/>
      <c r="HJU41" s="44"/>
      <c r="HJV41" s="44"/>
      <c r="HJW41" s="44"/>
      <c r="HJX41" s="44"/>
      <c r="HJY41" s="44"/>
      <c r="HJZ41" s="44"/>
      <c r="HKA41" s="44"/>
      <c r="HKB41" s="44"/>
      <c r="HKC41" s="44"/>
      <c r="HKD41" s="44"/>
      <c r="HKE41" s="44"/>
      <c r="HKF41" s="44"/>
      <c r="HKG41" s="44"/>
      <c r="HKH41" s="44"/>
      <c r="HKI41" s="44"/>
      <c r="HKJ41" s="44"/>
      <c r="HKK41" s="44"/>
      <c r="HKL41" s="44"/>
      <c r="HKM41" s="44"/>
      <c r="HKN41" s="44"/>
      <c r="HKO41" s="44"/>
      <c r="HKP41" s="44"/>
      <c r="HKQ41" s="44"/>
      <c r="HKR41" s="44"/>
      <c r="HKS41" s="44"/>
      <c r="HKT41" s="44"/>
      <c r="HKU41" s="44"/>
      <c r="HKV41" s="44"/>
      <c r="HKW41" s="44"/>
      <c r="HKX41" s="44"/>
      <c r="HKY41" s="44"/>
      <c r="HKZ41" s="44"/>
      <c r="HLA41" s="44"/>
      <c r="HLB41" s="44"/>
      <c r="HLC41" s="44"/>
      <c r="HLD41" s="44"/>
      <c r="HLE41" s="44"/>
      <c r="HLF41" s="44"/>
      <c r="HLG41" s="44"/>
      <c r="HLH41" s="44"/>
      <c r="HLI41" s="44"/>
      <c r="HLJ41" s="44"/>
      <c r="HLK41" s="44"/>
      <c r="HLL41" s="44"/>
      <c r="HLM41" s="44"/>
      <c r="HLN41" s="44"/>
      <c r="HLO41" s="44"/>
      <c r="HLP41" s="44"/>
      <c r="HLQ41" s="44"/>
      <c r="HLR41" s="44"/>
      <c r="HLS41" s="44"/>
      <c r="HLT41" s="44"/>
      <c r="HLU41" s="44"/>
      <c r="HLV41" s="44"/>
      <c r="HLW41" s="44"/>
      <c r="HLX41" s="44"/>
      <c r="HLY41" s="44"/>
      <c r="HLZ41" s="44"/>
      <c r="HMA41" s="44"/>
      <c r="HMB41" s="44"/>
      <c r="HMC41" s="44"/>
      <c r="HMD41" s="44"/>
      <c r="HME41" s="44"/>
      <c r="HMF41" s="44"/>
      <c r="HMG41" s="44"/>
      <c r="HMH41" s="44"/>
      <c r="HMI41" s="44"/>
      <c r="HMJ41" s="44"/>
      <c r="HMK41" s="44"/>
      <c r="HML41" s="44"/>
      <c r="HMM41" s="44"/>
      <c r="HMN41" s="44"/>
      <c r="HMO41" s="44"/>
      <c r="HMP41" s="44"/>
      <c r="HMQ41" s="44"/>
      <c r="HMR41" s="44"/>
      <c r="HMS41" s="44"/>
      <c r="HMT41" s="44"/>
      <c r="HMU41" s="44"/>
      <c r="HMV41" s="44"/>
      <c r="HMW41" s="44"/>
      <c r="HMX41" s="44"/>
      <c r="HMY41" s="44"/>
      <c r="HMZ41" s="44"/>
      <c r="HNA41" s="44"/>
      <c r="HNB41" s="44"/>
      <c r="HNC41" s="44"/>
      <c r="HND41" s="44"/>
      <c r="HNE41" s="44"/>
      <c r="HNF41" s="44"/>
      <c r="HNG41" s="44"/>
      <c r="HNH41" s="44"/>
      <c r="HNI41" s="44"/>
      <c r="HNJ41" s="44"/>
      <c r="HNK41" s="44"/>
      <c r="HNL41" s="44"/>
      <c r="HNM41" s="44"/>
      <c r="HNN41" s="44"/>
      <c r="HNO41" s="44"/>
      <c r="HNP41" s="44"/>
      <c r="HNQ41" s="44"/>
      <c r="HNR41" s="44"/>
      <c r="HNS41" s="44"/>
      <c r="HNT41" s="44"/>
      <c r="HNU41" s="44"/>
      <c r="HNV41" s="44"/>
      <c r="HNW41" s="44"/>
      <c r="HNX41" s="44"/>
      <c r="HNY41" s="44"/>
      <c r="HNZ41" s="44"/>
      <c r="HOA41" s="44"/>
      <c r="HOB41" s="44"/>
      <c r="HOC41" s="44"/>
      <c r="HOD41" s="44"/>
      <c r="HOE41" s="44"/>
      <c r="HOF41" s="44"/>
      <c r="HOG41" s="44"/>
      <c r="HOH41" s="44"/>
      <c r="HOI41" s="44"/>
      <c r="HOJ41" s="44"/>
      <c r="HOK41" s="44"/>
      <c r="HOL41" s="44"/>
      <c r="HOM41" s="44"/>
      <c r="HON41" s="44"/>
      <c r="HOO41" s="44"/>
      <c r="HOP41" s="44"/>
      <c r="HOQ41" s="44"/>
      <c r="HOR41" s="44"/>
      <c r="HOS41" s="44"/>
      <c r="HOT41" s="44"/>
      <c r="HOU41" s="44"/>
      <c r="HOV41" s="44"/>
      <c r="HOW41" s="44"/>
      <c r="HOX41" s="44"/>
      <c r="HOY41" s="44"/>
      <c r="HOZ41" s="44"/>
      <c r="HPA41" s="44"/>
      <c r="HPB41" s="44"/>
      <c r="HPC41" s="44"/>
      <c r="HPD41" s="44"/>
      <c r="HPE41" s="44"/>
      <c r="HPF41" s="44"/>
      <c r="HPG41" s="44"/>
      <c r="HPH41" s="44"/>
      <c r="HPI41" s="44"/>
      <c r="HPJ41" s="44"/>
      <c r="HPK41" s="44"/>
      <c r="HPL41" s="44"/>
      <c r="HPM41" s="44"/>
      <c r="HPN41" s="44"/>
      <c r="HPO41" s="44"/>
      <c r="HPP41" s="44"/>
      <c r="HPQ41" s="44"/>
      <c r="HPR41" s="44"/>
      <c r="HPS41" s="44"/>
      <c r="HPT41" s="44"/>
      <c r="HPU41" s="44"/>
      <c r="HPV41" s="44"/>
      <c r="HPW41" s="44"/>
      <c r="HPX41" s="44"/>
      <c r="HPY41" s="44"/>
      <c r="HPZ41" s="44"/>
      <c r="HQA41" s="44"/>
      <c r="HQB41" s="44"/>
      <c r="HQC41" s="44"/>
      <c r="HQD41" s="44"/>
      <c r="HQE41" s="44"/>
      <c r="HQF41" s="44"/>
      <c r="HQG41" s="44"/>
      <c r="HQH41" s="44"/>
      <c r="HQI41" s="44"/>
      <c r="HQJ41" s="44"/>
      <c r="HQK41" s="44"/>
      <c r="HQL41" s="44"/>
      <c r="HQM41" s="44"/>
      <c r="HQN41" s="44"/>
      <c r="HQO41" s="44"/>
      <c r="HQP41" s="44"/>
      <c r="HQQ41" s="44"/>
      <c r="HQR41" s="44"/>
      <c r="HQS41" s="44"/>
      <c r="HQT41" s="44"/>
      <c r="HQU41" s="44"/>
      <c r="HQV41" s="44"/>
      <c r="HQW41" s="44"/>
      <c r="HQX41" s="44"/>
      <c r="HQY41" s="44"/>
      <c r="HQZ41" s="44"/>
      <c r="HRA41" s="44"/>
      <c r="HRB41" s="44"/>
      <c r="HRC41" s="44"/>
      <c r="HRD41" s="44"/>
      <c r="HRE41" s="44"/>
      <c r="HRF41" s="44"/>
      <c r="HRG41" s="44"/>
      <c r="HRH41" s="44"/>
      <c r="HRI41" s="44"/>
      <c r="HRJ41" s="44"/>
      <c r="HRK41" s="44"/>
      <c r="HRL41" s="44"/>
      <c r="HRM41" s="44"/>
      <c r="HRN41" s="44"/>
      <c r="HRO41" s="44"/>
      <c r="HRP41" s="44"/>
      <c r="HRQ41" s="44"/>
      <c r="HRR41" s="44"/>
      <c r="HRS41" s="44"/>
      <c r="HRT41" s="44"/>
      <c r="HRU41" s="44"/>
      <c r="HRV41" s="44"/>
      <c r="HRW41" s="44"/>
      <c r="HRX41" s="44"/>
      <c r="HRY41" s="44"/>
      <c r="HRZ41" s="44"/>
      <c r="HSA41" s="44"/>
      <c r="HSB41" s="44"/>
      <c r="HSC41" s="44"/>
      <c r="HSD41" s="44"/>
      <c r="HSE41" s="44"/>
      <c r="HSF41" s="44"/>
      <c r="HSG41" s="44"/>
      <c r="HSH41" s="44"/>
      <c r="HSI41" s="44"/>
      <c r="HSJ41" s="44"/>
      <c r="HSK41" s="44"/>
      <c r="HSL41" s="44"/>
      <c r="HSM41" s="44"/>
      <c r="HSN41" s="44"/>
      <c r="HSO41" s="44"/>
      <c r="HSP41" s="44"/>
      <c r="HSQ41" s="44"/>
      <c r="HSR41" s="44"/>
      <c r="HSS41" s="44"/>
      <c r="HST41" s="44"/>
      <c r="HSU41" s="44"/>
      <c r="HSV41" s="44"/>
      <c r="HSW41" s="44"/>
      <c r="HSX41" s="44"/>
      <c r="HSY41" s="44"/>
      <c r="HSZ41" s="44"/>
      <c r="HTA41" s="44"/>
      <c r="HTB41" s="44"/>
      <c r="HTC41" s="44"/>
      <c r="HTD41" s="44"/>
      <c r="HTE41" s="44"/>
      <c r="HTF41" s="44"/>
      <c r="HTG41" s="44"/>
      <c r="HTH41" s="44"/>
      <c r="HTI41" s="44"/>
      <c r="HTJ41" s="44"/>
      <c r="HTK41" s="44"/>
      <c r="HTL41" s="44"/>
      <c r="HTM41" s="44"/>
      <c r="HTN41" s="44"/>
      <c r="HTO41" s="44"/>
      <c r="HTP41" s="44"/>
      <c r="HTQ41" s="44"/>
      <c r="HTR41" s="44"/>
      <c r="HTS41" s="44"/>
      <c r="HTT41" s="44"/>
      <c r="HTU41" s="44"/>
      <c r="HTV41" s="44"/>
      <c r="HTW41" s="44"/>
      <c r="HTX41" s="44"/>
      <c r="HTY41" s="44"/>
      <c r="HTZ41" s="44"/>
      <c r="HUA41" s="44"/>
      <c r="HUB41" s="44"/>
      <c r="HUC41" s="44"/>
      <c r="HUD41" s="44"/>
      <c r="HUE41" s="44"/>
      <c r="HUF41" s="44"/>
      <c r="HUG41" s="44"/>
      <c r="HUH41" s="44"/>
      <c r="HUI41" s="44"/>
      <c r="HUJ41" s="44"/>
      <c r="HUK41" s="44"/>
      <c r="HUL41" s="44"/>
      <c r="HUM41" s="44"/>
      <c r="HUN41" s="44"/>
      <c r="HUO41" s="44"/>
      <c r="HUP41" s="44"/>
      <c r="HUQ41" s="44"/>
      <c r="HUR41" s="44"/>
      <c r="HUS41" s="44"/>
      <c r="HUT41" s="44"/>
      <c r="HUU41" s="44"/>
      <c r="HUV41" s="44"/>
      <c r="HUW41" s="44"/>
      <c r="HUX41" s="44"/>
      <c r="HUY41" s="44"/>
      <c r="HUZ41" s="44"/>
      <c r="HVA41" s="44"/>
      <c r="HVB41" s="44"/>
      <c r="HVC41" s="44"/>
      <c r="HVD41" s="44"/>
      <c r="HVE41" s="44"/>
      <c r="HVF41" s="44"/>
      <c r="HVG41" s="44"/>
      <c r="HVH41" s="44"/>
      <c r="HVI41" s="44"/>
      <c r="HVJ41" s="44"/>
      <c r="HVK41" s="44"/>
      <c r="HVL41" s="44"/>
      <c r="HVM41" s="44"/>
      <c r="HVN41" s="44"/>
      <c r="HVO41" s="44"/>
      <c r="HVP41" s="44"/>
      <c r="HVQ41" s="44"/>
      <c r="HVR41" s="44"/>
      <c r="HVS41" s="44"/>
      <c r="HVT41" s="44"/>
      <c r="HVU41" s="44"/>
      <c r="HVV41" s="44"/>
      <c r="HVW41" s="44"/>
      <c r="HVX41" s="44"/>
      <c r="HVY41" s="44"/>
      <c r="HVZ41" s="44"/>
      <c r="HWA41" s="44"/>
      <c r="HWB41" s="44"/>
      <c r="HWC41" s="44"/>
      <c r="HWD41" s="44"/>
      <c r="HWE41" s="44"/>
      <c r="HWF41" s="44"/>
      <c r="HWG41" s="44"/>
      <c r="HWH41" s="44"/>
      <c r="HWI41" s="44"/>
      <c r="HWJ41" s="44"/>
      <c r="HWK41" s="44"/>
      <c r="HWL41" s="44"/>
      <c r="HWM41" s="44"/>
      <c r="HWN41" s="44"/>
      <c r="HWO41" s="44"/>
      <c r="HWP41" s="44"/>
      <c r="HWQ41" s="44"/>
      <c r="HWR41" s="44"/>
      <c r="HWS41" s="44"/>
      <c r="HWT41" s="44"/>
      <c r="HWU41" s="44"/>
      <c r="HWV41" s="44"/>
      <c r="HWW41" s="44"/>
      <c r="HWX41" s="44"/>
      <c r="HWY41" s="44"/>
      <c r="HWZ41" s="44"/>
      <c r="HXA41" s="44"/>
      <c r="HXB41" s="44"/>
      <c r="HXC41" s="44"/>
      <c r="HXD41" s="44"/>
      <c r="HXE41" s="44"/>
      <c r="HXF41" s="44"/>
      <c r="HXG41" s="44"/>
      <c r="HXH41" s="44"/>
      <c r="HXI41" s="44"/>
      <c r="HXJ41" s="44"/>
      <c r="HXK41" s="44"/>
      <c r="HXL41" s="44"/>
      <c r="HXM41" s="44"/>
      <c r="HXN41" s="44"/>
      <c r="HXO41" s="44"/>
      <c r="HXP41" s="44"/>
      <c r="HXQ41" s="44"/>
      <c r="HXR41" s="44"/>
      <c r="HXS41" s="44"/>
      <c r="HXT41" s="44"/>
      <c r="HXU41" s="44"/>
      <c r="HXV41" s="44"/>
      <c r="HXW41" s="44"/>
      <c r="HXX41" s="44"/>
      <c r="HXY41" s="44"/>
      <c r="HXZ41" s="44"/>
      <c r="HYA41" s="44"/>
      <c r="HYB41" s="44"/>
      <c r="HYC41" s="44"/>
      <c r="HYD41" s="44"/>
      <c r="HYE41" s="44"/>
      <c r="HYF41" s="44"/>
      <c r="HYG41" s="44"/>
      <c r="HYH41" s="44"/>
      <c r="HYI41" s="44"/>
      <c r="HYJ41" s="44"/>
      <c r="HYK41" s="44"/>
      <c r="HYL41" s="44"/>
      <c r="HYM41" s="44"/>
      <c r="HYN41" s="44"/>
      <c r="HYO41" s="44"/>
      <c r="HYP41" s="44"/>
      <c r="HYQ41" s="44"/>
      <c r="HYR41" s="44"/>
      <c r="HYS41" s="44"/>
      <c r="HYT41" s="44"/>
      <c r="HYU41" s="44"/>
      <c r="HYV41" s="44"/>
      <c r="HYW41" s="44"/>
      <c r="HYX41" s="44"/>
      <c r="HYY41" s="44"/>
      <c r="HYZ41" s="44"/>
      <c r="HZA41" s="44"/>
      <c r="HZB41" s="44"/>
      <c r="HZC41" s="44"/>
      <c r="HZD41" s="44"/>
      <c r="HZE41" s="44"/>
      <c r="HZF41" s="44"/>
      <c r="HZG41" s="44"/>
      <c r="HZH41" s="44"/>
      <c r="HZI41" s="44"/>
      <c r="HZJ41" s="44"/>
      <c r="HZK41" s="44"/>
      <c r="HZL41" s="44"/>
      <c r="HZM41" s="44"/>
      <c r="HZN41" s="44"/>
      <c r="HZO41" s="44"/>
      <c r="HZP41" s="44"/>
      <c r="HZQ41" s="44"/>
      <c r="HZR41" s="44"/>
      <c r="HZS41" s="44"/>
      <c r="HZT41" s="44"/>
      <c r="HZU41" s="44"/>
      <c r="HZV41" s="44"/>
      <c r="HZW41" s="44"/>
      <c r="HZX41" s="44"/>
      <c r="HZY41" s="44"/>
      <c r="HZZ41" s="44"/>
      <c r="IAA41" s="44"/>
      <c r="IAB41" s="44"/>
      <c r="IAC41" s="44"/>
      <c r="IAD41" s="44"/>
      <c r="IAE41" s="44"/>
      <c r="IAF41" s="44"/>
      <c r="IAG41" s="44"/>
      <c r="IAH41" s="44"/>
      <c r="IAI41" s="44"/>
      <c r="IAJ41" s="44"/>
      <c r="IAK41" s="44"/>
      <c r="IAL41" s="44"/>
      <c r="IAM41" s="44"/>
      <c r="IAN41" s="44"/>
      <c r="IAO41" s="44"/>
      <c r="IAP41" s="44"/>
      <c r="IAQ41" s="44"/>
      <c r="IAR41" s="44"/>
      <c r="IAS41" s="44"/>
      <c r="IAT41" s="44"/>
      <c r="IAU41" s="44"/>
      <c r="IAV41" s="44"/>
      <c r="IAW41" s="44"/>
      <c r="IAX41" s="44"/>
      <c r="IAY41" s="44"/>
      <c r="IAZ41" s="44"/>
      <c r="IBA41" s="44"/>
      <c r="IBB41" s="44"/>
      <c r="IBC41" s="44"/>
      <c r="IBD41" s="44"/>
      <c r="IBE41" s="44"/>
      <c r="IBF41" s="44"/>
      <c r="IBG41" s="44"/>
      <c r="IBH41" s="44"/>
      <c r="IBI41" s="44"/>
      <c r="IBJ41" s="44"/>
      <c r="IBK41" s="44"/>
      <c r="IBL41" s="44"/>
      <c r="IBM41" s="44"/>
      <c r="IBN41" s="44"/>
      <c r="IBO41" s="44"/>
      <c r="IBP41" s="44"/>
      <c r="IBQ41" s="44"/>
      <c r="IBR41" s="44"/>
      <c r="IBS41" s="44"/>
      <c r="IBT41" s="44"/>
      <c r="IBU41" s="44"/>
      <c r="IBV41" s="44"/>
      <c r="IBW41" s="44"/>
      <c r="IBX41" s="44"/>
      <c r="IBY41" s="44"/>
      <c r="IBZ41" s="44"/>
      <c r="ICA41" s="44"/>
      <c r="ICB41" s="44"/>
      <c r="ICC41" s="44"/>
      <c r="ICD41" s="44"/>
      <c r="ICE41" s="44"/>
      <c r="ICF41" s="44"/>
      <c r="ICG41" s="44"/>
      <c r="ICH41" s="44"/>
      <c r="ICI41" s="44"/>
      <c r="ICJ41" s="44"/>
      <c r="ICK41" s="44"/>
      <c r="ICL41" s="44"/>
      <c r="ICM41" s="44"/>
      <c r="ICN41" s="44"/>
      <c r="ICO41" s="44"/>
      <c r="ICP41" s="44"/>
      <c r="ICQ41" s="44"/>
      <c r="ICR41" s="44"/>
      <c r="ICS41" s="44"/>
      <c r="ICT41" s="44"/>
      <c r="ICU41" s="44"/>
      <c r="ICV41" s="44"/>
      <c r="ICW41" s="44"/>
      <c r="ICX41" s="44"/>
      <c r="ICY41" s="44"/>
      <c r="ICZ41" s="44"/>
      <c r="IDA41" s="44"/>
      <c r="IDB41" s="44"/>
      <c r="IDC41" s="44"/>
      <c r="IDD41" s="44"/>
      <c r="IDE41" s="44"/>
      <c r="IDF41" s="44"/>
      <c r="IDG41" s="44"/>
      <c r="IDH41" s="44"/>
      <c r="IDI41" s="44"/>
      <c r="IDJ41" s="44"/>
      <c r="IDK41" s="44"/>
      <c r="IDL41" s="44"/>
      <c r="IDM41" s="44"/>
      <c r="IDN41" s="44"/>
      <c r="IDO41" s="44"/>
      <c r="IDP41" s="44"/>
      <c r="IDQ41" s="44"/>
      <c r="IDR41" s="44"/>
      <c r="IDS41" s="44"/>
      <c r="IDT41" s="44"/>
      <c r="IDU41" s="44"/>
      <c r="IDV41" s="44"/>
      <c r="IDW41" s="44"/>
      <c r="IDX41" s="44"/>
      <c r="IDY41" s="44"/>
      <c r="IDZ41" s="44"/>
      <c r="IEA41" s="44"/>
      <c r="IEB41" s="44"/>
      <c r="IEC41" s="44"/>
      <c r="IED41" s="44"/>
      <c r="IEE41" s="44"/>
      <c r="IEF41" s="44"/>
      <c r="IEG41" s="44"/>
      <c r="IEH41" s="44"/>
      <c r="IEI41" s="44"/>
      <c r="IEJ41" s="44"/>
      <c r="IEK41" s="44"/>
      <c r="IEL41" s="44"/>
      <c r="IEM41" s="44"/>
      <c r="IEN41" s="44"/>
      <c r="IEO41" s="44"/>
      <c r="IEP41" s="44"/>
      <c r="IEQ41" s="44"/>
      <c r="IER41" s="44"/>
      <c r="IES41" s="44"/>
      <c r="IET41" s="44"/>
      <c r="IEU41" s="44"/>
      <c r="IEV41" s="44"/>
      <c r="IEW41" s="44"/>
      <c r="IEX41" s="44"/>
      <c r="IEY41" s="44"/>
      <c r="IEZ41" s="44"/>
      <c r="IFA41" s="44"/>
      <c r="IFB41" s="44"/>
      <c r="IFC41" s="44"/>
      <c r="IFD41" s="44"/>
      <c r="IFE41" s="44"/>
      <c r="IFF41" s="44"/>
      <c r="IFG41" s="44"/>
      <c r="IFH41" s="44"/>
      <c r="IFI41" s="44"/>
      <c r="IFJ41" s="44"/>
      <c r="IFK41" s="44"/>
      <c r="IFL41" s="44"/>
      <c r="IFM41" s="44"/>
      <c r="IFN41" s="44"/>
      <c r="IFO41" s="44"/>
      <c r="IFP41" s="44"/>
      <c r="IFQ41" s="44"/>
      <c r="IFR41" s="44"/>
      <c r="IFS41" s="44"/>
      <c r="IFT41" s="44"/>
      <c r="IFU41" s="44"/>
      <c r="IFV41" s="44"/>
      <c r="IFW41" s="44"/>
      <c r="IFX41" s="44"/>
      <c r="IFY41" s="44"/>
      <c r="IFZ41" s="44"/>
      <c r="IGA41" s="44"/>
      <c r="IGB41" s="44"/>
      <c r="IGC41" s="44"/>
      <c r="IGD41" s="44"/>
      <c r="IGE41" s="44"/>
      <c r="IGF41" s="44"/>
      <c r="IGG41" s="44"/>
      <c r="IGH41" s="44"/>
      <c r="IGI41" s="44"/>
      <c r="IGJ41" s="44"/>
      <c r="IGK41" s="44"/>
      <c r="IGL41" s="44"/>
      <c r="IGM41" s="44"/>
      <c r="IGN41" s="44"/>
      <c r="IGO41" s="44"/>
      <c r="IGP41" s="44"/>
      <c r="IGQ41" s="44"/>
      <c r="IGR41" s="44"/>
      <c r="IGS41" s="44"/>
      <c r="IGT41" s="44"/>
      <c r="IGU41" s="44"/>
      <c r="IGV41" s="44"/>
      <c r="IGW41" s="44"/>
      <c r="IGX41" s="44"/>
      <c r="IGY41" s="44"/>
      <c r="IGZ41" s="44"/>
      <c r="IHA41" s="44"/>
      <c r="IHB41" s="44"/>
      <c r="IHC41" s="44"/>
      <c r="IHD41" s="44"/>
      <c r="IHE41" s="44"/>
      <c r="IHF41" s="44"/>
      <c r="IHG41" s="44"/>
      <c r="IHH41" s="44"/>
      <c r="IHI41" s="44"/>
      <c r="IHJ41" s="44"/>
      <c r="IHK41" s="44"/>
      <c r="IHL41" s="44"/>
      <c r="IHM41" s="44"/>
      <c r="IHN41" s="44"/>
      <c r="IHO41" s="44"/>
      <c r="IHP41" s="44"/>
      <c r="IHQ41" s="44"/>
      <c r="IHR41" s="44"/>
      <c r="IHS41" s="44"/>
      <c r="IHT41" s="44"/>
      <c r="IHU41" s="44"/>
      <c r="IHV41" s="44"/>
      <c r="IHW41" s="44"/>
      <c r="IHX41" s="44"/>
      <c r="IHY41" s="44"/>
      <c r="IHZ41" s="44"/>
      <c r="IIA41" s="44"/>
      <c r="IIB41" s="44"/>
      <c r="IIC41" s="44"/>
      <c r="IID41" s="44"/>
      <c r="IIE41" s="44"/>
      <c r="IIF41" s="44"/>
      <c r="IIG41" s="44"/>
      <c r="IIH41" s="44"/>
      <c r="III41" s="44"/>
      <c r="IIJ41" s="44"/>
      <c r="IIK41" s="44"/>
      <c r="IIL41" s="44"/>
      <c r="IIM41" s="44"/>
      <c r="IIN41" s="44"/>
      <c r="IIO41" s="44"/>
      <c r="IIP41" s="44"/>
      <c r="IIQ41" s="44"/>
      <c r="IIR41" s="44"/>
      <c r="IIS41" s="44"/>
      <c r="IIT41" s="44"/>
      <c r="IIU41" s="44"/>
      <c r="IIV41" s="44"/>
      <c r="IIW41" s="44"/>
      <c r="IIX41" s="44"/>
      <c r="IIY41" s="44"/>
      <c r="IIZ41" s="44"/>
      <c r="IJA41" s="44"/>
      <c r="IJB41" s="44"/>
      <c r="IJC41" s="44"/>
      <c r="IJD41" s="44"/>
      <c r="IJE41" s="44"/>
      <c r="IJF41" s="44"/>
      <c r="IJG41" s="44"/>
      <c r="IJH41" s="44"/>
      <c r="IJI41" s="44"/>
      <c r="IJJ41" s="44"/>
      <c r="IJK41" s="44"/>
      <c r="IJL41" s="44"/>
      <c r="IJM41" s="44"/>
      <c r="IJN41" s="44"/>
      <c r="IJO41" s="44"/>
      <c r="IJP41" s="44"/>
      <c r="IJQ41" s="44"/>
      <c r="IJR41" s="44"/>
      <c r="IJS41" s="44"/>
      <c r="IJT41" s="44"/>
      <c r="IJU41" s="44"/>
      <c r="IJV41" s="44"/>
      <c r="IJW41" s="44"/>
      <c r="IJX41" s="44"/>
      <c r="IJY41" s="44"/>
      <c r="IJZ41" s="44"/>
      <c r="IKA41" s="44"/>
      <c r="IKB41" s="44"/>
      <c r="IKC41" s="44"/>
      <c r="IKD41" s="44"/>
      <c r="IKE41" s="44"/>
      <c r="IKF41" s="44"/>
      <c r="IKG41" s="44"/>
      <c r="IKH41" s="44"/>
      <c r="IKI41" s="44"/>
      <c r="IKJ41" s="44"/>
      <c r="IKK41" s="44"/>
      <c r="IKL41" s="44"/>
      <c r="IKM41" s="44"/>
      <c r="IKN41" s="44"/>
      <c r="IKO41" s="44"/>
      <c r="IKP41" s="44"/>
      <c r="IKQ41" s="44"/>
      <c r="IKR41" s="44"/>
      <c r="IKS41" s="44"/>
      <c r="IKT41" s="44"/>
      <c r="IKU41" s="44"/>
      <c r="IKV41" s="44"/>
      <c r="IKW41" s="44"/>
      <c r="IKX41" s="44"/>
      <c r="IKY41" s="44"/>
      <c r="IKZ41" s="44"/>
      <c r="ILA41" s="44"/>
      <c r="ILB41" s="44"/>
      <c r="ILC41" s="44"/>
      <c r="ILD41" s="44"/>
      <c r="ILE41" s="44"/>
      <c r="ILF41" s="44"/>
      <c r="ILG41" s="44"/>
      <c r="ILH41" s="44"/>
      <c r="ILI41" s="44"/>
      <c r="ILJ41" s="44"/>
      <c r="ILK41" s="44"/>
      <c r="ILL41" s="44"/>
      <c r="ILM41" s="44"/>
      <c r="ILN41" s="44"/>
      <c r="ILO41" s="44"/>
      <c r="ILP41" s="44"/>
      <c r="ILQ41" s="44"/>
      <c r="ILR41" s="44"/>
      <c r="ILS41" s="44"/>
      <c r="ILT41" s="44"/>
      <c r="ILU41" s="44"/>
      <c r="ILV41" s="44"/>
      <c r="ILW41" s="44"/>
      <c r="ILX41" s="44"/>
      <c r="ILY41" s="44"/>
      <c r="ILZ41" s="44"/>
      <c r="IMA41" s="44"/>
      <c r="IMB41" s="44"/>
      <c r="IMC41" s="44"/>
      <c r="IMD41" s="44"/>
      <c r="IME41" s="44"/>
      <c r="IMF41" s="44"/>
      <c r="IMG41" s="44"/>
      <c r="IMH41" s="44"/>
      <c r="IMI41" s="44"/>
      <c r="IMJ41" s="44"/>
      <c r="IMK41" s="44"/>
      <c r="IML41" s="44"/>
      <c r="IMM41" s="44"/>
      <c r="IMN41" s="44"/>
      <c r="IMO41" s="44"/>
      <c r="IMP41" s="44"/>
      <c r="IMQ41" s="44"/>
      <c r="IMR41" s="44"/>
      <c r="IMS41" s="44"/>
      <c r="IMT41" s="44"/>
      <c r="IMU41" s="44"/>
      <c r="IMV41" s="44"/>
      <c r="IMW41" s="44"/>
      <c r="IMX41" s="44"/>
      <c r="IMY41" s="44"/>
      <c r="IMZ41" s="44"/>
      <c r="INA41" s="44"/>
      <c r="INB41" s="44"/>
      <c r="INC41" s="44"/>
      <c r="IND41" s="44"/>
      <c r="INE41" s="44"/>
      <c r="INF41" s="44"/>
      <c r="ING41" s="44"/>
      <c r="INH41" s="44"/>
      <c r="INI41" s="44"/>
      <c r="INJ41" s="44"/>
      <c r="INK41" s="44"/>
      <c r="INL41" s="44"/>
      <c r="INM41" s="44"/>
      <c r="INN41" s="44"/>
      <c r="INO41" s="44"/>
      <c r="INP41" s="44"/>
      <c r="INQ41" s="44"/>
      <c r="INR41" s="44"/>
      <c r="INS41" s="44"/>
      <c r="INT41" s="44"/>
      <c r="INU41" s="44"/>
      <c r="INV41" s="44"/>
      <c r="INW41" s="44"/>
      <c r="INX41" s="44"/>
      <c r="INY41" s="44"/>
      <c r="INZ41" s="44"/>
      <c r="IOA41" s="44"/>
      <c r="IOB41" s="44"/>
      <c r="IOC41" s="44"/>
      <c r="IOD41" s="44"/>
      <c r="IOE41" s="44"/>
      <c r="IOF41" s="44"/>
      <c r="IOG41" s="44"/>
      <c r="IOH41" s="44"/>
      <c r="IOI41" s="44"/>
      <c r="IOJ41" s="44"/>
      <c r="IOK41" s="44"/>
      <c r="IOL41" s="44"/>
      <c r="IOM41" s="44"/>
      <c r="ION41" s="44"/>
      <c r="IOO41" s="44"/>
      <c r="IOP41" s="44"/>
      <c r="IOQ41" s="44"/>
      <c r="IOR41" s="44"/>
      <c r="IOS41" s="44"/>
      <c r="IOT41" s="44"/>
      <c r="IOU41" s="44"/>
      <c r="IOV41" s="44"/>
      <c r="IOW41" s="44"/>
      <c r="IOX41" s="44"/>
      <c r="IOY41" s="44"/>
      <c r="IOZ41" s="44"/>
      <c r="IPA41" s="44"/>
      <c r="IPB41" s="44"/>
      <c r="IPC41" s="44"/>
      <c r="IPD41" s="44"/>
      <c r="IPE41" s="44"/>
      <c r="IPF41" s="44"/>
      <c r="IPG41" s="44"/>
      <c r="IPH41" s="44"/>
      <c r="IPI41" s="44"/>
      <c r="IPJ41" s="44"/>
      <c r="IPK41" s="44"/>
      <c r="IPL41" s="44"/>
      <c r="IPM41" s="44"/>
      <c r="IPN41" s="44"/>
      <c r="IPO41" s="44"/>
      <c r="IPP41" s="44"/>
      <c r="IPQ41" s="44"/>
      <c r="IPR41" s="44"/>
      <c r="IPS41" s="44"/>
      <c r="IPT41" s="44"/>
      <c r="IPU41" s="44"/>
      <c r="IPV41" s="44"/>
      <c r="IPW41" s="44"/>
      <c r="IPX41" s="44"/>
      <c r="IPY41" s="44"/>
      <c r="IPZ41" s="44"/>
      <c r="IQA41" s="44"/>
      <c r="IQB41" s="44"/>
      <c r="IQC41" s="44"/>
      <c r="IQD41" s="44"/>
      <c r="IQE41" s="44"/>
      <c r="IQF41" s="44"/>
      <c r="IQG41" s="44"/>
      <c r="IQH41" s="44"/>
      <c r="IQI41" s="44"/>
      <c r="IQJ41" s="44"/>
      <c r="IQK41" s="44"/>
      <c r="IQL41" s="44"/>
      <c r="IQM41" s="44"/>
      <c r="IQN41" s="44"/>
      <c r="IQO41" s="44"/>
      <c r="IQP41" s="44"/>
      <c r="IQQ41" s="44"/>
      <c r="IQR41" s="44"/>
      <c r="IQS41" s="44"/>
      <c r="IQT41" s="44"/>
      <c r="IQU41" s="44"/>
      <c r="IQV41" s="44"/>
      <c r="IQW41" s="44"/>
      <c r="IQX41" s="44"/>
      <c r="IQY41" s="44"/>
      <c r="IQZ41" s="44"/>
      <c r="IRA41" s="44"/>
      <c r="IRB41" s="44"/>
      <c r="IRC41" s="44"/>
      <c r="IRD41" s="44"/>
      <c r="IRE41" s="44"/>
      <c r="IRF41" s="44"/>
      <c r="IRG41" s="44"/>
      <c r="IRH41" s="44"/>
      <c r="IRI41" s="44"/>
      <c r="IRJ41" s="44"/>
      <c r="IRK41" s="44"/>
      <c r="IRL41" s="44"/>
      <c r="IRM41" s="44"/>
      <c r="IRN41" s="44"/>
      <c r="IRO41" s="44"/>
      <c r="IRP41" s="44"/>
      <c r="IRQ41" s="44"/>
      <c r="IRR41" s="44"/>
      <c r="IRS41" s="44"/>
      <c r="IRT41" s="44"/>
      <c r="IRU41" s="44"/>
      <c r="IRV41" s="44"/>
      <c r="IRW41" s="44"/>
      <c r="IRX41" s="44"/>
      <c r="IRY41" s="44"/>
      <c r="IRZ41" s="44"/>
      <c r="ISA41" s="44"/>
      <c r="ISB41" s="44"/>
      <c r="ISC41" s="44"/>
      <c r="ISD41" s="44"/>
      <c r="ISE41" s="44"/>
      <c r="ISF41" s="44"/>
      <c r="ISG41" s="44"/>
      <c r="ISH41" s="44"/>
      <c r="ISI41" s="44"/>
      <c r="ISJ41" s="44"/>
      <c r="ISK41" s="44"/>
      <c r="ISL41" s="44"/>
      <c r="ISM41" s="44"/>
      <c r="ISN41" s="44"/>
      <c r="ISO41" s="44"/>
      <c r="ISP41" s="44"/>
      <c r="ISQ41" s="44"/>
      <c r="ISR41" s="44"/>
      <c r="ISS41" s="44"/>
      <c r="IST41" s="44"/>
      <c r="ISU41" s="44"/>
      <c r="ISV41" s="44"/>
      <c r="ISW41" s="44"/>
      <c r="ISX41" s="44"/>
      <c r="ISY41" s="44"/>
      <c r="ISZ41" s="44"/>
      <c r="ITA41" s="44"/>
      <c r="ITB41" s="44"/>
      <c r="ITC41" s="44"/>
      <c r="ITD41" s="44"/>
      <c r="ITE41" s="44"/>
      <c r="ITF41" s="44"/>
      <c r="ITG41" s="44"/>
      <c r="ITH41" s="44"/>
      <c r="ITI41" s="44"/>
      <c r="ITJ41" s="44"/>
      <c r="ITK41" s="44"/>
      <c r="ITL41" s="44"/>
      <c r="ITM41" s="44"/>
      <c r="ITN41" s="44"/>
      <c r="ITO41" s="44"/>
      <c r="ITP41" s="44"/>
      <c r="ITQ41" s="44"/>
      <c r="ITR41" s="44"/>
      <c r="ITS41" s="44"/>
      <c r="ITT41" s="44"/>
      <c r="ITU41" s="44"/>
      <c r="ITV41" s="44"/>
      <c r="ITW41" s="44"/>
      <c r="ITX41" s="44"/>
      <c r="ITY41" s="44"/>
      <c r="ITZ41" s="44"/>
      <c r="IUA41" s="44"/>
      <c r="IUB41" s="44"/>
      <c r="IUC41" s="44"/>
      <c r="IUD41" s="44"/>
      <c r="IUE41" s="44"/>
      <c r="IUF41" s="44"/>
      <c r="IUG41" s="44"/>
      <c r="IUH41" s="44"/>
      <c r="IUI41" s="44"/>
      <c r="IUJ41" s="44"/>
      <c r="IUK41" s="44"/>
      <c r="IUL41" s="44"/>
      <c r="IUM41" s="44"/>
      <c r="IUN41" s="44"/>
      <c r="IUO41" s="44"/>
      <c r="IUP41" s="44"/>
      <c r="IUQ41" s="44"/>
      <c r="IUR41" s="44"/>
      <c r="IUS41" s="44"/>
      <c r="IUT41" s="44"/>
      <c r="IUU41" s="44"/>
      <c r="IUV41" s="44"/>
      <c r="IUW41" s="44"/>
      <c r="IUX41" s="44"/>
      <c r="IUY41" s="44"/>
      <c r="IUZ41" s="44"/>
      <c r="IVA41" s="44"/>
      <c r="IVB41" s="44"/>
      <c r="IVC41" s="44"/>
      <c r="IVD41" s="44"/>
      <c r="IVE41" s="44"/>
      <c r="IVF41" s="44"/>
      <c r="IVG41" s="44"/>
      <c r="IVH41" s="44"/>
      <c r="IVI41" s="44"/>
      <c r="IVJ41" s="44"/>
      <c r="IVK41" s="44"/>
      <c r="IVL41" s="44"/>
      <c r="IVM41" s="44"/>
      <c r="IVN41" s="44"/>
      <c r="IVO41" s="44"/>
      <c r="IVP41" s="44"/>
      <c r="IVQ41" s="44"/>
      <c r="IVR41" s="44"/>
      <c r="IVS41" s="44"/>
      <c r="IVT41" s="44"/>
      <c r="IVU41" s="44"/>
      <c r="IVV41" s="44"/>
      <c r="IVW41" s="44"/>
      <c r="IVX41" s="44"/>
      <c r="IVY41" s="44"/>
      <c r="IVZ41" s="44"/>
      <c r="IWA41" s="44"/>
      <c r="IWB41" s="44"/>
      <c r="IWC41" s="44"/>
      <c r="IWD41" s="44"/>
      <c r="IWE41" s="44"/>
      <c r="IWF41" s="44"/>
      <c r="IWG41" s="44"/>
      <c r="IWH41" s="44"/>
      <c r="IWI41" s="44"/>
      <c r="IWJ41" s="44"/>
      <c r="IWK41" s="44"/>
      <c r="IWL41" s="44"/>
      <c r="IWM41" s="44"/>
      <c r="IWN41" s="44"/>
      <c r="IWO41" s="44"/>
      <c r="IWP41" s="44"/>
      <c r="IWQ41" s="44"/>
      <c r="IWR41" s="44"/>
      <c r="IWS41" s="44"/>
      <c r="IWT41" s="44"/>
      <c r="IWU41" s="44"/>
      <c r="IWV41" s="44"/>
      <c r="IWW41" s="44"/>
      <c r="IWX41" s="44"/>
      <c r="IWY41" s="44"/>
      <c r="IWZ41" s="44"/>
      <c r="IXA41" s="44"/>
      <c r="IXB41" s="44"/>
      <c r="IXC41" s="44"/>
      <c r="IXD41" s="44"/>
      <c r="IXE41" s="44"/>
      <c r="IXF41" s="44"/>
      <c r="IXG41" s="44"/>
      <c r="IXH41" s="44"/>
      <c r="IXI41" s="44"/>
      <c r="IXJ41" s="44"/>
      <c r="IXK41" s="44"/>
      <c r="IXL41" s="44"/>
      <c r="IXM41" s="44"/>
      <c r="IXN41" s="44"/>
      <c r="IXO41" s="44"/>
      <c r="IXP41" s="44"/>
      <c r="IXQ41" s="44"/>
      <c r="IXR41" s="44"/>
      <c r="IXS41" s="44"/>
      <c r="IXT41" s="44"/>
      <c r="IXU41" s="44"/>
      <c r="IXV41" s="44"/>
      <c r="IXW41" s="44"/>
      <c r="IXX41" s="44"/>
      <c r="IXY41" s="44"/>
      <c r="IXZ41" s="44"/>
      <c r="IYA41" s="44"/>
      <c r="IYB41" s="44"/>
      <c r="IYC41" s="44"/>
      <c r="IYD41" s="44"/>
      <c r="IYE41" s="44"/>
      <c r="IYF41" s="44"/>
      <c r="IYG41" s="44"/>
      <c r="IYH41" s="44"/>
      <c r="IYI41" s="44"/>
      <c r="IYJ41" s="44"/>
      <c r="IYK41" s="44"/>
      <c r="IYL41" s="44"/>
      <c r="IYM41" s="44"/>
      <c r="IYN41" s="44"/>
      <c r="IYO41" s="44"/>
      <c r="IYP41" s="44"/>
      <c r="IYQ41" s="44"/>
      <c r="IYR41" s="44"/>
      <c r="IYS41" s="44"/>
      <c r="IYT41" s="44"/>
      <c r="IYU41" s="44"/>
      <c r="IYV41" s="44"/>
      <c r="IYW41" s="44"/>
      <c r="IYX41" s="44"/>
      <c r="IYY41" s="44"/>
      <c r="IYZ41" s="44"/>
      <c r="IZA41" s="44"/>
      <c r="IZB41" s="44"/>
      <c r="IZC41" s="44"/>
      <c r="IZD41" s="44"/>
      <c r="IZE41" s="44"/>
      <c r="IZF41" s="44"/>
      <c r="IZG41" s="44"/>
      <c r="IZH41" s="44"/>
      <c r="IZI41" s="44"/>
      <c r="IZJ41" s="44"/>
      <c r="IZK41" s="44"/>
      <c r="IZL41" s="44"/>
      <c r="IZM41" s="44"/>
      <c r="IZN41" s="44"/>
      <c r="IZO41" s="44"/>
      <c r="IZP41" s="44"/>
      <c r="IZQ41" s="44"/>
      <c r="IZR41" s="44"/>
      <c r="IZS41" s="44"/>
      <c r="IZT41" s="44"/>
      <c r="IZU41" s="44"/>
      <c r="IZV41" s="44"/>
      <c r="IZW41" s="44"/>
      <c r="IZX41" s="44"/>
      <c r="IZY41" s="44"/>
      <c r="IZZ41" s="44"/>
      <c r="JAA41" s="44"/>
      <c r="JAB41" s="44"/>
      <c r="JAC41" s="44"/>
      <c r="JAD41" s="44"/>
      <c r="JAE41" s="44"/>
      <c r="JAF41" s="44"/>
      <c r="JAG41" s="44"/>
      <c r="JAH41" s="44"/>
      <c r="JAI41" s="44"/>
      <c r="JAJ41" s="44"/>
      <c r="JAK41" s="44"/>
      <c r="JAL41" s="44"/>
      <c r="JAM41" s="44"/>
      <c r="JAN41" s="44"/>
      <c r="JAO41" s="44"/>
      <c r="JAP41" s="44"/>
      <c r="JAQ41" s="44"/>
      <c r="JAR41" s="44"/>
      <c r="JAS41" s="44"/>
      <c r="JAT41" s="44"/>
      <c r="JAU41" s="44"/>
      <c r="JAV41" s="44"/>
      <c r="JAW41" s="44"/>
      <c r="JAX41" s="44"/>
      <c r="JAY41" s="44"/>
      <c r="JAZ41" s="44"/>
      <c r="JBA41" s="44"/>
      <c r="JBB41" s="44"/>
      <c r="JBC41" s="44"/>
      <c r="JBD41" s="44"/>
      <c r="JBE41" s="44"/>
      <c r="JBF41" s="44"/>
      <c r="JBG41" s="44"/>
      <c r="JBH41" s="44"/>
      <c r="JBI41" s="44"/>
      <c r="JBJ41" s="44"/>
      <c r="JBK41" s="44"/>
      <c r="JBL41" s="44"/>
      <c r="JBM41" s="44"/>
      <c r="JBN41" s="44"/>
      <c r="JBO41" s="44"/>
      <c r="JBP41" s="44"/>
      <c r="JBQ41" s="44"/>
      <c r="JBR41" s="44"/>
      <c r="JBS41" s="44"/>
      <c r="JBT41" s="44"/>
      <c r="JBU41" s="44"/>
      <c r="JBV41" s="44"/>
      <c r="JBW41" s="44"/>
      <c r="JBX41" s="44"/>
      <c r="JBY41" s="44"/>
      <c r="JBZ41" s="44"/>
      <c r="JCA41" s="44"/>
      <c r="JCB41" s="44"/>
      <c r="JCC41" s="44"/>
      <c r="JCD41" s="44"/>
      <c r="JCE41" s="44"/>
      <c r="JCF41" s="44"/>
      <c r="JCG41" s="44"/>
      <c r="JCH41" s="44"/>
      <c r="JCI41" s="44"/>
      <c r="JCJ41" s="44"/>
      <c r="JCK41" s="44"/>
      <c r="JCL41" s="44"/>
      <c r="JCM41" s="44"/>
      <c r="JCN41" s="44"/>
      <c r="JCO41" s="44"/>
      <c r="JCP41" s="44"/>
      <c r="JCQ41" s="44"/>
      <c r="JCR41" s="44"/>
      <c r="JCS41" s="44"/>
      <c r="JCT41" s="44"/>
      <c r="JCU41" s="44"/>
      <c r="JCV41" s="44"/>
      <c r="JCW41" s="44"/>
      <c r="JCX41" s="44"/>
      <c r="JCY41" s="44"/>
      <c r="JCZ41" s="44"/>
      <c r="JDA41" s="44"/>
      <c r="JDB41" s="44"/>
      <c r="JDC41" s="44"/>
      <c r="JDD41" s="44"/>
      <c r="JDE41" s="44"/>
      <c r="JDF41" s="44"/>
      <c r="JDG41" s="44"/>
      <c r="JDH41" s="44"/>
      <c r="JDI41" s="44"/>
      <c r="JDJ41" s="44"/>
      <c r="JDK41" s="44"/>
      <c r="JDL41" s="44"/>
      <c r="JDM41" s="44"/>
      <c r="JDN41" s="44"/>
      <c r="JDO41" s="44"/>
      <c r="JDP41" s="44"/>
      <c r="JDQ41" s="44"/>
      <c r="JDR41" s="44"/>
      <c r="JDS41" s="44"/>
      <c r="JDT41" s="44"/>
      <c r="JDU41" s="44"/>
      <c r="JDV41" s="44"/>
      <c r="JDW41" s="44"/>
      <c r="JDX41" s="44"/>
      <c r="JDY41" s="44"/>
      <c r="JDZ41" s="44"/>
      <c r="JEA41" s="44"/>
      <c r="JEB41" s="44"/>
      <c r="JEC41" s="44"/>
      <c r="JED41" s="44"/>
      <c r="JEE41" s="44"/>
      <c r="JEF41" s="44"/>
      <c r="JEG41" s="44"/>
      <c r="JEH41" s="44"/>
      <c r="JEI41" s="44"/>
      <c r="JEJ41" s="44"/>
      <c r="JEK41" s="44"/>
      <c r="JEL41" s="44"/>
      <c r="JEM41" s="44"/>
      <c r="JEN41" s="44"/>
      <c r="JEO41" s="44"/>
      <c r="JEP41" s="44"/>
      <c r="JEQ41" s="44"/>
      <c r="JER41" s="44"/>
      <c r="JES41" s="44"/>
      <c r="JET41" s="44"/>
      <c r="JEU41" s="44"/>
      <c r="JEV41" s="44"/>
      <c r="JEW41" s="44"/>
      <c r="JEX41" s="44"/>
      <c r="JEY41" s="44"/>
      <c r="JEZ41" s="44"/>
      <c r="JFA41" s="44"/>
      <c r="JFB41" s="44"/>
      <c r="JFC41" s="44"/>
      <c r="JFD41" s="44"/>
      <c r="JFE41" s="44"/>
      <c r="JFF41" s="44"/>
      <c r="JFG41" s="44"/>
      <c r="JFH41" s="44"/>
      <c r="JFI41" s="44"/>
      <c r="JFJ41" s="44"/>
      <c r="JFK41" s="44"/>
      <c r="JFL41" s="44"/>
      <c r="JFM41" s="44"/>
      <c r="JFN41" s="44"/>
      <c r="JFO41" s="44"/>
      <c r="JFP41" s="44"/>
      <c r="JFQ41" s="44"/>
      <c r="JFR41" s="44"/>
      <c r="JFS41" s="44"/>
      <c r="JFT41" s="44"/>
      <c r="JFU41" s="44"/>
      <c r="JFV41" s="44"/>
      <c r="JFW41" s="44"/>
      <c r="JFX41" s="44"/>
      <c r="JFY41" s="44"/>
      <c r="JFZ41" s="44"/>
      <c r="JGA41" s="44"/>
      <c r="JGB41" s="44"/>
      <c r="JGC41" s="44"/>
      <c r="JGD41" s="44"/>
      <c r="JGE41" s="44"/>
      <c r="JGF41" s="44"/>
      <c r="JGG41" s="44"/>
      <c r="JGH41" s="44"/>
      <c r="JGI41" s="44"/>
      <c r="JGJ41" s="44"/>
      <c r="JGK41" s="44"/>
      <c r="JGL41" s="44"/>
      <c r="JGM41" s="44"/>
      <c r="JGN41" s="44"/>
      <c r="JGO41" s="44"/>
      <c r="JGP41" s="44"/>
      <c r="JGQ41" s="44"/>
      <c r="JGR41" s="44"/>
      <c r="JGS41" s="44"/>
      <c r="JGT41" s="44"/>
      <c r="JGU41" s="44"/>
      <c r="JGV41" s="44"/>
      <c r="JGW41" s="44"/>
      <c r="JGX41" s="44"/>
      <c r="JGY41" s="44"/>
      <c r="JGZ41" s="44"/>
      <c r="JHA41" s="44"/>
      <c r="JHB41" s="44"/>
      <c r="JHC41" s="44"/>
      <c r="JHD41" s="44"/>
      <c r="JHE41" s="44"/>
      <c r="JHF41" s="44"/>
      <c r="JHG41" s="44"/>
      <c r="JHH41" s="44"/>
      <c r="JHI41" s="44"/>
      <c r="JHJ41" s="44"/>
      <c r="JHK41" s="44"/>
      <c r="JHL41" s="44"/>
      <c r="JHM41" s="44"/>
      <c r="JHN41" s="44"/>
      <c r="JHO41" s="44"/>
      <c r="JHP41" s="44"/>
      <c r="JHQ41" s="44"/>
      <c r="JHR41" s="44"/>
      <c r="JHS41" s="44"/>
      <c r="JHT41" s="44"/>
      <c r="JHU41" s="44"/>
      <c r="JHV41" s="44"/>
      <c r="JHW41" s="44"/>
      <c r="JHX41" s="44"/>
      <c r="JHY41" s="44"/>
      <c r="JHZ41" s="44"/>
      <c r="JIA41" s="44"/>
      <c r="JIB41" s="44"/>
      <c r="JIC41" s="44"/>
      <c r="JID41" s="44"/>
      <c r="JIE41" s="44"/>
      <c r="JIF41" s="44"/>
      <c r="JIG41" s="44"/>
      <c r="JIH41" s="44"/>
      <c r="JII41" s="44"/>
      <c r="JIJ41" s="44"/>
      <c r="JIK41" s="44"/>
      <c r="JIL41" s="44"/>
      <c r="JIM41" s="44"/>
      <c r="JIN41" s="44"/>
      <c r="JIO41" s="44"/>
      <c r="JIP41" s="44"/>
      <c r="JIQ41" s="44"/>
      <c r="JIR41" s="44"/>
      <c r="JIS41" s="44"/>
      <c r="JIT41" s="44"/>
      <c r="JIU41" s="44"/>
      <c r="JIV41" s="44"/>
      <c r="JIW41" s="44"/>
      <c r="JIX41" s="44"/>
      <c r="JIY41" s="44"/>
      <c r="JIZ41" s="44"/>
      <c r="JJA41" s="44"/>
      <c r="JJB41" s="44"/>
      <c r="JJC41" s="44"/>
      <c r="JJD41" s="44"/>
      <c r="JJE41" s="44"/>
      <c r="JJF41" s="44"/>
      <c r="JJG41" s="44"/>
      <c r="JJH41" s="44"/>
      <c r="JJI41" s="44"/>
      <c r="JJJ41" s="44"/>
      <c r="JJK41" s="44"/>
      <c r="JJL41" s="44"/>
      <c r="JJM41" s="44"/>
      <c r="JJN41" s="44"/>
      <c r="JJO41" s="44"/>
      <c r="JJP41" s="44"/>
      <c r="JJQ41" s="44"/>
      <c r="JJR41" s="44"/>
      <c r="JJS41" s="44"/>
      <c r="JJT41" s="44"/>
      <c r="JJU41" s="44"/>
      <c r="JJV41" s="44"/>
      <c r="JJW41" s="44"/>
      <c r="JJX41" s="44"/>
      <c r="JJY41" s="44"/>
      <c r="JJZ41" s="44"/>
      <c r="JKA41" s="44"/>
      <c r="JKB41" s="44"/>
      <c r="JKC41" s="44"/>
      <c r="JKD41" s="44"/>
      <c r="JKE41" s="44"/>
      <c r="JKF41" s="44"/>
      <c r="JKG41" s="44"/>
      <c r="JKH41" s="44"/>
      <c r="JKI41" s="44"/>
      <c r="JKJ41" s="44"/>
      <c r="JKK41" s="44"/>
      <c r="JKL41" s="44"/>
      <c r="JKM41" s="44"/>
      <c r="JKN41" s="44"/>
      <c r="JKO41" s="44"/>
      <c r="JKP41" s="44"/>
      <c r="JKQ41" s="44"/>
      <c r="JKR41" s="44"/>
      <c r="JKS41" s="44"/>
      <c r="JKT41" s="44"/>
      <c r="JKU41" s="44"/>
      <c r="JKV41" s="44"/>
      <c r="JKW41" s="44"/>
      <c r="JKX41" s="44"/>
      <c r="JKY41" s="44"/>
      <c r="JKZ41" s="44"/>
      <c r="JLA41" s="44"/>
      <c r="JLB41" s="44"/>
      <c r="JLC41" s="44"/>
      <c r="JLD41" s="44"/>
      <c r="JLE41" s="44"/>
      <c r="JLF41" s="44"/>
      <c r="JLG41" s="44"/>
      <c r="JLH41" s="44"/>
      <c r="JLI41" s="44"/>
      <c r="JLJ41" s="44"/>
      <c r="JLK41" s="44"/>
      <c r="JLL41" s="44"/>
      <c r="JLM41" s="44"/>
      <c r="JLN41" s="44"/>
      <c r="JLO41" s="44"/>
      <c r="JLP41" s="44"/>
      <c r="JLQ41" s="44"/>
      <c r="JLR41" s="44"/>
      <c r="JLS41" s="44"/>
      <c r="JLT41" s="44"/>
      <c r="JLU41" s="44"/>
      <c r="JLV41" s="44"/>
      <c r="JLW41" s="44"/>
      <c r="JLX41" s="44"/>
      <c r="JLY41" s="44"/>
      <c r="JLZ41" s="44"/>
      <c r="JMA41" s="44"/>
      <c r="JMB41" s="44"/>
      <c r="JMC41" s="44"/>
      <c r="JMD41" s="44"/>
      <c r="JME41" s="44"/>
      <c r="JMF41" s="44"/>
      <c r="JMG41" s="44"/>
      <c r="JMH41" s="44"/>
      <c r="JMI41" s="44"/>
      <c r="JMJ41" s="44"/>
      <c r="JMK41" s="44"/>
      <c r="JML41" s="44"/>
      <c r="JMM41" s="44"/>
      <c r="JMN41" s="44"/>
      <c r="JMO41" s="44"/>
      <c r="JMP41" s="44"/>
      <c r="JMQ41" s="44"/>
      <c r="JMR41" s="44"/>
      <c r="JMS41" s="44"/>
      <c r="JMT41" s="44"/>
      <c r="JMU41" s="44"/>
      <c r="JMV41" s="44"/>
      <c r="JMW41" s="44"/>
      <c r="JMX41" s="44"/>
      <c r="JMY41" s="44"/>
      <c r="JMZ41" s="44"/>
      <c r="JNA41" s="44"/>
      <c r="JNB41" s="44"/>
      <c r="JNC41" s="44"/>
      <c r="JND41" s="44"/>
      <c r="JNE41" s="44"/>
      <c r="JNF41" s="44"/>
      <c r="JNG41" s="44"/>
      <c r="JNH41" s="44"/>
      <c r="JNI41" s="44"/>
      <c r="JNJ41" s="44"/>
      <c r="JNK41" s="44"/>
      <c r="JNL41" s="44"/>
      <c r="JNM41" s="44"/>
      <c r="JNN41" s="44"/>
      <c r="JNO41" s="44"/>
      <c r="JNP41" s="44"/>
      <c r="JNQ41" s="44"/>
      <c r="JNR41" s="44"/>
      <c r="JNS41" s="44"/>
      <c r="JNT41" s="44"/>
      <c r="JNU41" s="44"/>
      <c r="JNV41" s="44"/>
      <c r="JNW41" s="44"/>
      <c r="JNX41" s="44"/>
      <c r="JNY41" s="44"/>
      <c r="JNZ41" s="44"/>
      <c r="JOA41" s="44"/>
      <c r="JOB41" s="44"/>
      <c r="JOC41" s="44"/>
      <c r="JOD41" s="44"/>
      <c r="JOE41" s="44"/>
      <c r="JOF41" s="44"/>
      <c r="JOG41" s="44"/>
      <c r="JOH41" s="44"/>
      <c r="JOI41" s="44"/>
      <c r="JOJ41" s="44"/>
      <c r="JOK41" s="44"/>
      <c r="JOL41" s="44"/>
      <c r="JOM41" s="44"/>
      <c r="JON41" s="44"/>
      <c r="JOO41" s="44"/>
      <c r="JOP41" s="44"/>
      <c r="JOQ41" s="44"/>
      <c r="JOR41" s="44"/>
      <c r="JOS41" s="44"/>
      <c r="JOT41" s="44"/>
      <c r="JOU41" s="44"/>
      <c r="JOV41" s="44"/>
      <c r="JOW41" s="44"/>
      <c r="JOX41" s="44"/>
      <c r="JOY41" s="44"/>
      <c r="JOZ41" s="44"/>
      <c r="JPA41" s="44"/>
      <c r="JPB41" s="44"/>
      <c r="JPC41" s="44"/>
      <c r="JPD41" s="44"/>
      <c r="JPE41" s="44"/>
      <c r="JPF41" s="44"/>
      <c r="JPG41" s="44"/>
      <c r="JPH41" s="44"/>
      <c r="JPI41" s="44"/>
      <c r="JPJ41" s="44"/>
      <c r="JPK41" s="44"/>
      <c r="JPL41" s="44"/>
      <c r="JPM41" s="44"/>
      <c r="JPN41" s="44"/>
      <c r="JPO41" s="44"/>
      <c r="JPP41" s="44"/>
      <c r="JPQ41" s="44"/>
      <c r="JPR41" s="44"/>
      <c r="JPS41" s="44"/>
      <c r="JPT41" s="44"/>
      <c r="JPU41" s="44"/>
      <c r="JPV41" s="44"/>
      <c r="JPW41" s="44"/>
      <c r="JPX41" s="44"/>
      <c r="JPY41" s="44"/>
      <c r="JPZ41" s="44"/>
      <c r="JQA41" s="44"/>
      <c r="JQB41" s="44"/>
      <c r="JQC41" s="44"/>
      <c r="JQD41" s="44"/>
      <c r="JQE41" s="44"/>
      <c r="JQF41" s="44"/>
      <c r="JQG41" s="44"/>
      <c r="JQH41" s="44"/>
      <c r="JQI41" s="44"/>
      <c r="JQJ41" s="44"/>
      <c r="JQK41" s="44"/>
      <c r="JQL41" s="44"/>
      <c r="JQM41" s="44"/>
      <c r="JQN41" s="44"/>
      <c r="JQO41" s="44"/>
      <c r="JQP41" s="44"/>
      <c r="JQQ41" s="44"/>
      <c r="JQR41" s="44"/>
      <c r="JQS41" s="44"/>
      <c r="JQT41" s="44"/>
      <c r="JQU41" s="44"/>
      <c r="JQV41" s="44"/>
      <c r="JQW41" s="44"/>
      <c r="JQX41" s="44"/>
      <c r="JQY41" s="44"/>
      <c r="JQZ41" s="44"/>
      <c r="JRA41" s="44"/>
      <c r="JRB41" s="44"/>
      <c r="JRC41" s="44"/>
      <c r="JRD41" s="44"/>
      <c r="JRE41" s="44"/>
      <c r="JRF41" s="44"/>
      <c r="JRG41" s="44"/>
      <c r="JRH41" s="44"/>
      <c r="JRI41" s="44"/>
      <c r="JRJ41" s="44"/>
      <c r="JRK41" s="44"/>
      <c r="JRL41" s="44"/>
      <c r="JRM41" s="44"/>
      <c r="JRN41" s="44"/>
      <c r="JRO41" s="44"/>
      <c r="JRP41" s="44"/>
      <c r="JRQ41" s="44"/>
      <c r="JRR41" s="44"/>
      <c r="JRS41" s="44"/>
      <c r="JRT41" s="44"/>
      <c r="JRU41" s="44"/>
      <c r="JRV41" s="44"/>
      <c r="JRW41" s="44"/>
      <c r="JRX41" s="44"/>
      <c r="JRY41" s="44"/>
      <c r="JRZ41" s="44"/>
      <c r="JSA41" s="44"/>
      <c r="JSB41" s="44"/>
      <c r="JSC41" s="44"/>
      <c r="JSD41" s="44"/>
      <c r="JSE41" s="44"/>
      <c r="JSF41" s="44"/>
      <c r="JSG41" s="44"/>
      <c r="JSH41" s="44"/>
      <c r="JSI41" s="44"/>
      <c r="JSJ41" s="44"/>
      <c r="JSK41" s="44"/>
      <c r="JSL41" s="44"/>
      <c r="JSM41" s="44"/>
      <c r="JSN41" s="44"/>
      <c r="JSO41" s="44"/>
      <c r="JSP41" s="44"/>
      <c r="JSQ41" s="44"/>
      <c r="JSR41" s="44"/>
      <c r="JSS41" s="44"/>
      <c r="JST41" s="44"/>
      <c r="JSU41" s="44"/>
      <c r="JSV41" s="44"/>
      <c r="JSW41" s="44"/>
      <c r="JSX41" s="44"/>
      <c r="JSY41" s="44"/>
      <c r="JSZ41" s="44"/>
      <c r="JTA41" s="44"/>
      <c r="JTB41" s="44"/>
      <c r="JTC41" s="44"/>
      <c r="JTD41" s="44"/>
      <c r="JTE41" s="44"/>
      <c r="JTF41" s="44"/>
      <c r="JTG41" s="44"/>
      <c r="JTH41" s="44"/>
      <c r="JTI41" s="44"/>
      <c r="JTJ41" s="44"/>
      <c r="JTK41" s="44"/>
      <c r="JTL41" s="44"/>
      <c r="JTM41" s="44"/>
      <c r="JTN41" s="44"/>
      <c r="JTO41" s="44"/>
      <c r="JTP41" s="44"/>
      <c r="JTQ41" s="44"/>
      <c r="JTR41" s="44"/>
      <c r="JTS41" s="44"/>
      <c r="JTT41" s="44"/>
      <c r="JTU41" s="44"/>
      <c r="JTV41" s="44"/>
      <c r="JTW41" s="44"/>
      <c r="JTX41" s="44"/>
      <c r="JTY41" s="44"/>
      <c r="JTZ41" s="44"/>
      <c r="JUA41" s="44"/>
      <c r="JUB41" s="44"/>
      <c r="JUC41" s="44"/>
      <c r="JUD41" s="44"/>
      <c r="JUE41" s="44"/>
      <c r="JUF41" s="44"/>
      <c r="JUG41" s="44"/>
      <c r="JUH41" s="44"/>
      <c r="JUI41" s="44"/>
      <c r="JUJ41" s="44"/>
      <c r="JUK41" s="44"/>
      <c r="JUL41" s="44"/>
      <c r="JUM41" s="44"/>
      <c r="JUN41" s="44"/>
      <c r="JUO41" s="44"/>
      <c r="JUP41" s="44"/>
      <c r="JUQ41" s="44"/>
      <c r="JUR41" s="44"/>
      <c r="JUS41" s="44"/>
      <c r="JUT41" s="44"/>
      <c r="JUU41" s="44"/>
      <c r="JUV41" s="44"/>
      <c r="JUW41" s="44"/>
      <c r="JUX41" s="44"/>
      <c r="JUY41" s="44"/>
      <c r="JUZ41" s="44"/>
      <c r="JVA41" s="44"/>
      <c r="JVB41" s="44"/>
      <c r="JVC41" s="44"/>
      <c r="JVD41" s="44"/>
      <c r="JVE41" s="44"/>
      <c r="JVF41" s="44"/>
      <c r="JVG41" s="44"/>
      <c r="JVH41" s="44"/>
      <c r="JVI41" s="44"/>
      <c r="JVJ41" s="44"/>
      <c r="JVK41" s="44"/>
      <c r="JVL41" s="44"/>
      <c r="JVM41" s="44"/>
      <c r="JVN41" s="44"/>
      <c r="JVO41" s="44"/>
      <c r="JVP41" s="44"/>
      <c r="JVQ41" s="44"/>
      <c r="JVR41" s="44"/>
      <c r="JVS41" s="44"/>
      <c r="JVT41" s="44"/>
      <c r="JVU41" s="44"/>
      <c r="JVV41" s="44"/>
      <c r="JVW41" s="44"/>
      <c r="JVX41" s="44"/>
      <c r="JVY41" s="44"/>
      <c r="JVZ41" s="44"/>
      <c r="JWA41" s="44"/>
      <c r="JWB41" s="44"/>
      <c r="JWC41" s="44"/>
      <c r="JWD41" s="44"/>
      <c r="JWE41" s="44"/>
      <c r="JWF41" s="44"/>
      <c r="JWG41" s="44"/>
      <c r="JWH41" s="44"/>
      <c r="JWI41" s="44"/>
      <c r="JWJ41" s="44"/>
      <c r="JWK41" s="44"/>
      <c r="JWL41" s="44"/>
      <c r="JWM41" s="44"/>
      <c r="JWN41" s="44"/>
      <c r="JWO41" s="44"/>
      <c r="JWP41" s="44"/>
      <c r="JWQ41" s="44"/>
      <c r="JWR41" s="44"/>
      <c r="JWS41" s="44"/>
      <c r="JWT41" s="44"/>
      <c r="JWU41" s="44"/>
      <c r="JWV41" s="44"/>
      <c r="JWW41" s="44"/>
      <c r="JWX41" s="44"/>
      <c r="JWY41" s="44"/>
      <c r="JWZ41" s="44"/>
      <c r="JXA41" s="44"/>
      <c r="JXB41" s="44"/>
      <c r="JXC41" s="44"/>
      <c r="JXD41" s="44"/>
      <c r="JXE41" s="44"/>
      <c r="JXF41" s="44"/>
      <c r="JXG41" s="44"/>
      <c r="JXH41" s="44"/>
      <c r="JXI41" s="44"/>
      <c r="JXJ41" s="44"/>
      <c r="JXK41" s="44"/>
      <c r="JXL41" s="44"/>
      <c r="JXM41" s="44"/>
      <c r="JXN41" s="44"/>
      <c r="JXO41" s="44"/>
      <c r="JXP41" s="44"/>
      <c r="JXQ41" s="44"/>
      <c r="JXR41" s="44"/>
      <c r="JXS41" s="44"/>
      <c r="JXT41" s="44"/>
      <c r="JXU41" s="44"/>
      <c r="JXV41" s="44"/>
      <c r="JXW41" s="44"/>
      <c r="JXX41" s="44"/>
      <c r="JXY41" s="44"/>
      <c r="JXZ41" s="44"/>
      <c r="JYA41" s="44"/>
      <c r="JYB41" s="44"/>
      <c r="JYC41" s="44"/>
      <c r="JYD41" s="44"/>
      <c r="JYE41" s="44"/>
      <c r="JYF41" s="44"/>
      <c r="JYG41" s="44"/>
      <c r="JYH41" s="44"/>
      <c r="JYI41" s="44"/>
      <c r="JYJ41" s="44"/>
      <c r="JYK41" s="44"/>
      <c r="JYL41" s="44"/>
      <c r="JYM41" s="44"/>
      <c r="JYN41" s="44"/>
      <c r="JYO41" s="44"/>
      <c r="JYP41" s="44"/>
      <c r="JYQ41" s="44"/>
      <c r="JYR41" s="44"/>
      <c r="JYS41" s="44"/>
      <c r="JYT41" s="44"/>
      <c r="JYU41" s="44"/>
      <c r="JYV41" s="44"/>
      <c r="JYW41" s="44"/>
      <c r="JYX41" s="44"/>
      <c r="JYY41" s="44"/>
      <c r="JYZ41" s="44"/>
      <c r="JZA41" s="44"/>
      <c r="JZB41" s="44"/>
      <c r="JZC41" s="44"/>
      <c r="JZD41" s="44"/>
      <c r="JZE41" s="44"/>
      <c r="JZF41" s="44"/>
      <c r="JZG41" s="44"/>
      <c r="JZH41" s="44"/>
      <c r="JZI41" s="44"/>
      <c r="JZJ41" s="44"/>
      <c r="JZK41" s="44"/>
      <c r="JZL41" s="44"/>
      <c r="JZM41" s="44"/>
      <c r="JZN41" s="44"/>
      <c r="JZO41" s="44"/>
      <c r="JZP41" s="44"/>
      <c r="JZQ41" s="44"/>
      <c r="JZR41" s="44"/>
      <c r="JZS41" s="44"/>
      <c r="JZT41" s="44"/>
      <c r="JZU41" s="44"/>
      <c r="JZV41" s="44"/>
      <c r="JZW41" s="44"/>
      <c r="JZX41" s="44"/>
      <c r="JZY41" s="44"/>
      <c r="JZZ41" s="44"/>
      <c r="KAA41" s="44"/>
      <c r="KAB41" s="44"/>
      <c r="KAC41" s="44"/>
      <c r="KAD41" s="44"/>
      <c r="KAE41" s="44"/>
      <c r="KAF41" s="44"/>
      <c r="KAG41" s="44"/>
      <c r="KAH41" s="44"/>
      <c r="KAI41" s="44"/>
      <c r="KAJ41" s="44"/>
      <c r="KAK41" s="44"/>
      <c r="KAL41" s="44"/>
      <c r="KAM41" s="44"/>
      <c r="KAN41" s="44"/>
      <c r="KAO41" s="44"/>
      <c r="KAP41" s="44"/>
      <c r="KAQ41" s="44"/>
      <c r="KAR41" s="44"/>
      <c r="KAS41" s="44"/>
      <c r="KAT41" s="44"/>
      <c r="KAU41" s="44"/>
      <c r="KAV41" s="44"/>
      <c r="KAW41" s="44"/>
      <c r="KAX41" s="44"/>
      <c r="KAY41" s="44"/>
      <c r="KAZ41" s="44"/>
      <c r="KBA41" s="44"/>
      <c r="KBB41" s="44"/>
      <c r="KBC41" s="44"/>
      <c r="KBD41" s="44"/>
      <c r="KBE41" s="44"/>
      <c r="KBF41" s="44"/>
      <c r="KBG41" s="44"/>
      <c r="KBH41" s="44"/>
      <c r="KBI41" s="44"/>
      <c r="KBJ41" s="44"/>
      <c r="KBK41" s="44"/>
      <c r="KBL41" s="44"/>
      <c r="KBM41" s="44"/>
      <c r="KBN41" s="44"/>
      <c r="KBO41" s="44"/>
      <c r="KBP41" s="44"/>
      <c r="KBQ41" s="44"/>
      <c r="KBR41" s="44"/>
      <c r="KBS41" s="44"/>
      <c r="KBT41" s="44"/>
      <c r="KBU41" s="44"/>
      <c r="KBV41" s="44"/>
      <c r="KBW41" s="44"/>
      <c r="KBX41" s="44"/>
      <c r="KBY41" s="44"/>
      <c r="KBZ41" s="44"/>
      <c r="KCA41" s="44"/>
      <c r="KCB41" s="44"/>
      <c r="KCC41" s="44"/>
      <c r="KCD41" s="44"/>
      <c r="KCE41" s="44"/>
      <c r="KCF41" s="44"/>
      <c r="KCG41" s="44"/>
      <c r="KCH41" s="44"/>
      <c r="KCI41" s="44"/>
      <c r="KCJ41" s="44"/>
      <c r="KCK41" s="44"/>
      <c r="KCL41" s="44"/>
      <c r="KCM41" s="44"/>
      <c r="KCN41" s="44"/>
      <c r="KCO41" s="44"/>
      <c r="KCP41" s="44"/>
      <c r="KCQ41" s="44"/>
      <c r="KCR41" s="44"/>
      <c r="KCS41" s="44"/>
      <c r="KCT41" s="44"/>
      <c r="KCU41" s="44"/>
      <c r="KCV41" s="44"/>
      <c r="KCW41" s="44"/>
      <c r="KCX41" s="44"/>
      <c r="KCY41" s="44"/>
      <c r="KCZ41" s="44"/>
      <c r="KDA41" s="44"/>
      <c r="KDB41" s="44"/>
      <c r="KDC41" s="44"/>
      <c r="KDD41" s="44"/>
      <c r="KDE41" s="44"/>
      <c r="KDF41" s="44"/>
      <c r="KDG41" s="44"/>
      <c r="KDH41" s="44"/>
      <c r="KDI41" s="44"/>
      <c r="KDJ41" s="44"/>
      <c r="KDK41" s="44"/>
      <c r="KDL41" s="44"/>
      <c r="KDM41" s="44"/>
      <c r="KDN41" s="44"/>
      <c r="KDO41" s="44"/>
      <c r="KDP41" s="44"/>
      <c r="KDQ41" s="44"/>
      <c r="KDR41" s="44"/>
      <c r="KDS41" s="44"/>
      <c r="KDT41" s="44"/>
      <c r="KDU41" s="44"/>
      <c r="KDV41" s="44"/>
      <c r="KDW41" s="44"/>
      <c r="KDX41" s="44"/>
      <c r="KDY41" s="44"/>
      <c r="KDZ41" s="44"/>
      <c r="KEA41" s="44"/>
      <c r="KEB41" s="44"/>
      <c r="KEC41" s="44"/>
      <c r="KED41" s="44"/>
      <c r="KEE41" s="44"/>
      <c r="KEF41" s="44"/>
      <c r="KEG41" s="44"/>
      <c r="KEH41" s="44"/>
      <c r="KEI41" s="44"/>
      <c r="KEJ41" s="44"/>
      <c r="KEK41" s="44"/>
      <c r="KEL41" s="44"/>
      <c r="KEM41" s="44"/>
      <c r="KEN41" s="44"/>
      <c r="KEO41" s="44"/>
      <c r="KEP41" s="44"/>
      <c r="KEQ41" s="44"/>
      <c r="KER41" s="44"/>
      <c r="KES41" s="44"/>
      <c r="KET41" s="44"/>
      <c r="KEU41" s="44"/>
      <c r="KEV41" s="44"/>
      <c r="KEW41" s="44"/>
      <c r="KEX41" s="44"/>
      <c r="KEY41" s="44"/>
      <c r="KEZ41" s="44"/>
      <c r="KFA41" s="44"/>
      <c r="KFB41" s="44"/>
      <c r="KFC41" s="44"/>
      <c r="KFD41" s="44"/>
      <c r="KFE41" s="44"/>
      <c r="KFF41" s="44"/>
      <c r="KFG41" s="44"/>
      <c r="KFH41" s="44"/>
      <c r="KFI41" s="44"/>
      <c r="KFJ41" s="44"/>
      <c r="KFK41" s="44"/>
      <c r="KFL41" s="44"/>
      <c r="KFM41" s="44"/>
      <c r="KFN41" s="44"/>
      <c r="KFO41" s="44"/>
      <c r="KFP41" s="44"/>
      <c r="KFQ41" s="44"/>
      <c r="KFR41" s="44"/>
      <c r="KFS41" s="44"/>
      <c r="KFT41" s="44"/>
      <c r="KFU41" s="44"/>
      <c r="KFV41" s="44"/>
      <c r="KFW41" s="44"/>
      <c r="KFX41" s="44"/>
      <c r="KFY41" s="44"/>
      <c r="KFZ41" s="44"/>
      <c r="KGA41" s="44"/>
      <c r="KGB41" s="44"/>
      <c r="KGC41" s="44"/>
      <c r="KGD41" s="44"/>
      <c r="KGE41" s="44"/>
      <c r="KGF41" s="44"/>
      <c r="KGG41" s="44"/>
      <c r="KGH41" s="44"/>
      <c r="KGI41" s="44"/>
      <c r="KGJ41" s="44"/>
      <c r="KGK41" s="44"/>
      <c r="KGL41" s="44"/>
      <c r="KGM41" s="44"/>
      <c r="KGN41" s="44"/>
      <c r="KGO41" s="44"/>
      <c r="KGP41" s="44"/>
      <c r="KGQ41" s="44"/>
      <c r="KGR41" s="44"/>
      <c r="KGS41" s="44"/>
      <c r="KGT41" s="44"/>
      <c r="KGU41" s="44"/>
      <c r="KGV41" s="44"/>
      <c r="KGW41" s="44"/>
      <c r="KGX41" s="44"/>
      <c r="KGY41" s="44"/>
      <c r="KGZ41" s="44"/>
      <c r="KHA41" s="44"/>
      <c r="KHB41" s="44"/>
      <c r="KHC41" s="44"/>
      <c r="KHD41" s="44"/>
      <c r="KHE41" s="44"/>
      <c r="KHF41" s="44"/>
      <c r="KHG41" s="44"/>
      <c r="KHH41" s="44"/>
      <c r="KHI41" s="44"/>
      <c r="KHJ41" s="44"/>
      <c r="KHK41" s="44"/>
      <c r="KHL41" s="44"/>
      <c r="KHM41" s="44"/>
      <c r="KHN41" s="44"/>
      <c r="KHO41" s="44"/>
      <c r="KHP41" s="44"/>
      <c r="KHQ41" s="44"/>
      <c r="KHR41" s="44"/>
      <c r="KHS41" s="44"/>
      <c r="KHT41" s="44"/>
      <c r="KHU41" s="44"/>
      <c r="KHV41" s="44"/>
      <c r="KHW41" s="44"/>
      <c r="KHX41" s="44"/>
      <c r="KHY41" s="44"/>
      <c r="KHZ41" s="44"/>
      <c r="KIA41" s="44"/>
      <c r="KIB41" s="44"/>
      <c r="KIC41" s="44"/>
      <c r="KID41" s="44"/>
      <c r="KIE41" s="44"/>
      <c r="KIF41" s="44"/>
      <c r="KIG41" s="44"/>
      <c r="KIH41" s="44"/>
      <c r="KII41" s="44"/>
      <c r="KIJ41" s="44"/>
      <c r="KIK41" s="44"/>
      <c r="KIL41" s="44"/>
      <c r="KIM41" s="44"/>
      <c r="KIN41" s="44"/>
      <c r="KIO41" s="44"/>
      <c r="KIP41" s="44"/>
      <c r="KIQ41" s="44"/>
      <c r="KIR41" s="44"/>
      <c r="KIS41" s="44"/>
      <c r="KIT41" s="44"/>
      <c r="KIU41" s="44"/>
      <c r="KIV41" s="44"/>
      <c r="KIW41" s="44"/>
      <c r="KIX41" s="44"/>
      <c r="KIY41" s="44"/>
      <c r="KIZ41" s="44"/>
      <c r="KJA41" s="44"/>
      <c r="KJB41" s="44"/>
      <c r="KJC41" s="44"/>
      <c r="KJD41" s="44"/>
      <c r="KJE41" s="44"/>
      <c r="KJF41" s="44"/>
      <c r="KJG41" s="44"/>
      <c r="KJH41" s="44"/>
      <c r="KJI41" s="44"/>
      <c r="KJJ41" s="44"/>
      <c r="KJK41" s="44"/>
      <c r="KJL41" s="44"/>
      <c r="KJM41" s="44"/>
      <c r="KJN41" s="44"/>
      <c r="KJO41" s="44"/>
      <c r="KJP41" s="44"/>
      <c r="KJQ41" s="44"/>
      <c r="KJR41" s="44"/>
      <c r="KJS41" s="44"/>
      <c r="KJT41" s="44"/>
      <c r="KJU41" s="44"/>
      <c r="KJV41" s="44"/>
      <c r="KJW41" s="44"/>
      <c r="KJX41" s="44"/>
      <c r="KJY41" s="44"/>
      <c r="KJZ41" s="44"/>
      <c r="KKA41" s="44"/>
      <c r="KKB41" s="44"/>
      <c r="KKC41" s="44"/>
      <c r="KKD41" s="44"/>
      <c r="KKE41" s="44"/>
      <c r="KKF41" s="44"/>
      <c r="KKG41" s="44"/>
      <c r="KKH41" s="44"/>
      <c r="KKI41" s="44"/>
      <c r="KKJ41" s="44"/>
      <c r="KKK41" s="44"/>
      <c r="KKL41" s="44"/>
      <c r="KKM41" s="44"/>
      <c r="KKN41" s="44"/>
      <c r="KKO41" s="44"/>
      <c r="KKP41" s="44"/>
      <c r="KKQ41" s="44"/>
      <c r="KKR41" s="44"/>
      <c r="KKS41" s="44"/>
      <c r="KKT41" s="44"/>
      <c r="KKU41" s="44"/>
      <c r="KKV41" s="44"/>
      <c r="KKW41" s="44"/>
      <c r="KKX41" s="44"/>
      <c r="KKY41" s="44"/>
      <c r="KKZ41" s="44"/>
      <c r="KLA41" s="44"/>
      <c r="KLB41" s="44"/>
      <c r="KLC41" s="44"/>
      <c r="KLD41" s="44"/>
      <c r="KLE41" s="44"/>
      <c r="KLF41" s="44"/>
      <c r="KLG41" s="44"/>
      <c r="KLH41" s="44"/>
      <c r="KLI41" s="44"/>
      <c r="KLJ41" s="44"/>
      <c r="KLK41" s="44"/>
      <c r="KLL41" s="44"/>
      <c r="KLM41" s="44"/>
      <c r="KLN41" s="44"/>
      <c r="KLO41" s="44"/>
      <c r="KLP41" s="44"/>
      <c r="KLQ41" s="44"/>
      <c r="KLR41" s="44"/>
      <c r="KLS41" s="44"/>
      <c r="KLT41" s="44"/>
      <c r="KLU41" s="44"/>
      <c r="KLV41" s="44"/>
      <c r="KLW41" s="44"/>
      <c r="KLX41" s="44"/>
      <c r="KLY41" s="44"/>
      <c r="KLZ41" s="44"/>
      <c r="KMA41" s="44"/>
      <c r="KMB41" s="44"/>
      <c r="KMC41" s="44"/>
      <c r="KMD41" s="44"/>
      <c r="KME41" s="44"/>
      <c r="KMF41" s="44"/>
      <c r="KMG41" s="44"/>
      <c r="KMH41" s="44"/>
      <c r="KMI41" s="44"/>
      <c r="KMJ41" s="44"/>
      <c r="KMK41" s="44"/>
      <c r="KML41" s="44"/>
      <c r="KMM41" s="44"/>
      <c r="KMN41" s="44"/>
      <c r="KMO41" s="44"/>
      <c r="KMP41" s="44"/>
      <c r="KMQ41" s="44"/>
      <c r="KMR41" s="44"/>
      <c r="KMS41" s="44"/>
      <c r="KMT41" s="44"/>
      <c r="KMU41" s="44"/>
      <c r="KMV41" s="44"/>
      <c r="KMW41" s="44"/>
      <c r="KMX41" s="44"/>
      <c r="KMY41" s="44"/>
      <c r="KMZ41" s="44"/>
      <c r="KNA41" s="44"/>
      <c r="KNB41" s="44"/>
      <c r="KNC41" s="44"/>
      <c r="KND41" s="44"/>
      <c r="KNE41" s="44"/>
      <c r="KNF41" s="44"/>
      <c r="KNG41" s="44"/>
      <c r="KNH41" s="44"/>
      <c r="KNI41" s="44"/>
      <c r="KNJ41" s="44"/>
      <c r="KNK41" s="44"/>
      <c r="KNL41" s="44"/>
      <c r="KNM41" s="44"/>
      <c r="KNN41" s="44"/>
      <c r="KNO41" s="44"/>
      <c r="KNP41" s="44"/>
      <c r="KNQ41" s="44"/>
      <c r="KNR41" s="44"/>
      <c r="KNS41" s="44"/>
      <c r="KNT41" s="44"/>
      <c r="KNU41" s="44"/>
      <c r="KNV41" s="44"/>
      <c r="KNW41" s="44"/>
      <c r="KNX41" s="44"/>
      <c r="KNY41" s="44"/>
      <c r="KNZ41" s="44"/>
      <c r="KOA41" s="44"/>
      <c r="KOB41" s="44"/>
      <c r="KOC41" s="44"/>
      <c r="KOD41" s="44"/>
      <c r="KOE41" s="44"/>
      <c r="KOF41" s="44"/>
      <c r="KOG41" s="44"/>
      <c r="KOH41" s="44"/>
      <c r="KOI41" s="44"/>
      <c r="KOJ41" s="44"/>
      <c r="KOK41" s="44"/>
      <c r="KOL41" s="44"/>
      <c r="KOM41" s="44"/>
      <c r="KON41" s="44"/>
      <c r="KOO41" s="44"/>
      <c r="KOP41" s="44"/>
      <c r="KOQ41" s="44"/>
      <c r="KOR41" s="44"/>
      <c r="KOS41" s="44"/>
      <c r="KOT41" s="44"/>
      <c r="KOU41" s="44"/>
      <c r="KOV41" s="44"/>
      <c r="KOW41" s="44"/>
      <c r="KOX41" s="44"/>
      <c r="KOY41" s="44"/>
      <c r="KOZ41" s="44"/>
      <c r="KPA41" s="44"/>
      <c r="KPB41" s="44"/>
      <c r="KPC41" s="44"/>
      <c r="KPD41" s="44"/>
      <c r="KPE41" s="44"/>
      <c r="KPF41" s="44"/>
      <c r="KPG41" s="44"/>
      <c r="KPH41" s="44"/>
      <c r="KPI41" s="44"/>
      <c r="KPJ41" s="44"/>
      <c r="KPK41" s="44"/>
      <c r="KPL41" s="44"/>
      <c r="KPM41" s="44"/>
      <c r="KPN41" s="44"/>
      <c r="KPO41" s="44"/>
      <c r="KPP41" s="44"/>
      <c r="KPQ41" s="44"/>
      <c r="KPR41" s="44"/>
      <c r="KPS41" s="44"/>
      <c r="KPT41" s="44"/>
      <c r="KPU41" s="44"/>
      <c r="KPV41" s="44"/>
      <c r="KPW41" s="44"/>
      <c r="KPX41" s="44"/>
      <c r="KPY41" s="44"/>
      <c r="KPZ41" s="44"/>
      <c r="KQA41" s="44"/>
      <c r="KQB41" s="44"/>
      <c r="KQC41" s="44"/>
      <c r="KQD41" s="44"/>
      <c r="KQE41" s="44"/>
      <c r="KQF41" s="44"/>
      <c r="KQG41" s="44"/>
      <c r="KQH41" s="44"/>
      <c r="KQI41" s="44"/>
      <c r="KQJ41" s="44"/>
      <c r="KQK41" s="44"/>
      <c r="KQL41" s="44"/>
      <c r="KQM41" s="44"/>
      <c r="KQN41" s="44"/>
      <c r="KQO41" s="44"/>
      <c r="KQP41" s="44"/>
      <c r="KQQ41" s="44"/>
      <c r="KQR41" s="44"/>
      <c r="KQS41" s="44"/>
      <c r="KQT41" s="44"/>
      <c r="KQU41" s="44"/>
      <c r="KQV41" s="44"/>
      <c r="KQW41" s="44"/>
      <c r="KQX41" s="44"/>
      <c r="KQY41" s="44"/>
      <c r="KQZ41" s="44"/>
      <c r="KRA41" s="44"/>
      <c r="KRB41" s="44"/>
      <c r="KRC41" s="44"/>
      <c r="KRD41" s="44"/>
      <c r="KRE41" s="44"/>
      <c r="KRF41" s="44"/>
      <c r="KRG41" s="44"/>
      <c r="KRH41" s="44"/>
      <c r="KRI41" s="44"/>
      <c r="KRJ41" s="44"/>
      <c r="KRK41" s="44"/>
      <c r="KRL41" s="44"/>
      <c r="KRM41" s="44"/>
      <c r="KRN41" s="44"/>
      <c r="KRO41" s="44"/>
      <c r="KRP41" s="44"/>
      <c r="KRQ41" s="44"/>
      <c r="KRR41" s="44"/>
      <c r="KRS41" s="44"/>
      <c r="KRT41" s="44"/>
      <c r="KRU41" s="44"/>
      <c r="KRV41" s="44"/>
      <c r="KRW41" s="44"/>
      <c r="KRX41" s="44"/>
      <c r="KRY41" s="44"/>
      <c r="KRZ41" s="44"/>
      <c r="KSA41" s="44"/>
      <c r="KSB41" s="44"/>
      <c r="KSC41" s="44"/>
      <c r="KSD41" s="44"/>
      <c r="KSE41" s="44"/>
      <c r="KSF41" s="44"/>
      <c r="KSG41" s="44"/>
      <c r="KSH41" s="44"/>
      <c r="KSI41" s="44"/>
      <c r="KSJ41" s="44"/>
      <c r="KSK41" s="44"/>
      <c r="KSL41" s="44"/>
      <c r="KSM41" s="44"/>
      <c r="KSN41" s="44"/>
      <c r="KSO41" s="44"/>
      <c r="KSP41" s="44"/>
      <c r="KSQ41" s="44"/>
      <c r="KSR41" s="44"/>
      <c r="KSS41" s="44"/>
      <c r="KST41" s="44"/>
      <c r="KSU41" s="44"/>
      <c r="KSV41" s="44"/>
      <c r="KSW41" s="44"/>
      <c r="KSX41" s="44"/>
      <c r="KSY41" s="44"/>
      <c r="KSZ41" s="44"/>
      <c r="KTA41" s="44"/>
      <c r="KTB41" s="44"/>
      <c r="KTC41" s="44"/>
      <c r="KTD41" s="44"/>
      <c r="KTE41" s="44"/>
      <c r="KTF41" s="44"/>
      <c r="KTG41" s="44"/>
      <c r="KTH41" s="44"/>
      <c r="KTI41" s="44"/>
      <c r="KTJ41" s="44"/>
      <c r="KTK41" s="44"/>
      <c r="KTL41" s="44"/>
      <c r="KTM41" s="44"/>
      <c r="KTN41" s="44"/>
      <c r="KTO41" s="44"/>
      <c r="KTP41" s="44"/>
      <c r="KTQ41" s="44"/>
      <c r="KTR41" s="44"/>
      <c r="KTS41" s="44"/>
      <c r="KTT41" s="44"/>
      <c r="KTU41" s="44"/>
      <c r="KTV41" s="44"/>
      <c r="KTW41" s="44"/>
      <c r="KTX41" s="44"/>
      <c r="KTY41" s="44"/>
      <c r="KTZ41" s="44"/>
      <c r="KUA41" s="44"/>
      <c r="KUB41" s="44"/>
      <c r="KUC41" s="44"/>
      <c r="KUD41" s="44"/>
      <c r="KUE41" s="44"/>
      <c r="KUF41" s="44"/>
      <c r="KUG41" s="44"/>
      <c r="KUH41" s="44"/>
      <c r="KUI41" s="44"/>
      <c r="KUJ41" s="44"/>
      <c r="KUK41" s="44"/>
      <c r="KUL41" s="44"/>
      <c r="KUM41" s="44"/>
      <c r="KUN41" s="44"/>
      <c r="KUO41" s="44"/>
      <c r="KUP41" s="44"/>
      <c r="KUQ41" s="44"/>
      <c r="KUR41" s="44"/>
      <c r="KUS41" s="44"/>
      <c r="KUT41" s="44"/>
      <c r="KUU41" s="44"/>
      <c r="KUV41" s="44"/>
      <c r="KUW41" s="44"/>
      <c r="KUX41" s="44"/>
      <c r="KUY41" s="44"/>
      <c r="KUZ41" s="44"/>
      <c r="KVA41" s="44"/>
      <c r="KVB41" s="44"/>
      <c r="KVC41" s="44"/>
      <c r="KVD41" s="44"/>
      <c r="KVE41" s="44"/>
      <c r="KVF41" s="44"/>
      <c r="KVG41" s="44"/>
      <c r="KVH41" s="44"/>
      <c r="KVI41" s="44"/>
      <c r="KVJ41" s="44"/>
      <c r="KVK41" s="44"/>
      <c r="KVL41" s="44"/>
      <c r="KVM41" s="44"/>
      <c r="KVN41" s="44"/>
      <c r="KVO41" s="44"/>
      <c r="KVP41" s="44"/>
      <c r="KVQ41" s="44"/>
      <c r="KVR41" s="44"/>
      <c r="KVS41" s="44"/>
      <c r="KVT41" s="44"/>
      <c r="KVU41" s="44"/>
      <c r="KVV41" s="44"/>
      <c r="KVW41" s="44"/>
      <c r="KVX41" s="44"/>
      <c r="KVY41" s="44"/>
      <c r="KVZ41" s="44"/>
      <c r="KWA41" s="44"/>
      <c r="KWB41" s="44"/>
      <c r="KWC41" s="44"/>
      <c r="KWD41" s="44"/>
      <c r="KWE41" s="44"/>
      <c r="KWF41" s="44"/>
      <c r="KWG41" s="44"/>
      <c r="KWH41" s="44"/>
      <c r="KWI41" s="44"/>
      <c r="KWJ41" s="44"/>
      <c r="KWK41" s="44"/>
      <c r="KWL41" s="44"/>
      <c r="KWM41" s="44"/>
      <c r="KWN41" s="44"/>
      <c r="KWO41" s="44"/>
      <c r="KWP41" s="44"/>
      <c r="KWQ41" s="44"/>
      <c r="KWR41" s="44"/>
      <c r="KWS41" s="44"/>
      <c r="KWT41" s="44"/>
      <c r="KWU41" s="44"/>
      <c r="KWV41" s="44"/>
      <c r="KWW41" s="44"/>
      <c r="KWX41" s="44"/>
      <c r="KWY41" s="44"/>
      <c r="KWZ41" s="44"/>
      <c r="KXA41" s="44"/>
      <c r="KXB41" s="44"/>
      <c r="KXC41" s="44"/>
      <c r="KXD41" s="44"/>
      <c r="KXE41" s="44"/>
      <c r="KXF41" s="44"/>
      <c r="KXG41" s="44"/>
      <c r="KXH41" s="44"/>
      <c r="KXI41" s="44"/>
      <c r="KXJ41" s="44"/>
      <c r="KXK41" s="44"/>
      <c r="KXL41" s="44"/>
      <c r="KXM41" s="44"/>
      <c r="KXN41" s="44"/>
      <c r="KXO41" s="44"/>
      <c r="KXP41" s="44"/>
      <c r="KXQ41" s="44"/>
      <c r="KXR41" s="44"/>
      <c r="KXS41" s="44"/>
      <c r="KXT41" s="44"/>
      <c r="KXU41" s="44"/>
      <c r="KXV41" s="44"/>
      <c r="KXW41" s="44"/>
      <c r="KXX41" s="44"/>
      <c r="KXY41" s="44"/>
      <c r="KXZ41" s="44"/>
      <c r="KYA41" s="44"/>
      <c r="KYB41" s="44"/>
      <c r="KYC41" s="44"/>
      <c r="KYD41" s="44"/>
      <c r="KYE41" s="44"/>
      <c r="KYF41" s="44"/>
      <c r="KYG41" s="44"/>
      <c r="KYH41" s="44"/>
      <c r="KYI41" s="44"/>
      <c r="KYJ41" s="44"/>
      <c r="KYK41" s="44"/>
      <c r="KYL41" s="44"/>
      <c r="KYM41" s="44"/>
      <c r="KYN41" s="44"/>
      <c r="KYO41" s="44"/>
      <c r="KYP41" s="44"/>
      <c r="KYQ41" s="44"/>
      <c r="KYR41" s="44"/>
      <c r="KYS41" s="44"/>
      <c r="KYT41" s="44"/>
      <c r="KYU41" s="44"/>
      <c r="KYV41" s="44"/>
      <c r="KYW41" s="44"/>
      <c r="KYX41" s="44"/>
      <c r="KYY41" s="44"/>
      <c r="KYZ41" s="44"/>
      <c r="KZA41" s="44"/>
      <c r="KZB41" s="44"/>
      <c r="KZC41" s="44"/>
      <c r="KZD41" s="44"/>
      <c r="KZE41" s="44"/>
      <c r="KZF41" s="44"/>
      <c r="KZG41" s="44"/>
      <c r="KZH41" s="44"/>
      <c r="KZI41" s="44"/>
      <c r="KZJ41" s="44"/>
      <c r="KZK41" s="44"/>
      <c r="KZL41" s="44"/>
      <c r="KZM41" s="44"/>
      <c r="KZN41" s="44"/>
      <c r="KZO41" s="44"/>
      <c r="KZP41" s="44"/>
      <c r="KZQ41" s="44"/>
      <c r="KZR41" s="44"/>
      <c r="KZS41" s="44"/>
      <c r="KZT41" s="44"/>
      <c r="KZU41" s="44"/>
      <c r="KZV41" s="44"/>
      <c r="KZW41" s="44"/>
      <c r="KZX41" s="44"/>
      <c r="KZY41" s="44"/>
      <c r="KZZ41" s="44"/>
      <c r="LAA41" s="44"/>
      <c r="LAB41" s="44"/>
      <c r="LAC41" s="44"/>
      <c r="LAD41" s="44"/>
      <c r="LAE41" s="44"/>
      <c r="LAF41" s="44"/>
      <c r="LAG41" s="44"/>
      <c r="LAH41" s="44"/>
      <c r="LAI41" s="44"/>
      <c r="LAJ41" s="44"/>
      <c r="LAK41" s="44"/>
      <c r="LAL41" s="44"/>
      <c r="LAM41" s="44"/>
      <c r="LAN41" s="44"/>
      <c r="LAO41" s="44"/>
      <c r="LAP41" s="44"/>
      <c r="LAQ41" s="44"/>
      <c r="LAR41" s="44"/>
      <c r="LAS41" s="44"/>
      <c r="LAT41" s="44"/>
      <c r="LAU41" s="44"/>
      <c r="LAV41" s="44"/>
      <c r="LAW41" s="44"/>
      <c r="LAX41" s="44"/>
      <c r="LAY41" s="44"/>
      <c r="LAZ41" s="44"/>
      <c r="LBA41" s="44"/>
      <c r="LBB41" s="44"/>
      <c r="LBC41" s="44"/>
      <c r="LBD41" s="44"/>
      <c r="LBE41" s="44"/>
      <c r="LBF41" s="44"/>
      <c r="LBG41" s="44"/>
      <c r="LBH41" s="44"/>
      <c r="LBI41" s="44"/>
      <c r="LBJ41" s="44"/>
      <c r="LBK41" s="44"/>
      <c r="LBL41" s="44"/>
      <c r="LBM41" s="44"/>
      <c r="LBN41" s="44"/>
      <c r="LBO41" s="44"/>
      <c r="LBP41" s="44"/>
      <c r="LBQ41" s="44"/>
      <c r="LBR41" s="44"/>
      <c r="LBS41" s="44"/>
      <c r="LBT41" s="44"/>
      <c r="LBU41" s="44"/>
      <c r="LBV41" s="44"/>
      <c r="LBW41" s="44"/>
      <c r="LBX41" s="44"/>
      <c r="LBY41" s="44"/>
      <c r="LBZ41" s="44"/>
      <c r="LCA41" s="44"/>
      <c r="LCB41" s="44"/>
      <c r="LCC41" s="44"/>
      <c r="LCD41" s="44"/>
      <c r="LCE41" s="44"/>
      <c r="LCF41" s="44"/>
      <c r="LCG41" s="44"/>
      <c r="LCH41" s="44"/>
      <c r="LCI41" s="44"/>
      <c r="LCJ41" s="44"/>
      <c r="LCK41" s="44"/>
      <c r="LCL41" s="44"/>
      <c r="LCM41" s="44"/>
      <c r="LCN41" s="44"/>
      <c r="LCO41" s="44"/>
      <c r="LCP41" s="44"/>
      <c r="LCQ41" s="44"/>
      <c r="LCR41" s="44"/>
      <c r="LCS41" s="44"/>
      <c r="LCT41" s="44"/>
      <c r="LCU41" s="44"/>
      <c r="LCV41" s="44"/>
      <c r="LCW41" s="44"/>
      <c r="LCX41" s="44"/>
      <c r="LCY41" s="44"/>
      <c r="LCZ41" s="44"/>
      <c r="LDA41" s="44"/>
      <c r="LDB41" s="44"/>
      <c r="LDC41" s="44"/>
      <c r="LDD41" s="44"/>
      <c r="LDE41" s="44"/>
      <c r="LDF41" s="44"/>
      <c r="LDG41" s="44"/>
      <c r="LDH41" s="44"/>
      <c r="LDI41" s="44"/>
      <c r="LDJ41" s="44"/>
      <c r="LDK41" s="44"/>
      <c r="LDL41" s="44"/>
      <c r="LDM41" s="44"/>
      <c r="LDN41" s="44"/>
      <c r="LDO41" s="44"/>
      <c r="LDP41" s="44"/>
      <c r="LDQ41" s="44"/>
      <c r="LDR41" s="44"/>
      <c r="LDS41" s="44"/>
      <c r="LDT41" s="44"/>
      <c r="LDU41" s="44"/>
      <c r="LDV41" s="44"/>
      <c r="LDW41" s="44"/>
      <c r="LDX41" s="44"/>
      <c r="LDY41" s="44"/>
      <c r="LDZ41" s="44"/>
      <c r="LEA41" s="44"/>
      <c r="LEB41" s="44"/>
      <c r="LEC41" s="44"/>
      <c r="LED41" s="44"/>
      <c r="LEE41" s="44"/>
      <c r="LEF41" s="44"/>
      <c r="LEG41" s="44"/>
      <c r="LEH41" s="44"/>
      <c r="LEI41" s="44"/>
      <c r="LEJ41" s="44"/>
      <c r="LEK41" s="44"/>
      <c r="LEL41" s="44"/>
      <c r="LEM41" s="44"/>
      <c r="LEN41" s="44"/>
      <c r="LEO41" s="44"/>
      <c r="LEP41" s="44"/>
      <c r="LEQ41" s="44"/>
      <c r="LER41" s="44"/>
      <c r="LES41" s="44"/>
      <c r="LET41" s="44"/>
      <c r="LEU41" s="44"/>
      <c r="LEV41" s="44"/>
      <c r="LEW41" s="44"/>
      <c r="LEX41" s="44"/>
      <c r="LEY41" s="44"/>
      <c r="LEZ41" s="44"/>
      <c r="LFA41" s="44"/>
      <c r="LFB41" s="44"/>
      <c r="LFC41" s="44"/>
      <c r="LFD41" s="44"/>
      <c r="LFE41" s="44"/>
      <c r="LFF41" s="44"/>
      <c r="LFG41" s="44"/>
      <c r="LFH41" s="44"/>
      <c r="LFI41" s="44"/>
      <c r="LFJ41" s="44"/>
      <c r="LFK41" s="44"/>
      <c r="LFL41" s="44"/>
      <c r="LFM41" s="44"/>
      <c r="LFN41" s="44"/>
      <c r="LFO41" s="44"/>
      <c r="LFP41" s="44"/>
      <c r="LFQ41" s="44"/>
      <c r="LFR41" s="44"/>
      <c r="LFS41" s="44"/>
      <c r="LFT41" s="44"/>
      <c r="LFU41" s="44"/>
      <c r="LFV41" s="44"/>
      <c r="LFW41" s="44"/>
      <c r="LFX41" s="44"/>
      <c r="LFY41" s="44"/>
      <c r="LFZ41" s="44"/>
      <c r="LGA41" s="44"/>
      <c r="LGB41" s="44"/>
      <c r="LGC41" s="44"/>
      <c r="LGD41" s="44"/>
      <c r="LGE41" s="44"/>
      <c r="LGF41" s="44"/>
      <c r="LGG41" s="44"/>
      <c r="LGH41" s="44"/>
      <c r="LGI41" s="44"/>
      <c r="LGJ41" s="44"/>
      <c r="LGK41" s="44"/>
      <c r="LGL41" s="44"/>
      <c r="LGM41" s="44"/>
      <c r="LGN41" s="44"/>
      <c r="LGO41" s="44"/>
      <c r="LGP41" s="44"/>
      <c r="LGQ41" s="44"/>
      <c r="LGR41" s="44"/>
      <c r="LGS41" s="44"/>
      <c r="LGT41" s="44"/>
      <c r="LGU41" s="44"/>
      <c r="LGV41" s="44"/>
      <c r="LGW41" s="44"/>
      <c r="LGX41" s="44"/>
      <c r="LGY41" s="44"/>
      <c r="LGZ41" s="44"/>
      <c r="LHA41" s="44"/>
      <c r="LHB41" s="44"/>
      <c r="LHC41" s="44"/>
      <c r="LHD41" s="44"/>
      <c r="LHE41" s="44"/>
      <c r="LHF41" s="44"/>
      <c r="LHG41" s="44"/>
      <c r="LHH41" s="44"/>
      <c r="LHI41" s="44"/>
      <c r="LHJ41" s="44"/>
      <c r="LHK41" s="44"/>
      <c r="LHL41" s="44"/>
      <c r="LHM41" s="44"/>
      <c r="LHN41" s="44"/>
      <c r="LHO41" s="44"/>
      <c r="LHP41" s="44"/>
      <c r="LHQ41" s="44"/>
      <c r="LHR41" s="44"/>
      <c r="LHS41" s="44"/>
      <c r="LHT41" s="44"/>
      <c r="LHU41" s="44"/>
      <c r="LHV41" s="44"/>
      <c r="LHW41" s="44"/>
      <c r="LHX41" s="44"/>
      <c r="LHY41" s="44"/>
      <c r="LHZ41" s="44"/>
      <c r="LIA41" s="44"/>
      <c r="LIB41" s="44"/>
      <c r="LIC41" s="44"/>
      <c r="LID41" s="44"/>
      <c r="LIE41" s="44"/>
      <c r="LIF41" s="44"/>
      <c r="LIG41" s="44"/>
      <c r="LIH41" s="44"/>
      <c r="LII41" s="44"/>
      <c r="LIJ41" s="44"/>
      <c r="LIK41" s="44"/>
      <c r="LIL41" s="44"/>
      <c r="LIM41" s="44"/>
      <c r="LIN41" s="44"/>
      <c r="LIO41" s="44"/>
      <c r="LIP41" s="44"/>
      <c r="LIQ41" s="44"/>
      <c r="LIR41" s="44"/>
      <c r="LIS41" s="44"/>
      <c r="LIT41" s="44"/>
      <c r="LIU41" s="44"/>
      <c r="LIV41" s="44"/>
      <c r="LIW41" s="44"/>
      <c r="LIX41" s="44"/>
      <c r="LIY41" s="44"/>
      <c r="LIZ41" s="44"/>
      <c r="LJA41" s="44"/>
      <c r="LJB41" s="44"/>
      <c r="LJC41" s="44"/>
      <c r="LJD41" s="44"/>
      <c r="LJE41" s="44"/>
      <c r="LJF41" s="44"/>
      <c r="LJG41" s="44"/>
      <c r="LJH41" s="44"/>
      <c r="LJI41" s="44"/>
      <c r="LJJ41" s="44"/>
      <c r="LJK41" s="44"/>
      <c r="LJL41" s="44"/>
      <c r="LJM41" s="44"/>
      <c r="LJN41" s="44"/>
      <c r="LJO41" s="44"/>
      <c r="LJP41" s="44"/>
      <c r="LJQ41" s="44"/>
      <c r="LJR41" s="44"/>
      <c r="LJS41" s="44"/>
      <c r="LJT41" s="44"/>
      <c r="LJU41" s="44"/>
      <c r="LJV41" s="44"/>
      <c r="LJW41" s="44"/>
      <c r="LJX41" s="44"/>
      <c r="LJY41" s="44"/>
      <c r="LJZ41" s="44"/>
      <c r="LKA41" s="44"/>
      <c r="LKB41" s="44"/>
      <c r="LKC41" s="44"/>
      <c r="LKD41" s="44"/>
      <c r="LKE41" s="44"/>
      <c r="LKF41" s="44"/>
      <c r="LKG41" s="44"/>
      <c r="LKH41" s="44"/>
      <c r="LKI41" s="44"/>
      <c r="LKJ41" s="44"/>
      <c r="LKK41" s="44"/>
      <c r="LKL41" s="44"/>
      <c r="LKM41" s="44"/>
      <c r="LKN41" s="44"/>
      <c r="LKO41" s="44"/>
      <c r="LKP41" s="44"/>
      <c r="LKQ41" s="44"/>
      <c r="LKR41" s="44"/>
      <c r="LKS41" s="44"/>
      <c r="LKT41" s="44"/>
      <c r="LKU41" s="44"/>
      <c r="LKV41" s="44"/>
      <c r="LKW41" s="44"/>
      <c r="LKX41" s="44"/>
      <c r="LKY41" s="44"/>
      <c r="LKZ41" s="44"/>
      <c r="LLA41" s="44"/>
      <c r="LLB41" s="44"/>
      <c r="LLC41" s="44"/>
      <c r="LLD41" s="44"/>
      <c r="LLE41" s="44"/>
      <c r="LLF41" s="44"/>
      <c r="LLG41" s="44"/>
      <c r="LLH41" s="44"/>
      <c r="LLI41" s="44"/>
      <c r="LLJ41" s="44"/>
      <c r="LLK41" s="44"/>
      <c r="LLL41" s="44"/>
      <c r="LLM41" s="44"/>
      <c r="LLN41" s="44"/>
      <c r="LLO41" s="44"/>
      <c r="LLP41" s="44"/>
      <c r="LLQ41" s="44"/>
      <c r="LLR41" s="44"/>
      <c r="LLS41" s="44"/>
      <c r="LLT41" s="44"/>
      <c r="LLU41" s="44"/>
      <c r="LLV41" s="44"/>
      <c r="LLW41" s="44"/>
      <c r="LLX41" s="44"/>
      <c r="LLY41" s="44"/>
      <c r="LLZ41" s="44"/>
      <c r="LMA41" s="44"/>
      <c r="LMB41" s="44"/>
      <c r="LMC41" s="44"/>
      <c r="LMD41" s="44"/>
      <c r="LME41" s="44"/>
      <c r="LMF41" s="44"/>
      <c r="LMG41" s="44"/>
      <c r="LMH41" s="44"/>
      <c r="LMI41" s="44"/>
      <c r="LMJ41" s="44"/>
      <c r="LMK41" s="44"/>
      <c r="LML41" s="44"/>
      <c r="LMM41" s="44"/>
      <c r="LMN41" s="44"/>
      <c r="LMO41" s="44"/>
      <c r="LMP41" s="44"/>
      <c r="LMQ41" s="44"/>
      <c r="LMR41" s="44"/>
      <c r="LMS41" s="44"/>
      <c r="LMT41" s="44"/>
      <c r="LMU41" s="44"/>
      <c r="LMV41" s="44"/>
      <c r="LMW41" s="44"/>
      <c r="LMX41" s="44"/>
      <c r="LMY41" s="44"/>
      <c r="LMZ41" s="44"/>
      <c r="LNA41" s="44"/>
      <c r="LNB41" s="44"/>
      <c r="LNC41" s="44"/>
      <c r="LND41" s="44"/>
      <c r="LNE41" s="44"/>
      <c r="LNF41" s="44"/>
      <c r="LNG41" s="44"/>
      <c r="LNH41" s="44"/>
      <c r="LNI41" s="44"/>
      <c r="LNJ41" s="44"/>
      <c r="LNK41" s="44"/>
      <c r="LNL41" s="44"/>
      <c r="LNM41" s="44"/>
      <c r="LNN41" s="44"/>
      <c r="LNO41" s="44"/>
      <c r="LNP41" s="44"/>
      <c r="LNQ41" s="44"/>
      <c r="LNR41" s="44"/>
      <c r="LNS41" s="44"/>
      <c r="LNT41" s="44"/>
      <c r="LNU41" s="44"/>
      <c r="LNV41" s="44"/>
      <c r="LNW41" s="44"/>
      <c r="LNX41" s="44"/>
      <c r="LNY41" s="44"/>
      <c r="LNZ41" s="44"/>
      <c r="LOA41" s="44"/>
      <c r="LOB41" s="44"/>
      <c r="LOC41" s="44"/>
      <c r="LOD41" s="44"/>
      <c r="LOE41" s="44"/>
      <c r="LOF41" s="44"/>
      <c r="LOG41" s="44"/>
      <c r="LOH41" s="44"/>
      <c r="LOI41" s="44"/>
      <c r="LOJ41" s="44"/>
      <c r="LOK41" s="44"/>
      <c r="LOL41" s="44"/>
      <c r="LOM41" s="44"/>
      <c r="LON41" s="44"/>
      <c r="LOO41" s="44"/>
      <c r="LOP41" s="44"/>
      <c r="LOQ41" s="44"/>
      <c r="LOR41" s="44"/>
      <c r="LOS41" s="44"/>
      <c r="LOT41" s="44"/>
      <c r="LOU41" s="44"/>
      <c r="LOV41" s="44"/>
      <c r="LOW41" s="44"/>
      <c r="LOX41" s="44"/>
      <c r="LOY41" s="44"/>
      <c r="LOZ41" s="44"/>
      <c r="LPA41" s="44"/>
      <c r="LPB41" s="44"/>
      <c r="LPC41" s="44"/>
      <c r="LPD41" s="44"/>
      <c r="LPE41" s="44"/>
      <c r="LPF41" s="44"/>
      <c r="LPG41" s="44"/>
      <c r="LPH41" s="44"/>
      <c r="LPI41" s="44"/>
      <c r="LPJ41" s="44"/>
      <c r="LPK41" s="44"/>
      <c r="LPL41" s="44"/>
      <c r="LPM41" s="44"/>
      <c r="LPN41" s="44"/>
      <c r="LPO41" s="44"/>
      <c r="LPP41" s="44"/>
      <c r="LPQ41" s="44"/>
      <c r="LPR41" s="44"/>
      <c r="LPS41" s="44"/>
      <c r="LPT41" s="44"/>
      <c r="LPU41" s="44"/>
      <c r="LPV41" s="44"/>
      <c r="LPW41" s="44"/>
      <c r="LPX41" s="44"/>
      <c r="LPY41" s="44"/>
      <c r="LPZ41" s="44"/>
      <c r="LQA41" s="44"/>
      <c r="LQB41" s="44"/>
      <c r="LQC41" s="44"/>
      <c r="LQD41" s="44"/>
      <c r="LQE41" s="44"/>
      <c r="LQF41" s="44"/>
      <c r="LQG41" s="44"/>
      <c r="LQH41" s="44"/>
      <c r="LQI41" s="44"/>
      <c r="LQJ41" s="44"/>
      <c r="LQK41" s="44"/>
      <c r="LQL41" s="44"/>
      <c r="LQM41" s="44"/>
      <c r="LQN41" s="44"/>
      <c r="LQO41" s="44"/>
      <c r="LQP41" s="44"/>
      <c r="LQQ41" s="44"/>
      <c r="LQR41" s="44"/>
      <c r="LQS41" s="44"/>
      <c r="LQT41" s="44"/>
      <c r="LQU41" s="44"/>
      <c r="LQV41" s="44"/>
      <c r="LQW41" s="44"/>
      <c r="LQX41" s="44"/>
      <c r="LQY41" s="44"/>
      <c r="LQZ41" s="44"/>
      <c r="LRA41" s="44"/>
      <c r="LRB41" s="44"/>
      <c r="LRC41" s="44"/>
      <c r="LRD41" s="44"/>
      <c r="LRE41" s="44"/>
      <c r="LRF41" s="44"/>
      <c r="LRG41" s="44"/>
      <c r="LRH41" s="44"/>
      <c r="LRI41" s="44"/>
      <c r="LRJ41" s="44"/>
      <c r="LRK41" s="44"/>
      <c r="LRL41" s="44"/>
      <c r="LRM41" s="44"/>
      <c r="LRN41" s="44"/>
      <c r="LRO41" s="44"/>
      <c r="LRP41" s="44"/>
      <c r="LRQ41" s="44"/>
      <c r="LRR41" s="44"/>
      <c r="LRS41" s="44"/>
      <c r="LRT41" s="44"/>
      <c r="LRU41" s="44"/>
      <c r="LRV41" s="44"/>
      <c r="LRW41" s="44"/>
      <c r="LRX41" s="44"/>
      <c r="LRY41" s="44"/>
      <c r="LRZ41" s="44"/>
      <c r="LSA41" s="44"/>
      <c r="LSB41" s="44"/>
      <c r="LSC41" s="44"/>
      <c r="LSD41" s="44"/>
      <c r="LSE41" s="44"/>
      <c r="LSF41" s="44"/>
      <c r="LSG41" s="44"/>
      <c r="LSH41" s="44"/>
      <c r="LSI41" s="44"/>
      <c r="LSJ41" s="44"/>
      <c r="LSK41" s="44"/>
      <c r="LSL41" s="44"/>
      <c r="LSM41" s="44"/>
      <c r="LSN41" s="44"/>
      <c r="LSO41" s="44"/>
      <c r="LSP41" s="44"/>
      <c r="LSQ41" s="44"/>
      <c r="LSR41" s="44"/>
      <c r="LSS41" s="44"/>
      <c r="LST41" s="44"/>
      <c r="LSU41" s="44"/>
      <c r="LSV41" s="44"/>
      <c r="LSW41" s="44"/>
      <c r="LSX41" s="44"/>
      <c r="LSY41" s="44"/>
      <c r="LSZ41" s="44"/>
      <c r="LTA41" s="44"/>
      <c r="LTB41" s="44"/>
      <c r="LTC41" s="44"/>
      <c r="LTD41" s="44"/>
      <c r="LTE41" s="44"/>
      <c r="LTF41" s="44"/>
      <c r="LTG41" s="44"/>
      <c r="LTH41" s="44"/>
      <c r="LTI41" s="44"/>
      <c r="LTJ41" s="44"/>
      <c r="LTK41" s="44"/>
      <c r="LTL41" s="44"/>
      <c r="LTM41" s="44"/>
      <c r="LTN41" s="44"/>
      <c r="LTO41" s="44"/>
      <c r="LTP41" s="44"/>
      <c r="LTQ41" s="44"/>
      <c r="LTR41" s="44"/>
      <c r="LTS41" s="44"/>
      <c r="LTT41" s="44"/>
      <c r="LTU41" s="44"/>
      <c r="LTV41" s="44"/>
      <c r="LTW41" s="44"/>
      <c r="LTX41" s="44"/>
      <c r="LTY41" s="44"/>
      <c r="LTZ41" s="44"/>
      <c r="LUA41" s="44"/>
      <c r="LUB41" s="44"/>
      <c r="LUC41" s="44"/>
      <c r="LUD41" s="44"/>
      <c r="LUE41" s="44"/>
      <c r="LUF41" s="44"/>
      <c r="LUG41" s="44"/>
      <c r="LUH41" s="44"/>
      <c r="LUI41" s="44"/>
      <c r="LUJ41" s="44"/>
      <c r="LUK41" s="44"/>
      <c r="LUL41" s="44"/>
      <c r="LUM41" s="44"/>
      <c r="LUN41" s="44"/>
      <c r="LUO41" s="44"/>
      <c r="LUP41" s="44"/>
      <c r="LUQ41" s="44"/>
      <c r="LUR41" s="44"/>
      <c r="LUS41" s="44"/>
      <c r="LUT41" s="44"/>
      <c r="LUU41" s="44"/>
      <c r="LUV41" s="44"/>
      <c r="LUW41" s="44"/>
      <c r="LUX41" s="44"/>
      <c r="LUY41" s="44"/>
      <c r="LUZ41" s="44"/>
      <c r="LVA41" s="44"/>
      <c r="LVB41" s="44"/>
      <c r="LVC41" s="44"/>
      <c r="LVD41" s="44"/>
      <c r="LVE41" s="44"/>
      <c r="LVF41" s="44"/>
      <c r="LVG41" s="44"/>
      <c r="LVH41" s="44"/>
      <c r="LVI41" s="44"/>
      <c r="LVJ41" s="44"/>
      <c r="LVK41" s="44"/>
      <c r="LVL41" s="44"/>
      <c r="LVM41" s="44"/>
      <c r="LVN41" s="44"/>
      <c r="LVO41" s="44"/>
      <c r="LVP41" s="44"/>
      <c r="LVQ41" s="44"/>
      <c r="LVR41" s="44"/>
      <c r="LVS41" s="44"/>
      <c r="LVT41" s="44"/>
      <c r="LVU41" s="44"/>
      <c r="LVV41" s="44"/>
      <c r="LVW41" s="44"/>
      <c r="LVX41" s="44"/>
      <c r="LVY41" s="44"/>
      <c r="LVZ41" s="44"/>
      <c r="LWA41" s="44"/>
      <c r="LWB41" s="44"/>
      <c r="LWC41" s="44"/>
      <c r="LWD41" s="44"/>
      <c r="LWE41" s="44"/>
      <c r="LWF41" s="44"/>
      <c r="LWG41" s="44"/>
      <c r="LWH41" s="44"/>
      <c r="LWI41" s="44"/>
      <c r="LWJ41" s="44"/>
      <c r="LWK41" s="44"/>
      <c r="LWL41" s="44"/>
      <c r="LWM41" s="44"/>
      <c r="LWN41" s="44"/>
      <c r="LWO41" s="44"/>
      <c r="LWP41" s="44"/>
      <c r="LWQ41" s="44"/>
      <c r="LWR41" s="44"/>
      <c r="LWS41" s="44"/>
      <c r="LWT41" s="44"/>
      <c r="LWU41" s="44"/>
      <c r="LWV41" s="44"/>
      <c r="LWW41" s="44"/>
      <c r="LWX41" s="44"/>
      <c r="LWY41" s="44"/>
      <c r="LWZ41" s="44"/>
      <c r="LXA41" s="44"/>
      <c r="LXB41" s="44"/>
      <c r="LXC41" s="44"/>
      <c r="LXD41" s="44"/>
      <c r="LXE41" s="44"/>
      <c r="LXF41" s="44"/>
      <c r="LXG41" s="44"/>
      <c r="LXH41" s="44"/>
      <c r="LXI41" s="44"/>
      <c r="LXJ41" s="44"/>
      <c r="LXK41" s="44"/>
      <c r="LXL41" s="44"/>
      <c r="LXM41" s="44"/>
      <c r="LXN41" s="44"/>
      <c r="LXO41" s="44"/>
      <c r="LXP41" s="44"/>
      <c r="LXQ41" s="44"/>
      <c r="LXR41" s="44"/>
      <c r="LXS41" s="44"/>
      <c r="LXT41" s="44"/>
      <c r="LXU41" s="44"/>
      <c r="LXV41" s="44"/>
      <c r="LXW41" s="44"/>
      <c r="LXX41" s="44"/>
      <c r="LXY41" s="44"/>
      <c r="LXZ41" s="44"/>
      <c r="LYA41" s="44"/>
      <c r="LYB41" s="44"/>
      <c r="LYC41" s="44"/>
      <c r="LYD41" s="44"/>
      <c r="LYE41" s="44"/>
      <c r="LYF41" s="44"/>
      <c r="LYG41" s="44"/>
      <c r="LYH41" s="44"/>
      <c r="LYI41" s="44"/>
      <c r="LYJ41" s="44"/>
      <c r="LYK41" s="44"/>
      <c r="LYL41" s="44"/>
      <c r="LYM41" s="44"/>
      <c r="LYN41" s="44"/>
      <c r="LYO41" s="44"/>
      <c r="LYP41" s="44"/>
      <c r="LYQ41" s="44"/>
      <c r="LYR41" s="44"/>
      <c r="LYS41" s="44"/>
      <c r="LYT41" s="44"/>
      <c r="LYU41" s="44"/>
      <c r="LYV41" s="44"/>
      <c r="LYW41" s="44"/>
      <c r="LYX41" s="44"/>
      <c r="LYY41" s="44"/>
      <c r="LYZ41" s="44"/>
      <c r="LZA41" s="44"/>
      <c r="LZB41" s="44"/>
      <c r="LZC41" s="44"/>
      <c r="LZD41" s="44"/>
      <c r="LZE41" s="44"/>
      <c r="LZF41" s="44"/>
      <c r="LZG41" s="44"/>
      <c r="LZH41" s="44"/>
      <c r="LZI41" s="44"/>
      <c r="LZJ41" s="44"/>
      <c r="LZK41" s="44"/>
      <c r="LZL41" s="44"/>
      <c r="LZM41" s="44"/>
      <c r="LZN41" s="44"/>
      <c r="LZO41" s="44"/>
      <c r="LZP41" s="44"/>
      <c r="LZQ41" s="44"/>
      <c r="LZR41" s="44"/>
      <c r="LZS41" s="44"/>
      <c r="LZT41" s="44"/>
      <c r="LZU41" s="44"/>
      <c r="LZV41" s="44"/>
      <c r="LZW41" s="44"/>
      <c r="LZX41" s="44"/>
      <c r="LZY41" s="44"/>
      <c r="LZZ41" s="44"/>
      <c r="MAA41" s="44"/>
      <c r="MAB41" s="44"/>
      <c r="MAC41" s="44"/>
      <c r="MAD41" s="44"/>
      <c r="MAE41" s="44"/>
      <c r="MAF41" s="44"/>
      <c r="MAG41" s="44"/>
      <c r="MAH41" s="44"/>
      <c r="MAI41" s="44"/>
      <c r="MAJ41" s="44"/>
      <c r="MAK41" s="44"/>
      <c r="MAL41" s="44"/>
      <c r="MAM41" s="44"/>
      <c r="MAN41" s="44"/>
      <c r="MAO41" s="44"/>
      <c r="MAP41" s="44"/>
      <c r="MAQ41" s="44"/>
      <c r="MAR41" s="44"/>
      <c r="MAS41" s="44"/>
      <c r="MAT41" s="44"/>
      <c r="MAU41" s="44"/>
      <c r="MAV41" s="44"/>
      <c r="MAW41" s="44"/>
      <c r="MAX41" s="44"/>
      <c r="MAY41" s="44"/>
      <c r="MAZ41" s="44"/>
      <c r="MBA41" s="44"/>
      <c r="MBB41" s="44"/>
      <c r="MBC41" s="44"/>
      <c r="MBD41" s="44"/>
      <c r="MBE41" s="44"/>
      <c r="MBF41" s="44"/>
      <c r="MBG41" s="44"/>
      <c r="MBH41" s="44"/>
      <c r="MBI41" s="44"/>
      <c r="MBJ41" s="44"/>
      <c r="MBK41" s="44"/>
      <c r="MBL41" s="44"/>
      <c r="MBM41" s="44"/>
      <c r="MBN41" s="44"/>
      <c r="MBO41" s="44"/>
      <c r="MBP41" s="44"/>
      <c r="MBQ41" s="44"/>
      <c r="MBR41" s="44"/>
      <c r="MBS41" s="44"/>
      <c r="MBT41" s="44"/>
      <c r="MBU41" s="44"/>
      <c r="MBV41" s="44"/>
      <c r="MBW41" s="44"/>
      <c r="MBX41" s="44"/>
      <c r="MBY41" s="44"/>
      <c r="MBZ41" s="44"/>
      <c r="MCA41" s="44"/>
      <c r="MCB41" s="44"/>
      <c r="MCC41" s="44"/>
      <c r="MCD41" s="44"/>
      <c r="MCE41" s="44"/>
      <c r="MCF41" s="44"/>
      <c r="MCG41" s="44"/>
      <c r="MCH41" s="44"/>
      <c r="MCI41" s="44"/>
      <c r="MCJ41" s="44"/>
      <c r="MCK41" s="44"/>
      <c r="MCL41" s="44"/>
      <c r="MCM41" s="44"/>
      <c r="MCN41" s="44"/>
      <c r="MCO41" s="44"/>
      <c r="MCP41" s="44"/>
      <c r="MCQ41" s="44"/>
      <c r="MCR41" s="44"/>
      <c r="MCS41" s="44"/>
      <c r="MCT41" s="44"/>
      <c r="MCU41" s="44"/>
      <c r="MCV41" s="44"/>
      <c r="MCW41" s="44"/>
      <c r="MCX41" s="44"/>
      <c r="MCY41" s="44"/>
      <c r="MCZ41" s="44"/>
      <c r="MDA41" s="44"/>
      <c r="MDB41" s="44"/>
      <c r="MDC41" s="44"/>
      <c r="MDD41" s="44"/>
      <c r="MDE41" s="44"/>
      <c r="MDF41" s="44"/>
      <c r="MDG41" s="44"/>
      <c r="MDH41" s="44"/>
      <c r="MDI41" s="44"/>
      <c r="MDJ41" s="44"/>
      <c r="MDK41" s="44"/>
      <c r="MDL41" s="44"/>
      <c r="MDM41" s="44"/>
      <c r="MDN41" s="44"/>
      <c r="MDO41" s="44"/>
      <c r="MDP41" s="44"/>
      <c r="MDQ41" s="44"/>
      <c r="MDR41" s="44"/>
      <c r="MDS41" s="44"/>
      <c r="MDT41" s="44"/>
      <c r="MDU41" s="44"/>
      <c r="MDV41" s="44"/>
      <c r="MDW41" s="44"/>
      <c r="MDX41" s="44"/>
      <c r="MDY41" s="44"/>
      <c r="MDZ41" s="44"/>
      <c r="MEA41" s="44"/>
      <c r="MEB41" s="44"/>
      <c r="MEC41" s="44"/>
      <c r="MED41" s="44"/>
      <c r="MEE41" s="44"/>
      <c r="MEF41" s="44"/>
      <c r="MEG41" s="44"/>
      <c r="MEH41" s="44"/>
      <c r="MEI41" s="44"/>
      <c r="MEJ41" s="44"/>
      <c r="MEK41" s="44"/>
      <c r="MEL41" s="44"/>
      <c r="MEM41" s="44"/>
      <c r="MEN41" s="44"/>
      <c r="MEO41" s="44"/>
      <c r="MEP41" s="44"/>
      <c r="MEQ41" s="44"/>
      <c r="MER41" s="44"/>
      <c r="MES41" s="44"/>
      <c r="MET41" s="44"/>
      <c r="MEU41" s="44"/>
      <c r="MEV41" s="44"/>
      <c r="MEW41" s="44"/>
      <c r="MEX41" s="44"/>
      <c r="MEY41" s="44"/>
      <c r="MEZ41" s="44"/>
      <c r="MFA41" s="44"/>
      <c r="MFB41" s="44"/>
      <c r="MFC41" s="44"/>
      <c r="MFD41" s="44"/>
      <c r="MFE41" s="44"/>
      <c r="MFF41" s="44"/>
      <c r="MFG41" s="44"/>
      <c r="MFH41" s="44"/>
      <c r="MFI41" s="44"/>
      <c r="MFJ41" s="44"/>
      <c r="MFK41" s="44"/>
      <c r="MFL41" s="44"/>
      <c r="MFM41" s="44"/>
      <c r="MFN41" s="44"/>
      <c r="MFO41" s="44"/>
      <c r="MFP41" s="44"/>
      <c r="MFQ41" s="44"/>
      <c r="MFR41" s="44"/>
      <c r="MFS41" s="44"/>
      <c r="MFT41" s="44"/>
      <c r="MFU41" s="44"/>
      <c r="MFV41" s="44"/>
      <c r="MFW41" s="44"/>
      <c r="MFX41" s="44"/>
      <c r="MFY41" s="44"/>
      <c r="MFZ41" s="44"/>
      <c r="MGA41" s="44"/>
      <c r="MGB41" s="44"/>
      <c r="MGC41" s="44"/>
      <c r="MGD41" s="44"/>
      <c r="MGE41" s="44"/>
      <c r="MGF41" s="44"/>
      <c r="MGG41" s="44"/>
      <c r="MGH41" s="44"/>
      <c r="MGI41" s="44"/>
      <c r="MGJ41" s="44"/>
      <c r="MGK41" s="44"/>
      <c r="MGL41" s="44"/>
      <c r="MGM41" s="44"/>
      <c r="MGN41" s="44"/>
      <c r="MGO41" s="44"/>
      <c r="MGP41" s="44"/>
      <c r="MGQ41" s="44"/>
      <c r="MGR41" s="44"/>
      <c r="MGS41" s="44"/>
      <c r="MGT41" s="44"/>
      <c r="MGU41" s="44"/>
      <c r="MGV41" s="44"/>
      <c r="MGW41" s="44"/>
      <c r="MGX41" s="44"/>
      <c r="MGY41" s="44"/>
      <c r="MGZ41" s="44"/>
      <c r="MHA41" s="44"/>
      <c r="MHB41" s="44"/>
      <c r="MHC41" s="44"/>
      <c r="MHD41" s="44"/>
      <c r="MHE41" s="44"/>
      <c r="MHF41" s="44"/>
      <c r="MHG41" s="44"/>
      <c r="MHH41" s="44"/>
      <c r="MHI41" s="44"/>
      <c r="MHJ41" s="44"/>
      <c r="MHK41" s="44"/>
      <c r="MHL41" s="44"/>
      <c r="MHM41" s="44"/>
      <c r="MHN41" s="44"/>
      <c r="MHO41" s="44"/>
      <c r="MHP41" s="44"/>
      <c r="MHQ41" s="44"/>
      <c r="MHR41" s="44"/>
      <c r="MHS41" s="44"/>
      <c r="MHT41" s="44"/>
      <c r="MHU41" s="44"/>
      <c r="MHV41" s="44"/>
      <c r="MHW41" s="44"/>
      <c r="MHX41" s="44"/>
      <c r="MHY41" s="44"/>
      <c r="MHZ41" s="44"/>
      <c r="MIA41" s="44"/>
      <c r="MIB41" s="44"/>
      <c r="MIC41" s="44"/>
      <c r="MID41" s="44"/>
      <c r="MIE41" s="44"/>
      <c r="MIF41" s="44"/>
      <c r="MIG41" s="44"/>
      <c r="MIH41" s="44"/>
      <c r="MII41" s="44"/>
      <c r="MIJ41" s="44"/>
      <c r="MIK41" s="44"/>
      <c r="MIL41" s="44"/>
      <c r="MIM41" s="44"/>
      <c r="MIN41" s="44"/>
      <c r="MIO41" s="44"/>
      <c r="MIP41" s="44"/>
      <c r="MIQ41" s="44"/>
      <c r="MIR41" s="44"/>
      <c r="MIS41" s="44"/>
      <c r="MIT41" s="44"/>
      <c r="MIU41" s="44"/>
      <c r="MIV41" s="44"/>
      <c r="MIW41" s="44"/>
      <c r="MIX41" s="44"/>
      <c r="MIY41" s="44"/>
      <c r="MIZ41" s="44"/>
      <c r="MJA41" s="44"/>
      <c r="MJB41" s="44"/>
      <c r="MJC41" s="44"/>
      <c r="MJD41" s="44"/>
      <c r="MJE41" s="44"/>
      <c r="MJF41" s="44"/>
      <c r="MJG41" s="44"/>
      <c r="MJH41" s="44"/>
      <c r="MJI41" s="44"/>
      <c r="MJJ41" s="44"/>
      <c r="MJK41" s="44"/>
      <c r="MJL41" s="44"/>
      <c r="MJM41" s="44"/>
      <c r="MJN41" s="44"/>
      <c r="MJO41" s="44"/>
      <c r="MJP41" s="44"/>
      <c r="MJQ41" s="44"/>
      <c r="MJR41" s="44"/>
      <c r="MJS41" s="44"/>
      <c r="MJT41" s="44"/>
      <c r="MJU41" s="44"/>
      <c r="MJV41" s="44"/>
      <c r="MJW41" s="44"/>
      <c r="MJX41" s="44"/>
      <c r="MJY41" s="44"/>
      <c r="MJZ41" s="44"/>
      <c r="MKA41" s="44"/>
      <c r="MKB41" s="44"/>
      <c r="MKC41" s="44"/>
      <c r="MKD41" s="44"/>
      <c r="MKE41" s="44"/>
      <c r="MKF41" s="44"/>
      <c r="MKG41" s="44"/>
      <c r="MKH41" s="44"/>
      <c r="MKI41" s="44"/>
      <c r="MKJ41" s="44"/>
      <c r="MKK41" s="44"/>
      <c r="MKL41" s="44"/>
      <c r="MKM41" s="44"/>
      <c r="MKN41" s="44"/>
      <c r="MKO41" s="44"/>
      <c r="MKP41" s="44"/>
      <c r="MKQ41" s="44"/>
      <c r="MKR41" s="44"/>
      <c r="MKS41" s="44"/>
      <c r="MKT41" s="44"/>
      <c r="MKU41" s="44"/>
      <c r="MKV41" s="44"/>
      <c r="MKW41" s="44"/>
      <c r="MKX41" s="44"/>
      <c r="MKY41" s="44"/>
      <c r="MKZ41" s="44"/>
      <c r="MLA41" s="44"/>
      <c r="MLB41" s="44"/>
      <c r="MLC41" s="44"/>
      <c r="MLD41" s="44"/>
      <c r="MLE41" s="44"/>
      <c r="MLF41" s="44"/>
      <c r="MLG41" s="44"/>
      <c r="MLH41" s="44"/>
      <c r="MLI41" s="44"/>
      <c r="MLJ41" s="44"/>
      <c r="MLK41" s="44"/>
      <c r="MLL41" s="44"/>
      <c r="MLM41" s="44"/>
      <c r="MLN41" s="44"/>
      <c r="MLO41" s="44"/>
      <c r="MLP41" s="44"/>
      <c r="MLQ41" s="44"/>
      <c r="MLR41" s="44"/>
      <c r="MLS41" s="44"/>
      <c r="MLT41" s="44"/>
      <c r="MLU41" s="44"/>
      <c r="MLV41" s="44"/>
      <c r="MLW41" s="44"/>
      <c r="MLX41" s="44"/>
      <c r="MLY41" s="44"/>
      <c r="MLZ41" s="44"/>
      <c r="MMA41" s="44"/>
      <c r="MMB41" s="44"/>
      <c r="MMC41" s="44"/>
      <c r="MMD41" s="44"/>
      <c r="MME41" s="44"/>
      <c r="MMF41" s="44"/>
      <c r="MMG41" s="44"/>
      <c r="MMH41" s="44"/>
      <c r="MMI41" s="44"/>
      <c r="MMJ41" s="44"/>
      <c r="MMK41" s="44"/>
      <c r="MML41" s="44"/>
      <c r="MMM41" s="44"/>
      <c r="MMN41" s="44"/>
      <c r="MMO41" s="44"/>
      <c r="MMP41" s="44"/>
      <c r="MMQ41" s="44"/>
      <c r="MMR41" s="44"/>
      <c r="MMS41" s="44"/>
      <c r="MMT41" s="44"/>
      <c r="MMU41" s="44"/>
      <c r="MMV41" s="44"/>
      <c r="MMW41" s="44"/>
      <c r="MMX41" s="44"/>
      <c r="MMY41" s="44"/>
      <c r="MMZ41" s="44"/>
      <c r="MNA41" s="44"/>
      <c r="MNB41" s="44"/>
      <c r="MNC41" s="44"/>
      <c r="MND41" s="44"/>
      <c r="MNE41" s="44"/>
      <c r="MNF41" s="44"/>
      <c r="MNG41" s="44"/>
      <c r="MNH41" s="44"/>
      <c r="MNI41" s="44"/>
      <c r="MNJ41" s="44"/>
      <c r="MNK41" s="44"/>
      <c r="MNL41" s="44"/>
      <c r="MNM41" s="44"/>
      <c r="MNN41" s="44"/>
      <c r="MNO41" s="44"/>
      <c r="MNP41" s="44"/>
      <c r="MNQ41" s="44"/>
      <c r="MNR41" s="44"/>
      <c r="MNS41" s="44"/>
      <c r="MNT41" s="44"/>
      <c r="MNU41" s="44"/>
      <c r="MNV41" s="44"/>
      <c r="MNW41" s="44"/>
      <c r="MNX41" s="44"/>
      <c r="MNY41" s="44"/>
      <c r="MNZ41" s="44"/>
      <c r="MOA41" s="44"/>
      <c r="MOB41" s="44"/>
      <c r="MOC41" s="44"/>
      <c r="MOD41" s="44"/>
      <c r="MOE41" s="44"/>
      <c r="MOF41" s="44"/>
      <c r="MOG41" s="44"/>
      <c r="MOH41" s="44"/>
      <c r="MOI41" s="44"/>
      <c r="MOJ41" s="44"/>
      <c r="MOK41" s="44"/>
      <c r="MOL41" s="44"/>
      <c r="MOM41" s="44"/>
      <c r="MON41" s="44"/>
      <c r="MOO41" s="44"/>
      <c r="MOP41" s="44"/>
      <c r="MOQ41" s="44"/>
      <c r="MOR41" s="44"/>
      <c r="MOS41" s="44"/>
      <c r="MOT41" s="44"/>
      <c r="MOU41" s="44"/>
      <c r="MOV41" s="44"/>
      <c r="MOW41" s="44"/>
      <c r="MOX41" s="44"/>
      <c r="MOY41" s="44"/>
      <c r="MOZ41" s="44"/>
      <c r="MPA41" s="44"/>
      <c r="MPB41" s="44"/>
      <c r="MPC41" s="44"/>
      <c r="MPD41" s="44"/>
      <c r="MPE41" s="44"/>
      <c r="MPF41" s="44"/>
      <c r="MPG41" s="44"/>
      <c r="MPH41" s="44"/>
      <c r="MPI41" s="44"/>
      <c r="MPJ41" s="44"/>
      <c r="MPK41" s="44"/>
      <c r="MPL41" s="44"/>
      <c r="MPM41" s="44"/>
      <c r="MPN41" s="44"/>
      <c r="MPO41" s="44"/>
      <c r="MPP41" s="44"/>
      <c r="MPQ41" s="44"/>
      <c r="MPR41" s="44"/>
      <c r="MPS41" s="44"/>
      <c r="MPT41" s="44"/>
      <c r="MPU41" s="44"/>
      <c r="MPV41" s="44"/>
      <c r="MPW41" s="44"/>
      <c r="MPX41" s="44"/>
      <c r="MPY41" s="44"/>
      <c r="MPZ41" s="44"/>
      <c r="MQA41" s="44"/>
      <c r="MQB41" s="44"/>
      <c r="MQC41" s="44"/>
      <c r="MQD41" s="44"/>
      <c r="MQE41" s="44"/>
      <c r="MQF41" s="44"/>
      <c r="MQG41" s="44"/>
      <c r="MQH41" s="44"/>
      <c r="MQI41" s="44"/>
      <c r="MQJ41" s="44"/>
      <c r="MQK41" s="44"/>
      <c r="MQL41" s="44"/>
      <c r="MQM41" s="44"/>
      <c r="MQN41" s="44"/>
      <c r="MQO41" s="44"/>
      <c r="MQP41" s="44"/>
      <c r="MQQ41" s="44"/>
      <c r="MQR41" s="44"/>
      <c r="MQS41" s="44"/>
      <c r="MQT41" s="44"/>
      <c r="MQU41" s="44"/>
      <c r="MQV41" s="44"/>
      <c r="MQW41" s="44"/>
      <c r="MQX41" s="44"/>
      <c r="MQY41" s="44"/>
      <c r="MQZ41" s="44"/>
      <c r="MRA41" s="44"/>
      <c r="MRB41" s="44"/>
      <c r="MRC41" s="44"/>
      <c r="MRD41" s="44"/>
      <c r="MRE41" s="44"/>
      <c r="MRF41" s="44"/>
      <c r="MRG41" s="44"/>
      <c r="MRH41" s="44"/>
      <c r="MRI41" s="44"/>
      <c r="MRJ41" s="44"/>
      <c r="MRK41" s="44"/>
      <c r="MRL41" s="44"/>
      <c r="MRM41" s="44"/>
      <c r="MRN41" s="44"/>
      <c r="MRO41" s="44"/>
      <c r="MRP41" s="44"/>
      <c r="MRQ41" s="44"/>
      <c r="MRR41" s="44"/>
      <c r="MRS41" s="44"/>
      <c r="MRT41" s="44"/>
      <c r="MRU41" s="44"/>
      <c r="MRV41" s="44"/>
      <c r="MRW41" s="44"/>
      <c r="MRX41" s="44"/>
      <c r="MRY41" s="44"/>
      <c r="MRZ41" s="44"/>
      <c r="MSA41" s="44"/>
      <c r="MSB41" s="44"/>
      <c r="MSC41" s="44"/>
      <c r="MSD41" s="44"/>
      <c r="MSE41" s="44"/>
      <c r="MSF41" s="44"/>
      <c r="MSG41" s="44"/>
      <c r="MSH41" s="44"/>
      <c r="MSI41" s="44"/>
      <c r="MSJ41" s="44"/>
      <c r="MSK41" s="44"/>
      <c r="MSL41" s="44"/>
      <c r="MSM41" s="44"/>
      <c r="MSN41" s="44"/>
      <c r="MSO41" s="44"/>
      <c r="MSP41" s="44"/>
      <c r="MSQ41" s="44"/>
      <c r="MSR41" s="44"/>
      <c r="MSS41" s="44"/>
      <c r="MST41" s="44"/>
      <c r="MSU41" s="44"/>
      <c r="MSV41" s="44"/>
      <c r="MSW41" s="44"/>
      <c r="MSX41" s="44"/>
      <c r="MSY41" s="44"/>
      <c r="MSZ41" s="44"/>
      <c r="MTA41" s="44"/>
      <c r="MTB41" s="44"/>
      <c r="MTC41" s="44"/>
      <c r="MTD41" s="44"/>
      <c r="MTE41" s="44"/>
      <c r="MTF41" s="44"/>
      <c r="MTG41" s="44"/>
      <c r="MTH41" s="44"/>
      <c r="MTI41" s="44"/>
      <c r="MTJ41" s="44"/>
      <c r="MTK41" s="44"/>
      <c r="MTL41" s="44"/>
      <c r="MTM41" s="44"/>
      <c r="MTN41" s="44"/>
      <c r="MTO41" s="44"/>
      <c r="MTP41" s="44"/>
      <c r="MTQ41" s="44"/>
      <c r="MTR41" s="44"/>
      <c r="MTS41" s="44"/>
      <c r="MTT41" s="44"/>
      <c r="MTU41" s="44"/>
      <c r="MTV41" s="44"/>
      <c r="MTW41" s="44"/>
      <c r="MTX41" s="44"/>
      <c r="MTY41" s="44"/>
      <c r="MTZ41" s="44"/>
      <c r="MUA41" s="44"/>
      <c r="MUB41" s="44"/>
      <c r="MUC41" s="44"/>
      <c r="MUD41" s="44"/>
      <c r="MUE41" s="44"/>
      <c r="MUF41" s="44"/>
      <c r="MUG41" s="44"/>
      <c r="MUH41" s="44"/>
      <c r="MUI41" s="44"/>
      <c r="MUJ41" s="44"/>
      <c r="MUK41" s="44"/>
      <c r="MUL41" s="44"/>
      <c r="MUM41" s="44"/>
      <c r="MUN41" s="44"/>
      <c r="MUO41" s="44"/>
      <c r="MUP41" s="44"/>
      <c r="MUQ41" s="44"/>
      <c r="MUR41" s="44"/>
      <c r="MUS41" s="44"/>
      <c r="MUT41" s="44"/>
      <c r="MUU41" s="44"/>
      <c r="MUV41" s="44"/>
      <c r="MUW41" s="44"/>
      <c r="MUX41" s="44"/>
      <c r="MUY41" s="44"/>
      <c r="MUZ41" s="44"/>
      <c r="MVA41" s="44"/>
      <c r="MVB41" s="44"/>
      <c r="MVC41" s="44"/>
      <c r="MVD41" s="44"/>
      <c r="MVE41" s="44"/>
      <c r="MVF41" s="44"/>
      <c r="MVG41" s="44"/>
      <c r="MVH41" s="44"/>
      <c r="MVI41" s="44"/>
      <c r="MVJ41" s="44"/>
      <c r="MVK41" s="44"/>
      <c r="MVL41" s="44"/>
      <c r="MVM41" s="44"/>
      <c r="MVN41" s="44"/>
      <c r="MVO41" s="44"/>
      <c r="MVP41" s="44"/>
      <c r="MVQ41" s="44"/>
      <c r="MVR41" s="44"/>
      <c r="MVS41" s="44"/>
      <c r="MVT41" s="44"/>
      <c r="MVU41" s="44"/>
      <c r="MVV41" s="44"/>
      <c r="MVW41" s="44"/>
      <c r="MVX41" s="44"/>
      <c r="MVY41" s="44"/>
      <c r="MVZ41" s="44"/>
      <c r="MWA41" s="44"/>
      <c r="MWB41" s="44"/>
      <c r="MWC41" s="44"/>
      <c r="MWD41" s="44"/>
      <c r="MWE41" s="44"/>
      <c r="MWF41" s="44"/>
      <c r="MWG41" s="44"/>
      <c r="MWH41" s="44"/>
      <c r="MWI41" s="44"/>
      <c r="MWJ41" s="44"/>
      <c r="MWK41" s="44"/>
      <c r="MWL41" s="44"/>
      <c r="MWM41" s="44"/>
      <c r="MWN41" s="44"/>
      <c r="MWO41" s="44"/>
      <c r="MWP41" s="44"/>
      <c r="MWQ41" s="44"/>
      <c r="MWR41" s="44"/>
      <c r="MWS41" s="44"/>
      <c r="MWT41" s="44"/>
      <c r="MWU41" s="44"/>
      <c r="MWV41" s="44"/>
      <c r="MWW41" s="44"/>
      <c r="MWX41" s="44"/>
      <c r="MWY41" s="44"/>
      <c r="MWZ41" s="44"/>
      <c r="MXA41" s="44"/>
      <c r="MXB41" s="44"/>
      <c r="MXC41" s="44"/>
      <c r="MXD41" s="44"/>
      <c r="MXE41" s="44"/>
      <c r="MXF41" s="44"/>
      <c r="MXG41" s="44"/>
      <c r="MXH41" s="44"/>
      <c r="MXI41" s="44"/>
      <c r="MXJ41" s="44"/>
      <c r="MXK41" s="44"/>
      <c r="MXL41" s="44"/>
      <c r="MXM41" s="44"/>
      <c r="MXN41" s="44"/>
      <c r="MXO41" s="44"/>
      <c r="MXP41" s="44"/>
      <c r="MXQ41" s="44"/>
      <c r="MXR41" s="44"/>
      <c r="MXS41" s="44"/>
      <c r="MXT41" s="44"/>
      <c r="MXU41" s="44"/>
      <c r="MXV41" s="44"/>
      <c r="MXW41" s="44"/>
      <c r="MXX41" s="44"/>
      <c r="MXY41" s="44"/>
      <c r="MXZ41" s="44"/>
      <c r="MYA41" s="44"/>
      <c r="MYB41" s="44"/>
      <c r="MYC41" s="44"/>
      <c r="MYD41" s="44"/>
      <c r="MYE41" s="44"/>
      <c r="MYF41" s="44"/>
      <c r="MYG41" s="44"/>
      <c r="MYH41" s="44"/>
      <c r="MYI41" s="44"/>
      <c r="MYJ41" s="44"/>
      <c r="MYK41" s="44"/>
      <c r="MYL41" s="44"/>
      <c r="MYM41" s="44"/>
      <c r="MYN41" s="44"/>
      <c r="MYO41" s="44"/>
      <c r="MYP41" s="44"/>
      <c r="MYQ41" s="44"/>
      <c r="MYR41" s="44"/>
      <c r="MYS41" s="44"/>
      <c r="MYT41" s="44"/>
      <c r="MYU41" s="44"/>
      <c r="MYV41" s="44"/>
      <c r="MYW41" s="44"/>
      <c r="MYX41" s="44"/>
      <c r="MYY41" s="44"/>
      <c r="MYZ41" s="44"/>
      <c r="MZA41" s="44"/>
      <c r="MZB41" s="44"/>
      <c r="MZC41" s="44"/>
      <c r="MZD41" s="44"/>
      <c r="MZE41" s="44"/>
      <c r="MZF41" s="44"/>
      <c r="MZG41" s="44"/>
      <c r="MZH41" s="44"/>
      <c r="MZI41" s="44"/>
      <c r="MZJ41" s="44"/>
      <c r="MZK41" s="44"/>
      <c r="MZL41" s="44"/>
      <c r="MZM41" s="44"/>
      <c r="MZN41" s="44"/>
      <c r="MZO41" s="44"/>
      <c r="MZP41" s="44"/>
      <c r="MZQ41" s="44"/>
      <c r="MZR41" s="44"/>
      <c r="MZS41" s="44"/>
      <c r="MZT41" s="44"/>
      <c r="MZU41" s="44"/>
      <c r="MZV41" s="44"/>
      <c r="MZW41" s="44"/>
      <c r="MZX41" s="44"/>
      <c r="MZY41" s="44"/>
      <c r="MZZ41" s="44"/>
      <c r="NAA41" s="44"/>
      <c r="NAB41" s="44"/>
      <c r="NAC41" s="44"/>
      <c r="NAD41" s="44"/>
      <c r="NAE41" s="44"/>
      <c r="NAF41" s="44"/>
      <c r="NAG41" s="44"/>
      <c r="NAH41" s="44"/>
      <c r="NAI41" s="44"/>
      <c r="NAJ41" s="44"/>
      <c r="NAK41" s="44"/>
      <c r="NAL41" s="44"/>
      <c r="NAM41" s="44"/>
      <c r="NAN41" s="44"/>
      <c r="NAO41" s="44"/>
      <c r="NAP41" s="44"/>
      <c r="NAQ41" s="44"/>
      <c r="NAR41" s="44"/>
      <c r="NAS41" s="44"/>
      <c r="NAT41" s="44"/>
      <c r="NAU41" s="44"/>
      <c r="NAV41" s="44"/>
      <c r="NAW41" s="44"/>
      <c r="NAX41" s="44"/>
      <c r="NAY41" s="44"/>
      <c r="NAZ41" s="44"/>
      <c r="NBA41" s="44"/>
      <c r="NBB41" s="44"/>
      <c r="NBC41" s="44"/>
      <c r="NBD41" s="44"/>
      <c r="NBE41" s="44"/>
      <c r="NBF41" s="44"/>
      <c r="NBG41" s="44"/>
      <c r="NBH41" s="44"/>
      <c r="NBI41" s="44"/>
      <c r="NBJ41" s="44"/>
      <c r="NBK41" s="44"/>
      <c r="NBL41" s="44"/>
      <c r="NBM41" s="44"/>
      <c r="NBN41" s="44"/>
      <c r="NBO41" s="44"/>
      <c r="NBP41" s="44"/>
      <c r="NBQ41" s="44"/>
      <c r="NBR41" s="44"/>
      <c r="NBS41" s="44"/>
      <c r="NBT41" s="44"/>
      <c r="NBU41" s="44"/>
      <c r="NBV41" s="44"/>
      <c r="NBW41" s="44"/>
      <c r="NBX41" s="44"/>
      <c r="NBY41" s="44"/>
      <c r="NBZ41" s="44"/>
      <c r="NCA41" s="44"/>
      <c r="NCB41" s="44"/>
      <c r="NCC41" s="44"/>
      <c r="NCD41" s="44"/>
      <c r="NCE41" s="44"/>
      <c r="NCF41" s="44"/>
      <c r="NCG41" s="44"/>
      <c r="NCH41" s="44"/>
      <c r="NCI41" s="44"/>
      <c r="NCJ41" s="44"/>
      <c r="NCK41" s="44"/>
      <c r="NCL41" s="44"/>
      <c r="NCM41" s="44"/>
      <c r="NCN41" s="44"/>
      <c r="NCO41" s="44"/>
      <c r="NCP41" s="44"/>
      <c r="NCQ41" s="44"/>
      <c r="NCR41" s="44"/>
      <c r="NCS41" s="44"/>
      <c r="NCT41" s="44"/>
      <c r="NCU41" s="44"/>
      <c r="NCV41" s="44"/>
      <c r="NCW41" s="44"/>
      <c r="NCX41" s="44"/>
      <c r="NCY41" s="44"/>
      <c r="NCZ41" s="44"/>
      <c r="NDA41" s="44"/>
      <c r="NDB41" s="44"/>
      <c r="NDC41" s="44"/>
      <c r="NDD41" s="44"/>
      <c r="NDE41" s="44"/>
      <c r="NDF41" s="44"/>
      <c r="NDG41" s="44"/>
      <c r="NDH41" s="44"/>
      <c r="NDI41" s="44"/>
      <c r="NDJ41" s="44"/>
      <c r="NDK41" s="44"/>
      <c r="NDL41" s="44"/>
      <c r="NDM41" s="44"/>
      <c r="NDN41" s="44"/>
      <c r="NDO41" s="44"/>
      <c r="NDP41" s="44"/>
      <c r="NDQ41" s="44"/>
      <c r="NDR41" s="44"/>
      <c r="NDS41" s="44"/>
      <c r="NDT41" s="44"/>
      <c r="NDU41" s="44"/>
      <c r="NDV41" s="44"/>
      <c r="NDW41" s="44"/>
      <c r="NDX41" s="44"/>
      <c r="NDY41" s="44"/>
      <c r="NDZ41" s="44"/>
      <c r="NEA41" s="44"/>
      <c r="NEB41" s="44"/>
      <c r="NEC41" s="44"/>
      <c r="NED41" s="44"/>
      <c r="NEE41" s="44"/>
      <c r="NEF41" s="44"/>
      <c r="NEG41" s="44"/>
      <c r="NEH41" s="44"/>
      <c r="NEI41" s="44"/>
      <c r="NEJ41" s="44"/>
      <c r="NEK41" s="44"/>
      <c r="NEL41" s="44"/>
      <c r="NEM41" s="44"/>
      <c r="NEN41" s="44"/>
      <c r="NEO41" s="44"/>
      <c r="NEP41" s="44"/>
      <c r="NEQ41" s="44"/>
      <c r="NER41" s="44"/>
      <c r="NES41" s="44"/>
      <c r="NET41" s="44"/>
      <c r="NEU41" s="44"/>
      <c r="NEV41" s="44"/>
      <c r="NEW41" s="44"/>
      <c r="NEX41" s="44"/>
      <c r="NEY41" s="44"/>
      <c r="NEZ41" s="44"/>
      <c r="NFA41" s="44"/>
      <c r="NFB41" s="44"/>
      <c r="NFC41" s="44"/>
      <c r="NFD41" s="44"/>
      <c r="NFE41" s="44"/>
      <c r="NFF41" s="44"/>
      <c r="NFG41" s="44"/>
      <c r="NFH41" s="44"/>
      <c r="NFI41" s="44"/>
      <c r="NFJ41" s="44"/>
      <c r="NFK41" s="44"/>
      <c r="NFL41" s="44"/>
      <c r="NFM41" s="44"/>
      <c r="NFN41" s="44"/>
      <c r="NFO41" s="44"/>
      <c r="NFP41" s="44"/>
      <c r="NFQ41" s="44"/>
      <c r="NFR41" s="44"/>
      <c r="NFS41" s="44"/>
      <c r="NFT41" s="44"/>
      <c r="NFU41" s="44"/>
      <c r="NFV41" s="44"/>
      <c r="NFW41" s="44"/>
      <c r="NFX41" s="44"/>
      <c r="NFY41" s="44"/>
      <c r="NFZ41" s="44"/>
      <c r="NGA41" s="44"/>
      <c r="NGB41" s="44"/>
      <c r="NGC41" s="44"/>
      <c r="NGD41" s="44"/>
      <c r="NGE41" s="44"/>
      <c r="NGF41" s="44"/>
      <c r="NGG41" s="44"/>
      <c r="NGH41" s="44"/>
      <c r="NGI41" s="44"/>
      <c r="NGJ41" s="44"/>
      <c r="NGK41" s="44"/>
      <c r="NGL41" s="44"/>
      <c r="NGM41" s="44"/>
      <c r="NGN41" s="44"/>
      <c r="NGO41" s="44"/>
      <c r="NGP41" s="44"/>
      <c r="NGQ41" s="44"/>
      <c r="NGR41" s="44"/>
      <c r="NGS41" s="44"/>
      <c r="NGT41" s="44"/>
      <c r="NGU41" s="44"/>
      <c r="NGV41" s="44"/>
      <c r="NGW41" s="44"/>
      <c r="NGX41" s="44"/>
      <c r="NGY41" s="44"/>
      <c r="NGZ41" s="44"/>
      <c r="NHA41" s="44"/>
      <c r="NHB41" s="44"/>
      <c r="NHC41" s="44"/>
      <c r="NHD41" s="44"/>
      <c r="NHE41" s="44"/>
      <c r="NHF41" s="44"/>
      <c r="NHG41" s="44"/>
      <c r="NHH41" s="44"/>
      <c r="NHI41" s="44"/>
      <c r="NHJ41" s="44"/>
      <c r="NHK41" s="44"/>
      <c r="NHL41" s="44"/>
      <c r="NHM41" s="44"/>
      <c r="NHN41" s="44"/>
      <c r="NHO41" s="44"/>
      <c r="NHP41" s="44"/>
      <c r="NHQ41" s="44"/>
      <c r="NHR41" s="44"/>
      <c r="NHS41" s="44"/>
      <c r="NHT41" s="44"/>
      <c r="NHU41" s="44"/>
      <c r="NHV41" s="44"/>
      <c r="NHW41" s="44"/>
      <c r="NHX41" s="44"/>
      <c r="NHY41" s="44"/>
      <c r="NHZ41" s="44"/>
      <c r="NIA41" s="44"/>
      <c r="NIB41" s="44"/>
      <c r="NIC41" s="44"/>
      <c r="NID41" s="44"/>
      <c r="NIE41" s="44"/>
      <c r="NIF41" s="44"/>
      <c r="NIG41" s="44"/>
      <c r="NIH41" s="44"/>
      <c r="NII41" s="44"/>
      <c r="NIJ41" s="44"/>
      <c r="NIK41" s="44"/>
      <c r="NIL41" s="44"/>
      <c r="NIM41" s="44"/>
      <c r="NIN41" s="44"/>
      <c r="NIO41" s="44"/>
      <c r="NIP41" s="44"/>
      <c r="NIQ41" s="44"/>
      <c r="NIR41" s="44"/>
      <c r="NIS41" s="44"/>
      <c r="NIT41" s="44"/>
      <c r="NIU41" s="44"/>
      <c r="NIV41" s="44"/>
      <c r="NIW41" s="44"/>
      <c r="NIX41" s="44"/>
      <c r="NIY41" s="44"/>
      <c r="NIZ41" s="44"/>
      <c r="NJA41" s="44"/>
      <c r="NJB41" s="44"/>
      <c r="NJC41" s="44"/>
      <c r="NJD41" s="44"/>
      <c r="NJE41" s="44"/>
      <c r="NJF41" s="44"/>
      <c r="NJG41" s="44"/>
      <c r="NJH41" s="44"/>
      <c r="NJI41" s="44"/>
      <c r="NJJ41" s="44"/>
      <c r="NJK41" s="44"/>
      <c r="NJL41" s="44"/>
      <c r="NJM41" s="44"/>
      <c r="NJN41" s="44"/>
      <c r="NJO41" s="44"/>
      <c r="NJP41" s="44"/>
      <c r="NJQ41" s="44"/>
      <c r="NJR41" s="44"/>
      <c r="NJS41" s="44"/>
      <c r="NJT41" s="44"/>
      <c r="NJU41" s="44"/>
      <c r="NJV41" s="44"/>
      <c r="NJW41" s="44"/>
      <c r="NJX41" s="44"/>
      <c r="NJY41" s="44"/>
      <c r="NJZ41" s="44"/>
      <c r="NKA41" s="44"/>
      <c r="NKB41" s="44"/>
      <c r="NKC41" s="44"/>
      <c r="NKD41" s="44"/>
      <c r="NKE41" s="44"/>
      <c r="NKF41" s="44"/>
      <c r="NKG41" s="44"/>
      <c r="NKH41" s="44"/>
      <c r="NKI41" s="44"/>
      <c r="NKJ41" s="44"/>
      <c r="NKK41" s="44"/>
      <c r="NKL41" s="44"/>
      <c r="NKM41" s="44"/>
      <c r="NKN41" s="44"/>
      <c r="NKO41" s="44"/>
      <c r="NKP41" s="44"/>
      <c r="NKQ41" s="44"/>
      <c r="NKR41" s="44"/>
      <c r="NKS41" s="44"/>
      <c r="NKT41" s="44"/>
      <c r="NKU41" s="44"/>
      <c r="NKV41" s="44"/>
      <c r="NKW41" s="44"/>
      <c r="NKX41" s="44"/>
      <c r="NKY41" s="44"/>
      <c r="NKZ41" s="44"/>
      <c r="NLA41" s="44"/>
      <c r="NLB41" s="44"/>
      <c r="NLC41" s="44"/>
      <c r="NLD41" s="44"/>
      <c r="NLE41" s="44"/>
      <c r="NLF41" s="44"/>
      <c r="NLG41" s="44"/>
      <c r="NLH41" s="44"/>
      <c r="NLI41" s="44"/>
      <c r="NLJ41" s="44"/>
      <c r="NLK41" s="44"/>
      <c r="NLL41" s="44"/>
      <c r="NLM41" s="44"/>
      <c r="NLN41" s="44"/>
      <c r="NLO41" s="44"/>
      <c r="NLP41" s="44"/>
      <c r="NLQ41" s="44"/>
      <c r="NLR41" s="44"/>
      <c r="NLS41" s="44"/>
      <c r="NLT41" s="44"/>
      <c r="NLU41" s="44"/>
      <c r="NLV41" s="44"/>
      <c r="NLW41" s="44"/>
      <c r="NLX41" s="44"/>
      <c r="NLY41" s="44"/>
      <c r="NLZ41" s="44"/>
      <c r="NMA41" s="44"/>
      <c r="NMB41" s="44"/>
      <c r="NMC41" s="44"/>
      <c r="NMD41" s="44"/>
      <c r="NME41" s="44"/>
      <c r="NMF41" s="44"/>
      <c r="NMG41" s="44"/>
      <c r="NMH41" s="44"/>
      <c r="NMI41" s="44"/>
      <c r="NMJ41" s="44"/>
      <c r="NMK41" s="44"/>
      <c r="NML41" s="44"/>
      <c r="NMM41" s="44"/>
      <c r="NMN41" s="44"/>
      <c r="NMO41" s="44"/>
      <c r="NMP41" s="44"/>
      <c r="NMQ41" s="44"/>
      <c r="NMR41" s="44"/>
      <c r="NMS41" s="44"/>
      <c r="NMT41" s="44"/>
      <c r="NMU41" s="44"/>
      <c r="NMV41" s="44"/>
      <c r="NMW41" s="44"/>
      <c r="NMX41" s="44"/>
      <c r="NMY41" s="44"/>
      <c r="NMZ41" s="44"/>
      <c r="NNA41" s="44"/>
      <c r="NNB41" s="44"/>
      <c r="NNC41" s="44"/>
      <c r="NND41" s="44"/>
      <c r="NNE41" s="44"/>
      <c r="NNF41" s="44"/>
      <c r="NNG41" s="44"/>
      <c r="NNH41" s="44"/>
      <c r="NNI41" s="44"/>
      <c r="NNJ41" s="44"/>
      <c r="NNK41" s="44"/>
      <c r="NNL41" s="44"/>
      <c r="NNM41" s="44"/>
      <c r="NNN41" s="44"/>
      <c r="NNO41" s="44"/>
      <c r="NNP41" s="44"/>
      <c r="NNQ41" s="44"/>
      <c r="NNR41" s="44"/>
      <c r="NNS41" s="44"/>
      <c r="NNT41" s="44"/>
      <c r="NNU41" s="44"/>
      <c r="NNV41" s="44"/>
      <c r="NNW41" s="44"/>
      <c r="NNX41" s="44"/>
      <c r="NNY41" s="44"/>
      <c r="NNZ41" s="44"/>
      <c r="NOA41" s="44"/>
      <c r="NOB41" s="44"/>
      <c r="NOC41" s="44"/>
      <c r="NOD41" s="44"/>
      <c r="NOE41" s="44"/>
      <c r="NOF41" s="44"/>
      <c r="NOG41" s="44"/>
      <c r="NOH41" s="44"/>
      <c r="NOI41" s="44"/>
      <c r="NOJ41" s="44"/>
      <c r="NOK41" s="44"/>
      <c r="NOL41" s="44"/>
      <c r="NOM41" s="44"/>
      <c r="NON41" s="44"/>
      <c r="NOO41" s="44"/>
      <c r="NOP41" s="44"/>
      <c r="NOQ41" s="44"/>
      <c r="NOR41" s="44"/>
      <c r="NOS41" s="44"/>
      <c r="NOT41" s="44"/>
      <c r="NOU41" s="44"/>
      <c r="NOV41" s="44"/>
      <c r="NOW41" s="44"/>
      <c r="NOX41" s="44"/>
      <c r="NOY41" s="44"/>
      <c r="NOZ41" s="44"/>
      <c r="NPA41" s="44"/>
      <c r="NPB41" s="44"/>
      <c r="NPC41" s="44"/>
      <c r="NPD41" s="44"/>
      <c r="NPE41" s="44"/>
      <c r="NPF41" s="44"/>
      <c r="NPG41" s="44"/>
      <c r="NPH41" s="44"/>
      <c r="NPI41" s="44"/>
      <c r="NPJ41" s="44"/>
      <c r="NPK41" s="44"/>
      <c r="NPL41" s="44"/>
      <c r="NPM41" s="44"/>
      <c r="NPN41" s="44"/>
      <c r="NPO41" s="44"/>
      <c r="NPP41" s="44"/>
      <c r="NPQ41" s="44"/>
      <c r="NPR41" s="44"/>
      <c r="NPS41" s="44"/>
      <c r="NPT41" s="44"/>
      <c r="NPU41" s="44"/>
      <c r="NPV41" s="44"/>
      <c r="NPW41" s="44"/>
      <c r="NPX41" s="44"/>
      <c r="NPY41" s="44"/>
      <c r="NPZ41" s="44"/>
      <c r="NQA41" s="44"/>
      <c r="NQB41" s="44"/>
      <c r="NQC41" s="44"/>
      <c r="NQD41" s="44"/>
      <c r="NQE41" s="44"/>
      <c r="NQF41" s="44"/>
      <c r="NQG41" s="44"/>
      <c r="NQH41" s="44"/>
      <c r="NQI41" s="44"/>
      <c r="NQJ41" s="44"/>
      <c r="NQK41" s="44"/>
      <c r="NQL41" s="44"/>
      <c r="NQM41" s="44"/>
      <c r="NQN41" s="44"/>
      <c r="NQO41" s="44"/>
      <c r="NQP41" s="44"/>
      <c r="NQQ41" s="44"/>
      <c r="NQR41" s="44"/>
      <c r="NQS41" s="44"/>
      <c r="NQT41" s="44"/>
      <c r="NQU41" s="44"/>
      <c r="NQV41" s="44"/>
      <c r="NQW41" s="44"/>
      <c r="NQX41" s="44"/>
      <c r="NQY41" s="44"/>
      <c r="NQZ41" s="44"/>
      <c r="NRA41" s="44"/>
      <c r="NRB41" s="44"/>
      <c r="NRC41" s="44"/>
      <c r="NRD41" s="44"/>
      <c r="NRE41" s="44"/>
      <c r="NRF41" s="44"/>
      <c r="NRG41" s="44"/>
      <c r="NRH41" s="44"/>
      <c r="NRI41" s="44"/>
      <c r="NRJ41" s="44"/>
      <c r="NRK41" s="44"/>
      <c r="NRL41" s="44"/>
      <c r="NRM41" s="44"/>
      <c r="NRN41" s="44"/>
      <c r="NRO41" s="44"/>
      <c r="NRP41" s="44"/>
      <c r="NRQ41" s="44"/>
      <c r="NRR41" s="44"/>
      <c r="NRS41" s="44"/>
      <c r="NRT41" s="44"/>
      <c r="NRU41" s="44"/>
      <c r="NRV41" s="44"/>
      <c r="NRW41" s="44"/>
      <c r="NRX41" s="44"/>
      <c r="NRY41" s="44"/>
      <c r="NRZ41" s="44"/>
      <c r="NSA41" s="44"/>
      <c r="NSB41" s="44"/>
      <c r="NSC41" s="44"/>
      <c r="NSD41" s="44"/>
      <c r="NSE41" s="44"/>
      <c r="NSF41" s="44"/>
      <c r="NSG41" s="44"/>
      <c r="NSH41" s="44"/>
      <c r="NSI41" s="44"/>
      <c r="NSJ41" s="44"/>
      <c r="NSK41" s="44"/>
      <c r="NSL41" s="44"/>
      <c r="NSM41" s="44"/>
      <c r="NSN41" s="44"/>
      <c r="NSO41" s="44"/>
      <c r="NSP41" s="44"/>
      <c r="NSQ41" s="44"/>
      <c r="NSR41" s="44"/>
      <c r="NSS41" s="44"/>
      <c r="NST41" s="44"/>
      <c r="NSU41" s="44"/>
      <c r="NSV41" s="44"/>
      <c r="NSW41" s="44"/>
      <c r="NSX41" s="44"/>
      <c r="NSY41" s="44"/>
      <c r="NSZ41" s="44"/>
      <c r="NTA41" s="44"/>
      <c r="NTB41" s="44"/>
      <c r="NTC41" s="44"/>
      <c r="NTD41" s="44"/>
      <c r="NTE41" s="44"/>
      <c r="NTF41" s="44"/>
      <c r="NTG41" s="44"/>
      <c r="NTH41" s="44"/>
      <c r="NTI41" s="44"/>
      <c r="NTJ41" s="44"/>
      <c r="NTK41" s="44"/>
      <c r="NTL41" s="44"/>
      <c r="NTM41" s="44"/>
      <c r="NTN41" s="44"/>
      <c r="NTO41" s="44"/>
      <c r="NTP41" s="44"/>
      <c r="NTQ41" s="44"/>
      <c r="NTR41" s="44"/>
      <c r="NTS41" s="44"/>
      <c r="NTT41" s="44"/>
      <c r="NTU41" s="44"/>
      <c r="NTV41" s="44"/>
      <c r="NTW41" s="44"/>
      <c r="NTX41" s="44"/>
      <c r="NTY41" s="44"/>
      <c r="NTZ41" s="44"/>
      <c r="NUA41" s="44"/>
      <c r="NUB41" s="44"/>
      <c r="NUC41" s="44"/>
      <c r="NUD41" s="44"/>
      <c r="NUE41" s="44"/>
      <c r="NUF41" s="44"/>
      <c r="NUG41" s="44"/>
      <c r="NUH41" s="44"/>
      <c r="NUI41" s="44"/>
      <c r="NUJ41" s="44"/>
      <c r="NUK41" s="44"/>
      <c r="NUL41" s="44"/>
      <c r="NUM41" s="44"/>
      <c r="NUN41" s="44"/>
      <c r="NUO41" s="44"/>
      <c r="NUP41" s="44"/>
      <c r="NUQ41" s="44"/>
      <c r="NUR41" s="44"/>
      <c r="NUS41" s="44"/>
      <c r="NUT41" s="44"/>
      <c r="NUU41" s="44"/>
      <c r="NUV41" s="44"/>
      <c r="NUW41" s="44"/>
      <c r="NUX41" s="44"/>
      <c r="NUY41" s="44"/>
      <c r="NUZ41" s="44"/>
      <c r="NVA41" s="44"/>
      <c r="NVB41" s="44"/>
      <c r="NVC41" s="44"/>
      <c r="NVD41" s="44"/>
      <c r="NVE41" s="44"/>
      <c r="NVF41" s="44"/>
      <c r="NVG41" s="44"/>
      <c r="NVH41" s="44"/>
      <c r="NVI41" s="44"/>
      <c r="NVJ41" s="44"/>
      <c r="NVK41" s="44"/>
      <c r="NVL41" s="44"/>
      <c r="NVM41" s="44"/>
      <c r="NVN41" s="44"/>
      <c r="NVO41" s="44"/>
      <c r="NVP41" s="44"/>
      <c r="NVQ41" s="44"/>
      <c r="NVR41" s="44"/>
      <c r="NVS41" s="44"/>
      <c r="NVT41" s="44"/>
      <c r="NVU41" s="44"/>
      <c r="NVV41" s="44"/>
      <c r="NVW41" s="44"/>
      <c r="NVX41" s="44"/>
      <c r="NVY41" s="44"/>
      <c r="NVZ41" s="44"/>
      <c r="NWA41" s="44"/>
      <c r="NWB41" s="44"/>
      <c r="NWC41" s="44"/>
      <c r="NWD41" s="44"/>
      <c r="NWE41" s="44"/>
      <c r="NWF41" s="44"/>
      <c r="NWG41" s="44"/>
      <c r="NWH41" s="44"/>
      <c r="NWI41" s="44"/>
      <c r="NWJ41" s="44"/>
      <c r="NWK41" s="44"/>
      <c r="NWL41" s="44"/>
      <c r="NWM41" s="44"/>
      <c r="NWN41" s="44"/>
      <c r="NWO41" s="44"/>
      <c r="NWP41" s="44"/>
      <c r="NWQ41" s="44"/>
      <c r="NWR41" s="44"/>
      <c r="NWS41" s="44"/>
      <c r="NWT41" s="44"/>
      <c r="NWU41" s="44"/>
      <c r="NWV41" s="44"/>
      <c r="NWW41" s="44"/>
      <c r="NWX41" s="44"/>
      <c r="NWY41" s="44"/>
      <c r="NWZ41" s="44"/>
      <c r="NXA41" s="44"/>
      <c r="NXB41" s="44"/>
      <c r="NXC41" s="44"/>
      <c r="NXD41" s="44"/>
      <c r="NXE41" s="44"/>
      <c r="NXF41" s="44"/>
      <c r="NXG41" s="44"/>
      <c r="NXH41" s="44"/>
      <c r="NXI41" s="44"/>
      <c r="NXJ41" s="44"/>
      <c r="NXK41" s="44"/>
      <c r="NXL41" s="44"/>
      <c r="NXM41" s="44"/>
      <c r="NXN41" s="44"/>
      <c r="NXO41" s="44"/>
      <c r="NXP41" s="44"/>
      <c r="NXQ41" s="44"/>
      <c r="NXR41" s="44"/>
      <c r="NXS41" s="44"/>
      <c r="NXT41" s="44"/>
      <c r="NXU41" s="44"/>
      <c r="NXV41" s="44"/>
      <c r="NXW41" s="44"/>
      <c r="NXX41" s="44"/>
      <c r="NXY41" s="44"/>
      <c r="NXZ41" s="44"/>
      <c r="NYA41" s="44"/>
      <c r="NYB41" s="44"/>
      <c r="NYC41" s="44"/>
      <c r="NYD41" s="44"/>
      <c r="NYE41" s="44"/>
      <c r="NYF41" s="44"/>
      <c r="NYG41" s="44"/>
      <c r="NYH41" s="44"/>
      <c r="NYI41" s="44"/>
      <c r="NYJ41" s="44"/>
      <c r="NYK41" s="44"/>
      <c r="NYL41" s="44"/>
      <c r="NYM41" s="44"/>
      <c r="NYN41" s="44"/>
      <c r="NYO41" s="44"/>
      <c r="NYP41" s="44"/>
      <c r="NYQ41" s="44"/>
      <c r="NYR41" s="44"/>
      <c r="NYS41" s="44"/>
      <c r="NYT41" s="44"/>
      <c r="NYU41" s="44"/>
      <c r="NYV41" s="44"/>
      <c r="NYW41" s="44"/>
      <c r="NYX41" s="44"/>
      <c r="NYY41" s="44"/>
      <c r="NYZ41" s="44"/>
      <c r="NZA41" s="44"/>
      <c r="NZB41" s="44"/>
      <c r="NZC41" s="44"/>
      <c r="NZD41" s="44"/>
      <c r="NZE41" s="44"/>
      <c r="NZF41" s="44"/>
      <c r="NZG41" s="44"/>
      <c r="NZH41" s="44"/>
      <c r="NZI41" s="44"/>
      <c r="NZJ41" s="44"/>
      <c r="NZK41" s="44"/>
      <c r="NZL41" s="44"/>
      <c r="NZM41" s="44"/>
      <c r="NZN41" s="44"/>
      <c r="NZO41" s="44"/>
      <c r="NZP41" s="44"/>
      <c r="NZQ41" s="44"/>
      <c r="NZR41" s="44"/>
      <c r="NZS41" s="44"/>
      <c r="NZT41" s="44"/>
      <c r="NZU41" s="44"/>
      <c r="NZV41" s="44"/>
      <c r="NZW41" s="44"/>
      <c r="NZX41" s="44"/>
      <c r="NZY41" s="44"/>
      <c r="NZZ41" s="44"/>
      <c r="OAA41" s="44"/>
      <c r="OAB41" s="44"/>
      <c r="OAC41" s="44"/>
      <c r="OAD41" s="44"/>
      <c r="OAE41" s="44"/>
      <c r="OAF41" s="44"/>
      <c r="OAG41" s="44"/>
      <c r="OAH41" s="44"/>
      <c r="OAI41" s="44"/>
      <c r="OAJ41" s="44"/>
      <c r="OAK41" s="44"/>
      <c r="OAL41" s="44"/>
      <c r="OAM41" s="44"/>
      <c r="OAN41" s="44"/>
      <c r="OAO41" s="44"/>
      <c r="OAP41" s="44"/>
      <c r="OAQ41" s="44"/>
      <c r="OAR41" s="44"/>
      <c r="OAS41" s="44"/>
      <c r="OAT41" s="44"/>
      <c r="OAU41" s="44"/>
      <c r="OAV41" s="44"/>
      <c r="OAW41" s="44"/>
      <c r="OAX41" s="44"/>
      <c r="OAY41" s="44"/>
      <c r="OAZ41" s="44"/>
      <c r="OBA41" s="44"/>
      <c r="OBB41" s="44"/>
      <c r="OBC41" s="44"/>
      <c r="OBD41" s="44"/>
      <c r="OBE41" s="44"/>
      <c r="OBF41" s="44"/>
      <c r="OBG41" s="44"/>
      <c r="OBH41" s="44"/>
      <c r="OBI41" s="44"/>
      <c r="OBJ41" s="44"/>
      <c r="OBK41" s="44"/>
      <c r="OBL41" s="44"/>
      <c r="OBM41" s="44"/>
      <c r="OBN41" s="44"/>
      <c r="OBO41" s="44"/>
      <c r="OBP41" s="44"/>
      <c r="OBQ41" s="44"/>
      <c r="OBR41" s="44"/>
      <c r="OBS41" s="44"/>
      <c r="OBT41" s="44"/>
      <c r="OBU41" s="44"/>
      <c r="OBV41" s="44"/>
      <c r="OBW41" s="44"/>
      <c r="OBX41" s="44"/>
      <c r="OBY41" s="44"/>
      <c r="OBZ41" s="44"/>
      <c r="OCA41" s="44"/>
      <c r="OCB41" s="44"/>
      <c r="OCC41" s="44"/>
      <c r="OCD41" s="44"/>
      <c r="OCE41" s="44"/>
      <c r="OCF41" s="44"/>
      <c r="OCG41" s="44"/>
      <c r="OCH41" s="44"/>
      <c r="OCI41" s="44"/>
      <c r="OCJ41" s="44"/>
      <c r="OCK41" s="44"/>
      <c r="OCL41" s="44"/>
      <c r="OCM41" s="44"/>
      <c r="OCN41" s="44"/>
      <c r="OCO41" s="44"/>
      <c r="OCP41" s="44"/>
      <c r="OCQ41" s="44"/>
      <c r="OCR41" s="44"/>
      <c r="OCS41" s="44"/>
      <c r="OCT41" s="44"/>
      <c r="OCU41" s="44"/>
      <c r="OCV41" s="44"/>
      <c r="OCW41" s="44"/>
      <c r="OCX41" s="44"/>
      <c r="OCY41" s="44"/>
      <c r="OCZ41" s="44"/>
      <c r="ODA41" s="44"/>
      <c r="ODB41" s="44"/>
      <c r="ODC41" s="44"/>
      <c r="ODD41" s="44"/>
      <c r="ODE41" s="44"/>
      <c r="ODF41" s="44"/>
      <c r="ODG41" s="44"/>
      <c r="ODH41" s="44"/>
      <c r="ODI41" s="44"/>
      <c r="ODJ41" s="44"/>
      <c r="ODK41" s="44"/>
      <c r="ODL41" s="44"/>
      <c r="ODM41" s="44"/>
      <c r="ODN41" s="44"/>
      <c r="ODO41" s="44"/>
      <c r="ODP41" s="44"/>
      <c r="ODQ41" s="44"/>
      <c r="ODR41" s="44"/>
      <c r="ODS41" s="44"/>
      <c r="ODT41" s="44"/>
      <c r="ODU41" s="44"/>
      <c r="ODV41" s="44"/>
      <c r="ODW41" s="44"/>
      <c r="ODX41" s="44"/>
      <c r="ODY41" s="44"/>
      <c r="ODZ41" s="44"/>
      <c r="OEA41" s="44"/>
      <c r="OEB41" s="44"/>
      <c r="OEC41" s="44"/>
      <c r="OED41" s="44"/>
      <c r="OEE41" s="44"/>
      <c r="OEF41" s="44"/>
      <c r="OEG41" s="44"/>
      <c r="OEH41" s="44"/>
      <c r="OEI41" s="44"/>
      <c r="OEJ41" s="44"/>
      <c r="OEK41" s="44"/>
      <c r="OEL41" s="44"/>
      <c r="OEM41" s="44"/>
      <c r="OEN41" s="44"/>
      <c r="OEO41" s="44"/>
      <c r="OEP41" s="44"/>
      <c r="OEQ41" s="44"/>
      <c r="OER41" s="44"/>
      <c r="OES41" s="44"/>
      <c r="OET41" s="44"/>
      <c r="OEU41" s="44"/>
      <c r="OEV41" s="44"/>
      <c r="OEW41" s="44"/>
      <c r="OEX41" s="44"/>
      <c r="OEY41" s="44"/>
      <c r="OEZ41" s="44"/>
      <c r="OFA41" s="44"/>
      <c r="OFB41" s="44"/>
      <c r="OFC41" s="44"/>
      <c r="OFD41" s="44"/>
      <c r="OFE41" s="44"/>
      <c r="OFF41" s="44"/>
      <c r="OFG41" s="44"/>
      <c r="OFH41" s="44"/>
      <c r="OFI41" s="44"/>
      <c r="OFJ41" s="44"/>
      <c r="OFK41" s="44"/>
      <c r="OFL41" s="44"/>
      <c r="OFM41" s="44"/>
      <c r="OFN41" s="44"/>
      <c r="OFO41" s="44"/>
      <c r="OFP41" s="44"/>
      <c r="OFQ41" s="44"/>
      <c r="OFR41" s="44"/>
      <c r="OFS41" s="44"/>
      <c r="OFT41" s="44"/>
      <c r="OFU41" s="44"/>
      <c r="OFV41" s="44"/>
      <c r="OFW41" s="44"/>
      <c r="OFX41" s="44"/>
      <c r="OFY41" s="44"/>
      <c r="OFZ41" s="44"/>
      <c r="OGA41" s="44"/>
      <c r="OGB41" s="44"/>
      <c r="OGC41" s="44"/>
      <c r="OGD41" s="44"/>
      <c r="OGE41" s="44"/>
      <c r="OGF41" s="44"/>
      <c r="OGG41" s="44"/>
      <c r="OGH41" s="44"/>
      <c r="OGI41" s="44"/>
      <c r="OGJ41" s="44"/>
      <c r="OGK41" s="44"/>
      <c r="OGL41" s="44"/>
      <c r="OGM41" s="44"/>
      <c r="OGN41" s="44"/>
      <c r="OGO41" s="44"/>
      <c r="OGP41" s="44"/>
      <c r="OGQ41" s="44"/>
      <c r="OGR41" s="44"/>
      <c r="OGS41" s="44"/>
      <c r="OGT41" s="44"/>
      <c r="OGU41" s="44"/>
      <c r="OGV41" s="44"/>
      <c r="OGW41" s="44"/>
      <c r="OGX41" s="44"/>
      <c r="OGY41" s="44"/>
      <c r="OGZ41" s="44"/>
      <c r="OHA41" s="44"/>
      <c r="OHB41" s="44"/>
      <c r="OHC41" s="44"/>
      <c r="OHD41" s="44"/>
      <c r="OHE41" s="44"/>
      <c r="OHF41" s="44"/>
      <c r="OHG41" s="44"/>
      <c r="OHH41" s="44"/>
      <c r="OHI41" s="44"/>
      <c r="OHJ41" s="44"/>
      <c r="OHK41" s="44"/>
      <c r="OHL41" s="44"/>
      <c r="OHM41" s="44"/>
      <c r="OHN41" s="44"/>
      <c r="OHO41" s="44"/>
      <c r="OHP41" s="44"/>
      <c r="OHQ41" s="44"/>
      <c r="OHR41" s="44"/>
      <c r="OHS41" s="44"/>
      <c r="OHT41" s="44"/>
      <c r="OHU41" s="44"/>
      <c r="OHV41" s="44"/>
      <c r="OHW41" s="44"/>
      <c r="OHX41" s="44"/>
      <c r="OHY41" s="44"/>
      <c r="OHZ41" s="44"/>
      <c r="OIA41" s="44"/>
      <c r="OIB41" s="44"/>
      <c r="OIC41" s="44"/>
      <c r="OID41" s="44"/>
      <c r="OIE41" s="44"/>
      <c r="OIF41" s="44"/>
      <c r="OIG41" s="44"/>
      <c r="OIH41" s="44"/>
      <c r="OII41" s="44"/>
      <c r="OIJ41" s="44"/>
      <c r="OIK41" s="44"/>
      <c r="OIL41" s="44"/>
      <c r="OIM41" s="44"/>
      <c r="OIN41" s="44"/>
      <c r="OIO41" s="44"/>
      <c r="OIP41" s="44"/>
      <c r="OIQ41" s="44"/>
      <c r="OIR41" s="44"/>
      <c r="OIS41" s="44"/>
      <c r="OIT41" s="44"/>
      <c r="OIU41" s="44"/>
      <c r="OIV41" s="44"/>
      <c r="OIW41" s="44"/>
      <c r="OIX41" s="44"/>
      <c r="OIY41" s="44"/>
      <c r="OIZ41" s="44"/>
      <c r="OJA41" s="44"/>
      <c r="OJB41" s="44"/>
      <c r="OJC41" s="44"/>
      <c r="OJD41" s="44"/>
      <c r="OJE41" s="44"/>
      <c r="OJF41" s="44"/>
      <c r="OJG41" s="44"/>
      <c r="OJH41" s="44"/>
      <c r="OJI41" s="44"/>
      <c r="OJJ41" s="44"/>
      <c r="OJK41" s="44"/>
      <c r="OJL41" s="44"/>
      <c r="OJM41" s="44"/>
      <c r="OJN41" s="44"/>
      <c r="OJO41" s="44"/>
      <c r="OJP41" s="44"/>
      <c r="OJQ41" s="44"/>
      <c r="OJR41" s="44"/>
      <c r="OJS41" s="44"/>
      <c r="OJT41" s="44"/>
      <c r="OJU41" s="44"/>
      <c r="OJV41" s="44"/>
      <c r="OJW41" s="44"/>
      <c r="OJX41" s="44"/>
      <c r="OJY41" s="44"/>
      <c r="OJZ41" s="44"/>
      <c r="OKA41" s="44"/>
      <c r="OKB41" s="44"/>
      <c r="OKC41" s="44"/>
      <c r="OKD41" s="44"/>
      <c r="OKE41" s="44"/>
      <c r="OKF41" s="44"/>
      <c r="OKG41" s="44"/>
      <c r="OKH41" s="44"/>
      <c r="OKI41" s="44"/>
      <c r="OKJ41" s="44"/>
      <c r="OKK41" s="44"/>
      <c r="OKL41" s="44"/>
      <c r="OKM41" s="44"/>
      <c r="OKN41" s="44"/>
      <c r="OKO41" s="44"/>
      <c r="OKP41" s="44"/>
      <c r="OKQ41" s="44"/>
      <c r="OKR41" s="44"/>
      <c r="OKS41" s="44"/>
      <c r="OKT41" s="44"/>
      <c r="OKU41" s="44"/>
      <c r="OKV41" s="44"/>
      <c r="OKW41" s="44"/>
      <c r="OKX41" s="44"/>
      <c r="OKY41" s="44"/>
      <c r="OKZ41" s="44"/>
      <c r="OLA41" s="44"/>
      <c r="OLB41" s="44"/>
      <c r="OLC41" s="44"/>
      <c r="OLD41" s="44"/>
      <c r="OLE41" s="44"/>
      <c r="OLF41" s="44"/>
      <c r="OLG41" s="44"/>
      <c r="OLH41" s="44"/>
      <c r="OLI41" s="44"/>
      <c r="OLJ41" s="44"/>
      <c r="OLK41" s="44"/>
      <c r="OLL41" s="44"/>
      <c r="OLM41" s="44"/>
      <c r="OLN41" s="44"/>
      <c r="OLO41" s="44"/>
      <c r="OLP41" s="44"/>
      <c r="OLQ41" s="44"/>
      <c r="OLR41" s="44"/>
      <c r="OLS41" s="44"/>
      <c r="OLT41" s="44"/>
      <c r="OLU41" s="44"/>
      <c r="OLV41" s="44"/>
      <c r="OLW41" s="44"/>
      <c r="OLX41" s="44"/>
      <c r="OLY41" s="44"/>
      <c r="OLZ41" s="44"/>
      <c r="OMA41" s="44"/>
      <c r="OMB41" s="44"/>
      <c r="OMC41" s="44"/>
      <c r="OMD41" s="44"/>
      <c r="OME41" s="44"/>
      <c r="OMF41" s="44"/>
      <c r="OMG41" s="44"/>
      <c r="OMH41" s="44"/>
      <c r="OMI41" s="44"/>
      <c r="OMJ41" s="44"/>
      <c r="OMK41" s="44"/>
      <c r="OML41" s="44"/>
      <c r="OMM41" s="44"/>
      <c r="OMN41" s="44"/>
      <c r="OMO41" s="44"/>
      <c r="OMP41" s="44"/>
      <c r="OMQ41" s="44"/>
      <c r="OMR41" s="44"/>
      <c r="OMS41" s="44"/>
      <c r="OMT41" s="44"/>
      <c r="OMU41" s="44"/>
      <c r="OMV41" s="44"/>
      <c r="OMW41" s="44"/>
      <c r="OMX41" s="44"/>
      <c r="OMY41" s="44"/>
      <c r="OMZ41" s="44"/>
      <c r="ONA41" s="44"/>
      <c r="ONB41" s="44"/>
      <c r="ONC41" s="44"/>
      <c r="OND41" s="44"/>
      <c r="ONE41" s="44"/>
      <c r="ONF41" s="44"/>
      <c r="ONG41" s="44"/>
      <c r="ONH41" s="44"/>
      <c r="ONI41" s="44"/>
      <c r="ONJ41" s="44"/>
      <c r="ONK41" s="44"/>
      <c r="ONL41" s="44"/>
      <c r="ONM41" s="44"/>
      <c r="ONN41" s="44"/>
      <c r="ONO41" s="44"/>
      <c r="ONP41" s="44"/>
      <c r="ONQ41" s="44"/>
      <c r="ONR41" s="44"/>
      <c r="ONS41" s="44"/>
      <c r="ONT41" s="44"/>
      <c r="ONU41" s="44"/>
      <c r="ONV41" s="44"/>
      <c r="ONW41" s="44"/>
      <c r="ONX41" s="44"/>
      <c r="ONY41" s="44"/>
      <c r="ONZ41" s="44"/>
      <c r="OOA41" s="44"/>
      <c r="OOB41" s="44"/>
      <c r="OOC41" s="44"/>
      <c r="OOD41" s="44"/>
      <c r="OOE41" s="44"/>
      <c r="OOF41" s="44"/>
      <c r="OOG41" s="44"/>
      <c r="OOH41" s="44"/>
      <c r="OOI41" s="44"/>
      <c r="OOJ41" s="44"/>
      <c r="OOK41" s="44"/>
      <c r="OOL41" s="44"/>
      <c r="OOM41" s="44"/>
      <c r="OON41" s="44"/>
      <c r="OOO41" s="44"/>
      <c r="OOP41" s="44"/>
      <c r="OOQ41" s="44"/>
      <c r="OOR41" s="44"/>
      <c r="OOS41" s="44"/>
      <c r="OOT41" s="44"/>
      <c r="OOU41" s="44"/>
      <c r="OOV41" s="44"/>
      <c r="OOW41" s="44"/>
      <c r="OOX41" s="44"/>
      <c r="OOY41" s="44"/>
      <c r="OOZ41" s="44"/>
      <c r="OPA41" s="44"/>
      <c r="OPB41" s="44"/>
      <c r="OPC41" s="44"/>
      <c r="OPD41" s="44"/>
      <c r="OPE41" s="44"/>
      <c r="OPF41" s="44"/>
      <c r="OPG41" s="44"/>
      <c r="OPH41" s="44"/>
      <c r="OPI41" s="44"/>
      <c r="OPJ41" s="44"/>
      <c r="OPK41" s="44"/>
      <c r="OPL41" s="44"/>
      <c r="OPM41" s="44"/>
      <c r="OPN41" s="44"/>
      <c r="OPO41" s="44"/>
      <c r="OPP41" s="44"/>
      <c r="OPQ41" s="44"/>
      <c r="OPR41" s="44"/>
      <c r="OPS41" s="44"/>
      <c r="OPT41" s="44"/>
      <c r="OPU41" s="44"/>
      <c r="OPV41" s="44"/>
      <c r="OPW41" s="44"/>
      <c r="OPX41" s="44"/>
      <c r="OPY41" s="44"/>
      <c r="OPZ41" s="44"/>
      <c r="OQA41" s="44"/>
      <c r="OQB41" s="44"/>
      <c r="OQC41" s="44"/>
      <c r="OQD41" s="44"/>
      <c r="OQE41" s="44"/>
      <c r="OQF41" s="44"/>
      <c r="OQG41" s="44"/>
      <c r="OQH41" s="44"/>
      <c r="OQI41" s="44"/>
      <c r="OQJ41" s="44"/>
      <c r="OQK41" s="44"/>
      <c r="OQL41" s="44"/>
      <c r="OQM41" s="44"/>
      <c r="OQN41" s="44"/>
      <c r="OQO41" s="44"/>
      <c r="OQP41" s="44"/>
      <c r="OQQ41" s="44"/>
      <c r="OQR41" s="44"/>
      <c r="OQS41" s="44"/>
      <c r="OQT41" s="44"/>
      <c r="OQU41" s="44"/>
      <c r="OQV41" s="44"/>
      <c r="OQW41" s="44"/>
      <c r="OQX41" s="44"/>
      <c r="OQY41" s="44"/>
      <c r="OQZ41" s="44"/>
      <c r="ORA41" s="44"/>
      <c r="ORB41" s="44"/>
      <c r="ORC41" s="44"/>
      <c r="ORD41" s="44"/>
      <c r="ORE41" s="44"/>
      <c r="ORF41" s="44"/>
      <c r="ORG41" s="44"/>
      <c r="ORH41" s="44"/>
      <c r="ORI41" s="44"/>
      <c r="ORJ41" s="44"/>
      <c r="ORK41" s="44"/>
      <c r="ORL41" s="44"/>
      <c r="ORM41" s="44"/>
      <c r="ORN41" s="44"/>
      <c r="ORO41" s="44"/>
      <c r="ORP41" s="44"/>
      <c r="ORQ41" s="44"/>
      <c r="ORR41" s="44"/>
      <c r="ORS41" s="44"/>
      <c r="ORT41" s="44"/>
      <c r="ORU41" s="44"/>
      <c r="ORV41" s="44"/>
      <c r="ORW41" s="44"/>
      <c r="ORX41" s="44"/>
      <c r="ORY41" s="44"/>
      <c r="ORZ41" s="44"/>
      <c r="OSA41" s="44"/>
      <c r="OSB41" s="44"/>
      <c r="OSC41" s="44"/>
      <c r="OSD41" s="44"/>
      <c r="OSE41" s="44"/>
      <c r="OSF41" s="44"/>
      <c r="OSG41" s="44"/>
      <c r="OSH41" s="44"/>
      <c r="OSI41" s="44"/>
      <c r="OSJ41" s="44"/>
      <c r="OSK41" s="44"/>
      <c r="OSL41" s="44"/>
      <c r="OSM41" s="44"/>
      <c r="OSN41" s="44"/>
      <c r="OSO41" s="44"/>
      <c r="OSP41" s="44"/>
      <c r="OSQ41" s="44"/>
      <c r="OSR41" s="44"/>
      <c r="OSS41" s="44"/>
      <c r="OST41" s="44"/>
      <c r="OSU41" s="44"/>
      <c r="OSV41" s="44"/>
      <c r="OSW41" s="44"/>
      <c r="OSX41" s="44"/>
      <c r="OSY41" s="44"/>
      <c r="OSZ41" s="44"/>
      <c r="OTA41" s="44"/>
      <c r="OTB41" s="44"/>
      <c r="OTC41" s="44"/>
      <c r="OTD41" s="44"/>
      <c r="OTE41" s="44"/>
      <c r="OTF41" s="44"/>
      <c r="OTG41" s="44"/>
      <c r="OTH41" s="44"/>
      <c r="OTI41" s="44"/>
      <c r="OTJ41" s="44"/>
      <c r="OTK41" s="44"/>
      <c r="OTL41" s="44"/>
      <c r="OTM41" s="44"/>
      <c r="OTN41" s="44"/>
      <c r="OTO41" s="44"/>
      <c r="OTP41" s="44"/>
      <c r="OTQ41" s="44"/>
      <c r="OTR41" s="44"/>
      <c r="OTS41" s="44"/>
      <c r="OTT41" s="44"/>
      <c r="OTU41" s="44"/>
      <c r="OTV41" s="44"/>
      <c r="OTW41" s="44"/>
      <c r="OTX41" s="44"/>
      <c r="OTY41" s="44"/>
      <c r="OTZ41" s="44"/>
      <c r="OUA41" s="44"/>
      <c r="OUB41" s="44"/>
      <c r="OUC41" s="44"/>
      <c r="OUD41" s="44"/>
      <c r="OUE41" s="44"/>
      <c r="OUF41" s="44"/>
      <c r="OUG41" s="44"/>
      <c r="OUH41" s="44"/>
      <c r="OUI41" s="44"/>
      <c r="OUJ41" s="44"/>
      <c r="OUK41" s="44"/>
      <c r="OUL41" s="44"/>
      <c r="OUM41" s="44"/>
      <c r="OUN41" s="44"/>
      <c r="OUO41" s="44"/>
      <c r="OUP41" s="44"/>
      <c r="OUQ41" s="44"/>
      <c r="OUR41" s="44"/>
      <c r="OUS41" s="44"/>
      <c r="OUT41" s="44"/>
      <c r="OUU41" s="44"/>
      <c r="OUV41" s="44"/>
      <c r="OUW41" s="44"/>
      <c r="OUX41" s="44"/>
      <c r="OUY41" s="44"/>
      <c r="OUZ41" s="44"/>
      <c r="OVA41" s="44"/>
      <c r="OVB41" s="44"/>
      <c r="OVC41" s="44"/>
      <c r="OVD41" s="44"/>
      <c r="OVE41" s="44"/>
      <c r="OVF41" s="44"/>
      <c r="OVG41" s="44"/>
      <c r="OVH41" s="44"/>
      <c r="OVI41" s="44"/>
      <c r="OVJ41" s="44"/>
      <c r="OVK41" s="44"/>
      <c r="OVL41" s="44"/>
      <c r="OVM41" s="44"/>
      <c r="OVN41" s="44"/>
      <c r="OVO41" s="44"/>
      <c r="OVP41" s="44"/>
      <c r="OVQ41" s="44"/>
      <c r="OVR41" s="44"/>
      <c r="OVS41" s="44"/>
      <c r="OVT41" s="44"/>
      <c r="OVU41" s="44"/>
      <c r="OVV41" s="44"/>
      <c r="OVW41" s="44"/>
      <c r="OVX41" s="44"/>
      <c r="OVY41" s="44"/>
      <c r="OVZ41" s="44"/>
      <c r="OWA41" s="44"/>
      <c r="OWB41" s="44"/>
      <c r="OWC41" s="44"/>
      <c r="OWD41" s="44"/>
      <c r="OWE41" s="44"/>
      <c r="OWF41" s="44"/>
      <c r="OWG41" s="44"/>
      <c r="OWH41" s="44"/>
      <c r="OWI41" s="44"/>
      <c r="OWJ41" s="44"/>
      <c r="OWK41" s="44"/>
      <c r="OWL41" s="44"/>
      <c r="OWM41" s="44"/>
      <c r="OWN41" s="44"/>
      <c r="OWO41" s="44"/>
      <c r="OWP41" s="44"/>
      <c r="OWQ41" s="44"/>
      <c r="OWR41" s="44"/>
      <c r="OWS41" s="44"/>
      <c r="OWT41" s="44"/>
      <c r="OWU41" s="44"/>
      <c r="OWV41" s="44"/>
      <c r="OWW41" s="44"/>
      <c r="OWX41" s="44"/>
      <c r="OWY41" s="44"/>
      <c r="OWZ41" s="44"/>
      <c r="OXA41" s="44"/>
      <c r="OXB41" s="44"/>
      <c r="OXC41" s="44"/>
      <c r="OXD41" s="44"/>
      <c r="OXE41" s="44"/>
      <c r="OXF41" s="44"/>
      <c r="OXG41" s="44"/>
      <c r="OXH41" s="44"/>
      <c r="OXI41" s="44"/>
      <c r="OXJ41" s="44"/>
      <c r="OXK41" s="44"/>
      <c r="OXL41" s="44"/>
      <c r="OXM41" s="44"/>
      <c r="OXN41" s="44"/>
      <c r="OXO41" s="44"/>
      <c r="OXP41" s="44"/>
      <c r="OXQ41" s="44"/>
      <c r="OXR41" s="44"/>
      <c r="OXS41" s="44"/>
      <c r="OXT41" s="44"/>
      <c r="OXU41" s="44"/>
      <c r="OXV41" s="44"/>
      <c r="OXW41" s="44"/>
      <c r="OXX41" s="44"/>
      <c r="OXY41" s="44"/>
      <c r="OXZ41" s="44"/>
      <c r="OYA41" s="44"/>
      <c r="OYB41" s="44"/>
      <c r="OYC41" s="44"/>
      <c r="OYD41" s="44"/>
      <c r="OYE41" s="44"/>
      <c r="OYF41" s="44"/>
      <c r="OYG41" s="44"/>
      <c r="OYH41" s="44"/>
      <c r="OYI41" s="44"/>
      <c r="OYJ41" s="44"/>
      <c r="OYK41" s="44"/>
      <c r="OYL41" s="44"/>
      <c r="OYM41" s="44"/>
      <c r="OYN41" s="44"/>
      <c r="OYO41" s="44"/>
      <c r="OYP41" s="44"/>
      <c r="OYQ41" s="44"/>
      <c r="OYR41" s="44"/>
      <c r="OYS41" s="44"/>
      <c r="OYT41" s="44"/>
      <c r="OYU41" s="44"/>
      <c r="OYV41" s="44"/>
      <c r="OYW41" s="44"/>
      <c r="OYX41" s="44"/>
      <c r="OYY41" s="44"/>
      <c r="OYZ41" s="44"/>
      <c r="OZA41" s="44"/>
      <c r="OZB41" s="44"/>
      <c r="OZC41" s="44"/>
      <c r="OZD41" s="44"/>
      <c r="OZE41" s="44"/>
      <c r="OZF41" s="44"/>
      <c r="OZG41" s="44"/>
      <c r="OZH41" s="44"/>
      <c r="OZI41" s="44"/>
      <c r="OZJ41" s="44"/>
      <c r="OZK41" s="44"/>
      <c r="OZL41" s="44"/>
      <c r="OZM41" s="44"/>
      <c r="OZN41" s="44"/>
      <c r="OZO41" s="44"/>
      <c r="OZP41" s="44"/>
      <c r="OZQ41" s="44"/>
      <c r="OZR41" s="44"/>
      <c r="OZS41" s="44"/>
      <c r="OZT41" s="44"/>
      <c r="OZU41" s="44"/>
      <c r="OZV41" s="44"/>
      <c r="OZW41" s="44"/>
      <c r="OZX41" s="44"/>
      <c r="OZY41" s="44"/>
      <c r="OZZ41" s="44"/>
      <c r="PAA41" s="44"/>
      <c r="PAB41" s="44"/>
      <c r="PAC41" s="44"/>
      <c r="PAD41" s="44"/>
      <c r="PAE41" s="44"/>
      <c r="PAF41" s="44"/>
      <c r="PAG41" s="44"/>
      <c r="PAH41" s="44"/>
      <c r="PAI41" s="44"/>
      <c r="PAJ41" s="44"/>
      <c r="PAK41" s="44"/>
      <c r="PAL41" s="44"/>
      <c r="PAM41" s="44"/>
      <c r="PAN41" s="44"/>
      <c r="PAO41" s="44"/>
      <c r="PAP41" s="44"/>
      <c r="PAQ41" s="44"/>
      <c r="PAR41" s="44"/>
      <c r="PAS41" s="44"/>
      <c r="PAT41" s="44"/>
      <c r="PAU41" s="44"/>
      <c r="PAV41" s="44"/>
      <c r="PAW41" s="44"/>
      <c r="PAX41" s="44"/>
      <c r="PAY41" s="44"/>
      <c r="PAZ41" s="44"/>
      <c r="PBA41" s="44"/>
      <c r="PBB41" s="44"/>
      <c r="PBC41" s="44"/>
      <c r="PBD41" s="44"/>
      <c r="PBE41" s="44"/>
      <c r="PBF41" s="44"/>
      <c r="PBG41" s="44"/>
      <c r="PBH41" s="44"/>
      <c r="PBI41" s="44"/>
      <c r="PBJ41" s="44"/>
      <c r="PBK41" s="44"/>
      <c r="PBL41" s="44"/>
      <c r="PBM41" s="44"/>
      <c r="PBN41" s="44"/>
      <c r="PBO41" s="44"/>
      <c r="PBP41" s="44"/>
      <c r="PBQ41" s="44"/>
      <c r="PBR41" s="44"/>
      <c r="PBS41" s="44"/>
      <c r="PBT41" s="44"/>
      <c r="PBU41" s="44"/>
      <c r="PBV41" s="44"/>
      <c r="PBW41" s="44"/>
      <c r="PBX41" s="44"/>
      <c r="PBY41" s="44"/>
      <c r="PBZ41" s="44"/>
      <c r="PCA41" s="44"/>
      <c r="PCB41" s="44"/>
      <c r="PCC41" s="44"/>
      <c r="PCD41" s="44"/>
      <c r="PCE41" s="44"/>
      <c r="PCF41" s="44"/>
      <c r="PCG41" s="44"/>
      <c r="PCH41" s="44"/>
      <c r="PCI41" s="44"/>
      <c r="PCJ41" s="44"/>
      <c r="PCK41" s="44"/>
      <c r="PCL41" s="44"/>
      <c r="PCM41" s="44"/>
      <c r="PCN41" s="44"/>
      <c r="PCO41" s="44"/>
      <c r="PCP41" s="44"/>
      <c r="PCQ41" s="44"/>
      <c r="PCR41" s="44"/>
      <c r="PCS41" s="44"/>
      <c r="PCT41" s="44"/>
      <c r="PCU41" s="44"/>
      <c r="PCV41" s="44"/>
      <c r="PCW41" s="44"/>
      <c r="PCX41" s="44"/>
      <c r="PCY41" s="44"/>
      <c r="PCZ41" s="44"/>
      <c r="PDA41" s="44"/>
      <c r="PDB41" s="44"/>
      <c r="PDC41" s="44"/>
      <c r="PDD41" s="44"/>
      <c r="PDE41" s="44"/>
      <c r="PDF41" s="44"/>
      <c r="PDG41" s="44"/>
      <c r="PDH41" s="44"/>
      <c r="PDI41" s="44"/>
      <c r="PDJ41" s="44"/>
      <c r="PDK41" s="44"/>
      <c r="PDL41" s="44"/>
      <c r="PDM41" s="44"/>
      <c r="PDN41" s="44"/>
      <c r="PDO41" s="44"/>
      <c r="PDP41" s="44"/>
      <c r="PDQ41" s="44"/>
      <c r="PDR41" s="44"/>
      <c r="PDS41" s="44"/>
      <c r="PDT41" s="44"/>
      <c r="PDU41" s="44"/>
      <c r="PDV41" s="44"/>
      <c r="PDW41" s="44"/>
      <c r="PDX41" s="44"/>
      <c r="PDY41" s="44"/>
      <c r="PDZ41" s="44"/>
      <c r="PEA41" s="44"/>
      <c r="PEB41" s="44"/>
      <c r="PEC41" s="44"/>
      <c r="PED41" s="44"/>
      <c r="PEE41" s="44"/>
      <c r="PEF41" s="44"/>
      <c r="PEG41" s="44"/>
      <c r="PEH41" s="44"/>
      <c r="PEI41" s="44"/>
      <c r="PEJ41" s="44"/>
      <c r="PEK41" s="44"/>
      <c r="PEL41" s="44"/>
      <c r="PEM41" s="44"/>
      <c r="PEN41" s="44"/>
      <c r="PEO41" s="44"/>
      <c r="PEP41" s="44"/>
      <c r="PEQ41" s="44"/>
      <c r="PER41" s="44"/>
      <c r="PES41" s="44"/>
      <c r="PET41" s="44"/>
      <c r="PEU41" s="44"/>
      <c r="PEV41" s="44"/>
      <c r="PEW41" s="44"/>
      <c r="PEX41" s="44"/>
      <c r="PEY41" s="44"/>
      <c r="PEZ41" s="44"/>
      <c r="PFA41" s="44"/>
      <c r="PFB41" s="44"/>
      <c r="PFC41" s="44"/>
      <c r="PFD41" s="44"/>
      <c r="PFE41" s="44"/>
      <c r="PFF41" s="44"/>
      <c r="PFG41" s="44"/>
      <c r="PFH41" s="44"/>
      <c r="PFI41" s="44"/>
      <c r="PFJ41" s="44"/>
      <c r="PFK41" s="44"/>
      <c r="PFL41" s="44"/>
      <c r="PFM41" s="44"/>
      <c r="PFN41" s="44"/>
      <c r="PFO41" s="44"/>
      <c r="PFP41" s="44"/>
      <c r="PFQ41" s="44"/>
      <c r="PFR41" s="44"/>
      <c r="PFS41" s="44"/>
      <c r="PFT41" s="44"/>
      <c r="PFU41" s="44"/>
      <c r="PFV41" s="44"/>
      <c r="PFW41" s="44"/>
      <c r="PFX41" s="44"/>
      <c r="PFY41" s="44"/>
      <c r="PFZ41" s="44"/>
      <c r="PGA41" s="44"/>
      <c r="PGB41" s="44"/>
      <c r="PGC41" s="44"/>
      <c r="PGD41" s="44"/>
      <c r="PGE41" s="44"/>
      <c r="PGF41" s="44"/>
      <c r="PGG41" s="44"/>
      <c r="PGH41" s="44"/>
      <c r="PGI41" s="44"/>
      <c r="PGJ41" s="44"/>
      <c r="PGK41" s="44"/>
      <c r="PGL41" s="44"/>
      <c r="PGM41" s="44"/>
      <c r="PGN41" s="44"/>
      <c r="PGO41" s="44"/>
      <c r="PGP41" s="44"/>
      <c r="PGQ41" s="44"/>
      <c r="PGR41" s="44"/>
      <c r="PGS41" s="44"/>
      <c r="PGT41" s="44"/>
      <c r="PGU41" s="44"/>
      <c r="PGV41" s="44"/>
      <c r="PGW41" s="44"/>
      <c r="PGX41" s="44"/>
      <c r="PGY41" s="44"/>
      <c r="PGZ41" s="44"/>
      <c r="PHA41" s="44"/>
      <c r="PHB41" s="44"/>
      <c r="PHC41" s="44"/>
      <c r="PHD41" s="44"/>
      <c r="PHE41" s="44"/>
      <c r="PHF41" s="44"/>
      <c r="PHG41" s="44"/>
      <c r="PHH41" s="44"/>
      <c r="PHI41" s="44"/>
      <c r="PHJ41" s="44"/>
      <c r="PHK41" s="44"/>
      <c r="PHL41" s="44"/>
      <c r="PHM41" s="44"/>
      <c r="PHN41" s="44"/>
      <c r="PHO41" s="44"/>
      <c r="PHP41" s="44"/>
      <c r="PHQ41" s="44"/>
      <c r="PHR41" s="44"/>
      <c r="PHS41" s="44"/>
      <c r="PHT41" s="44"/>
      <c r="PHU41" s="44"/>
      <c r="PHV41" s="44"/>
      <c r="PHW41" s="44"/>
      <c r="PHX41" s="44"/>
      <c r="PHY41" s="44"/>
      <c r="PHZ41" s="44"/>
      <c r="PIA41" s="44"/>
      <c r="PIB41" s="44"/>
      <c r="PIC41" s="44"/>
      <c r="PID41" s="44"/>
      <c r="PIE41" s="44"/>
      <c r="PIF41" s="44"/>
      <c r="PIG41" s="44"/>
      <c r="PIH41" s="44"/>
      <c r="PII41" s="44"/>
      <c r="PIJ41" s="44"/>
      <c r="PIK41" s="44"/>
      <c r="PIL41" s="44"/>
      <c r="PIM41" s="44"/>
      <c r="PIN41" s="44"/>
      <c r="PIO41" s="44"/>
      <c r="PIP41" s="44"/>
      <c r="PIQ41" s="44"/>
      <c r="PIR41" s="44"/>
      <c r="PIS41" s="44"/>
      <c r="PIT41" s="44"/>
      <c r="PIU41" s="44"/>
      <c r="PIV41" s="44"/>
      <c r="PIW41" s="44"/>
      <c r="PIX41" s="44"/>
      <c r="PIY41" s="44"/>
      <c r="PIZ41" s="44"/>
      <c r="PJA41" s="44"/>
      <c r="PJB41" s="44"/>
      <c r="PJC41" s="44"/>
      <c r="PJD41" s="44"/>
      <c r="PJE41" s="44"/>
      <c r="PJF41" s="44"/>
      <c r="PJG41" s="44"/>
      <c r="PJH41" s="44"/>
      <c r="PJI41" s="44"/>
      <c r="PJJ41" s="44"/>
      <c r="PJK41" s="44"/>
      <c r="PJL41" s="44"/>
      <c r="PJM41" s="44"/>
      <c r="PJN41" s="44"/>
      <c r="PJO41" s="44"/>
      <c r="PJP41" s="44"/>
      <c r="PJQ41" s="44"/>
      <c r="PJR41" s="44"/>
      <c r="PJS41" s="44"/>
      <c r="PJT41" s="44"/>
      <c r="PJU41" s="44"/>
      <c r="PJV41" s="44"/>
      <c r="PJW41" s="44"/>
      <c r="PJX41" s="44"/>
      <c r="PJY41" s="44"/>
      <c r="PJZ41" s="44"/>
      <c r="PKA41" s="44"/>
      <c r="PKB41" s="44"/>
      <c r="PKC41" s="44"/>
      <c r="PKD41" s="44"/>
      <c r="PKE41" s="44"/>
      <c r="PKF41" s="44"/>
      <c r="PKG41" s="44"/>
      <c r="PKH41" s="44"/>
      <c r="PKI41" s="44"/>
      <c r="PKJ41" s="44"/>
      <c r="PKK41" s="44"/>
      <c r="PKL41" s="44"/>
      <c r="PKM41" s="44"/>
      <c r="PKN41" s="44"/>
      <c r="PKO41" s="44"/>
      <c r="PKP41" s="44"/>
      <c r="PKQ41" s="44"/>
      <c r="PKR41" s="44"/>
      <c r="PKS41" s="44"/>
      <c r="PKT41" s="44"/>
      <c r="PKU41" s="44"/>
      <c r="PKV41" s="44"/>
      <c r="PKW41" s="44"/>
      <c r="PKX41" s="44"/>
      <c r="PKY41" s="44"/>
      <c r="PKZ41" s="44"/>
      <c r="PLA41" s="44"/>
      <c r="PLB41" s="44"/>
      <c r="PLC41" s="44"/>
      <c r="PLD41" s="44"/>
      <c r="PLE41" s="44"/>
      <c r="PLF41" s="44"/>
      <c r="PLG41" s="44"/>
      <c r="PLH41" s="44"/>
      <c r="PLI41" s="44"/>
      <c r="PLJ41" s="44"/>
      <c r="PLK41" s="44"/>
      <c r="PLL41" s="44"/>
      <c r="PLM41" s="44"/>
      <c r="PLN41" s="44"/>
      <c r="PLO41" s="44"/>
      <c r="PLP41" s="44"/>
      <c r="PLQ41" s="44"/>
      <c r="PLR41" s="44"/>
      <c r="PLS41" s="44"/>
      <c r="PLT41" s="44"/>
      <c r="PLU41" s="44"/>
      <c r="PLV41" s="44"/>
      <c r="PLW41" s="44"/>
      <c r="PLX41" s="44"/>
      <c r="PLY41" s="44"/>
      <c r="PLZ41" s="44"/>
      <c r="PMA41" s="44"/>
      <c r="PMB41" s="44"/>
      <c r="PMC41" s="44"/>
      <c r="PMD41" s="44"/>
      <c r="PME41" s="44"/>
      <c r="PMF41" s="44"/>
      <c r="PMG41" s="44"/>
      <c r="PMH41" s="44"/>
      <c r="PMI41" s="44"/>
      <c r="PMJ41" s="44"/>
      <c r="PMK41" s="44"/>
      <c r="PML41" s="44"/>
      <c r="PMM41" s="44"/>
      <c r="PMN41" s="44"/>
      <c r="PMO41" s="44"/>
      <c r="PMP41" s="44"/>
      <c r="PMQ41" s="44"/>
      <c r="PMR41" s="44"/>
      <c r="PMS41" s="44"/>
      <c r="PMT41" s="44"/>
      <c r="PMU41" s="44"/>
      <c r="PMV41" s="44"/>
      <c r="PMW41" s="44"/>
      <c r="PMX41" s="44"/>
      <c r="PMY41" s="44"/>
      <c r="PMZ41" s="44"/>
      <c r="PNA41" s="44"/>
      <c r="PNB41" s="44"/>
      <c r="PNC41" s="44"/>
      <c r="PND41" s="44"/>
      <c r="PNE41" s="44"/>
      <c r="PNF41" s="44"/>
      <c r="PNG41" s="44"/>
      <c r="PNH41" s="44"/>
      <c r="PNI41" s="44"/>
      <c r="PNJ41" s="44"/>
      <c r="PNK41" s="44"/>
      <c r="PNL41" s="44"/>
      <c r="PNM41" s="44"/>
      <c r="PNN41" s="44"/>
      <c r="PNO41" s="44"/>
      <c r="PNP41" s="44"/>
      <c r="PNQ41" s="44"/>
      <c r="PNR41" s="44"/>
      <c r="PNS41" s="44"/>
      <c r="PNT41" s="44"/>
      <c r="PNU41" s="44"/>
      <c r="PNV41" s="44"/>
      <c r="PNW41" s="44"/>
      <c r="PNX41" s="44"/>
      <c r="PNY41" s="44"/>
      <c r="PNZ41" s="44"/>
      <c r="POA41" s="44"/>
      <c r="POB41" s="44"/>
      <c r="POC41" s="44"/>
      <c r="POD41" s="44"/>
      <c r="POE41" s="44"/>
      <c r="POF41" s="44"/>
      <c r="POG41" s="44"/>
      <c r="POH41" s="44"/>
      <c r="POI41" s="44"/>
      <c r="POJ41" s="44"/>
      <c r="POK41" s="44"/>
      <c r="POL41" s="44"/>
      <c r="POM41" s="44"/>
      <c r="PON41" s="44"/>
      <c r="POO41" s="44"/>
      <c r="POP41" s="44"/>
      <c r="POQ41" s="44"/>
      <c r="POR41" s="44"/>
      <c r="POS41" s="44"/>
      <c r="POT41" s="44"/>
      <c r="POU41" s="44"/>
      <c r="POV41" s="44"/>
      <c r="POW41" s="44"/>
      <c r="POX41" s="44"/>
      <c r="POY41" s="44"/>
      <c r="POZ41" s="44"/>
      <c r="PPA41" s="44"/>
      <c r="PPB41" s="44"/>
      <c r="PPC41" s="44"/>
      <c r="PPD41" s="44"/>
      <c r="PPE41" s="44"/>
      <c r="PPF41" s="44"/>
      <c r="PPG41" s="44"/>
      <c r="PPH41" s="44"/>
      <c r="PPI41" s="44"/>
      <c r="PPJ41" s="44"/>
      <c r="PPK41" s="44"/>
      <c r="PPL41" s="44"/>
      <c r="PPM41" s="44"/>
      <c r="PPN41" s="44"/>
      <c r="PPO41" s="44"/>
      <c r="PPP41" s="44"/>
      <c r="PPQ41" s="44"/>
      <c r="PPR41" s="44"/>
      <c r="PPS41" s="44"/>
      <c r="PPT41" s="44"/>
      <c r="PPU41" s="44"/>
      <c r="PPV41" s="44"/>
      <c r="PPW41" s="44"/>
      <c r="PPX41" s="44"/>
      <c r="PPY41" s="44"/>
      <c r="PPZ41" s="44"/>
      <c r="PQA41" s="44"/>
      <c r="PQB41" s="44"/>
      <c r="PQC41" s="44"/>
      <c r="PQD41" s="44"/>
      <c r="PQE41" s="44"/>
      <c r="PQF41" s="44"/>
      <c r="PQG41" s="44"/>
      <c r="PQH41" s="44"/>
      <c r="PQI41" s="44"/>
      <c r="PQJ41" s="44"/>
      <c r="PQK41" s="44"/>
      <c r="PQL41" s="44"/>
      <c r="PQM41" s="44"/>
      <c r="PQN41" s="44"/>
      <c r="PQO41" s="44"/>
      <c r="PQP41" s="44"/>
      <c r="PQQ41" s="44"/>
      <c r="PQR41" s="44"/>
      <c r="PQS41" s="44"/>
      <c r="PQT41" s="44"/>
      <c r="PQU41" s="44"/>
      <c r="PQV41" s="44"/>
      <c r="PQW41" s="44"/>
      <c r="PQX41" s="44"/>
      <c r="PQY41" s="44"/>
      <c r="PQZ41" s="44"/>
      <c r="PRA41" s="44"/>
      <c r="PRB41" s="44"/>
      <c r="PRC41" s="44"/>
      <c r="PRD41" s="44"/>
      <c r="PRE41" s="44"/>
      <c r="PRF41" s="44"/>
      <c r="PRG41" s="44"/>
      <c r="PRH41" s="44"/>
      <c r="PRI41" s="44"/>
      <c r="PRJ41" s="44"/>
      <c r="PRK41" s="44"/>
      <c r="PRL41" s="44"/>
      <c r="PRM41" s="44"/>
      <c r="PRN41" s="44"/>
      <c r="PRO41" s="44"/>
      <c r="PRP41" s="44"/>
      <c r="PRQ41" s="44"/>
      <c r="PRR41" s="44"/>
      <c r="PRS41" s="44"/>
      <c r="PRT41" s="44"/>
      <c r="PRU41" s="44"/>
      <c r="PRV41" s="44"/>
      <c r="PRW41" s="44"/>
      <c r="PRX41" s="44"/>
      <c r="PRY41" s="44"/>
      <c r="PRZ41" s="44"/>
      <c r="PSA41" s="44"/>
      <c r="PSB41" s="44"/>
      <c r="PSC41" s="44"/>
      <c r="PSD41" s="44"/>
      <c r="PSE41" s="44"/>
      <c r="PSF41" s="44"/>
      <c r="PSG41" s="44"/>
      <c r="PSH41" s="44"/>
      <c r="PSI41" s="44"/>
      <c r="PSJ41" s="44"/>
      <c r="PSK41" s="44"/>
      <c r="PSL41" s="44"/>
      <c r="PSM41" s="44"/>
      <c r="PSN41" s="44"/>
      <c r="PSO41" s="44"/>
      <c r="PSP41" s="44"/>
      <c r="PSQ41" s="44"/>
      <c r="PSR41" s="44"/>
      <c r="PSS41" s="44"/>
      <c r="PST41" s="44"/>
      <c r="PSU41" s="44"/>
      <c r="PSV41" s="44"/>
      <c r="PSW41" s="44"/>
      <c r="PSX41" s="44"/>
      <c r="PSY41" s="44"/>
      <c r="PSZ41" s="44"/>
      <c r="PTA41" s="44"/>
      <c r="PTB41" s="44"/>
      <c r="PTC41" s="44"/>
      <c r="PTD41" s="44"/>
      <c r="PTE41" s="44"/>
      <c r="PTF41" s="44"/>
      <c r="PTG41" s="44"/>
      <c r="PTH41" s="44"/>
      <c r="PTI41" s="44"/>
      <c r="PTJ41" s="44"/>
      <c r="PTK41" s="44"/>
      <c r="PTL41" s="44"/>
      <c r="PTM41" s="44"/>
      <c r="PTN41" s="44"/>
      <c r="PTO41" s="44"/>
      <c r="PTP41" s="44"/>
      <c r="PTQ41" s="44"/>
      <c r="PTR41" s="44"/>
      <c r="PTS41" s="44"/>
      <c r="PTT41" s="44"/>
      <c r="PTU41" s="44"/>
      <c r="PTV41" s="44"/>
      <c r="PTW41" s="44"/>
      <c r="PTX41" s="44"/>
      <c r="PTY41" s="44"/>
      <c r="PTZ41" s="44"/>
      <c r="PUA41" s="44"/>
      <c r="PUB41" s="44"/>
      <c r="PUC41" s="44"/>
      <c r="PUD41" s="44"/>
      <c r="PUE41" s="44"/>
      <c r="PUF41" s="44"/>
      <c r="PUG41" s="44"/>
      <c r="PUH41" s="44"/>
      <c r="PUI41" s="44"/>
      <c r="PUJ41" s="44"/>
      <c r="PUK41" s="44"/>
      <c r="PUL41" s="44"/>
      <c r="PUM41" s="44"/>
      <c r="PUN41" s="44"/>
      <c r="PUO41" s="44"/>
      <c r="PUP41" s="44"/>
      <c r="PUQ41" s="44"/>
      <c r="PUR41" s="44"/>
      <c r="PUS41" s="44"/>
      <c r="PUT41" s="44"/>
      <c r="PUU41" s="44"/>
      <c r="PUV41" s="44"/>
      <c r="PUW41" s="44"/>
      <c r="PUX41" s="44"/>
      <c r="PUY41" s="44"/>
      <c r="PUZ41" s="44"/>
      <c r="PVA41" s="44"/>
      <c r="PVB41" s="44"/>
      <c r="PVC41" s="44"/>
      <c r="PVD41" s="44"/>
      <c r="PVE41" s="44"/>
      <c r="PVF41" s="44"/>
      <c r="PVG41" s="44"/>
      <c r="PVH41" s="44"/>
      <c r="PVI41" s="44"/>
      <c r="PVJ41" s="44"/>
      <c r="PVK41" s="44"/>
      <c r="PVL41" s="44"/>
      <c r="PVM41" s="44"/>
      <c r="PVN41" s="44"/>
      <c r="PVO41" s="44"/>
      <c r="PVP41" s="44"/>
      <c r="PVQ41" s="44"/>
      <c r="PVR41" s="44"/>
      <c r="PVS41" s="44"/>
      <c r="PVT41" s="44"/>
      <c r="PVU41" s="44"/>
      <c r="PVV41" s="44"/>
      <c r="PVW41" s="44"/>
      <c r="PVX41" s="44"/>
      <c r="PVY41" s="44"/>
      <c r="PVZ41" s="44"/>
      <c r="PWA41" s="44"/>
      <c r="PWB41" s="44"/>
      <c r="PWC41" s="44"/>
      <c r="PWD41" s="44"/>
      <c r="PWE41" s="44"/>
      <c r="PWF41" s="44"/>
      <c r="PWG41" s="44"/>
      <c r="PWH41" s="44"/>
      <c r="PWI41" s="44"/>
      <c r="PWJ41" s="44"/>
      <c r="PWK41" s="44"/>
      <c r="PWL41" s="44"/>
      <c r="PWM41" s="44"/>
      <c r="PWN41" s="44"/>
      <c r="PWO41" s="44"/>
      <c r="PWP41" s="44"/>
      <c r="PWQ41" s="44"/>
      <c r="PWR41" s="44"/>
      <c r="PWS41" s="44"/>
      <c r="PWT41" s="44"/>
      <c r="PWU41" s="44"/>
      <c r="PWV41" s="44"/>
      <c r="PWW41" s="44"/>
      <c r="PWX41" s="44"/>
      <c r="PWY41" s="44"/>
      <c r="PWZ41" s="44"/>
      <c r="PXA41" s="44"/>
      <c r="PXB41" s="44"/>
      <c r="PXC41" s="44"/>
      <c r="PXD41" s="44"/>
      <c r="PXE41" s="44"/>
      <c r="PXF41" s="44"/>
      <c r="PXG41" s="44"/>
      <c r="PXH41" s="44"/>
      <c r="PXI41" s="44"/>
      <c r="PXJ41" s="44"/>
      <c r="PXK41" s="44"/>
      <c r="PXL41" s="44"/>
      <c r="PXM41" s="44"/>
      <c r="PXN41" s="44"/>
      <c r="PXO41" s="44"/>
      <c r="PXP41" s="44"/>
      <c r="PXQ41" s="44"/>
      <c r="PXR41" s="44"/>
      <c r="PXS41" s="44"/>
      <c r="PXT41" s="44"/>
      <c r="PXU41" s="44"/>
      <c r="PXV41" s="44"/>
      <c r="PXW41" s="44"/>
      <c r="PXX41" s="44"/>
      <c r="PXY41" s="44"/>
      <c r="PXZ41" s="44"/>
      <c r="PYA41" s="44"/>
      <c r="PYB41" s="44"/>
      <c r="PYC41" s="44"/>
      <c r="PYD41" s="44"/>
      <c r="PYE41" s="44"/>
      <c r="PYF41" s="44"/>
      <c r="PYG41" s="44"/>
      <c r="PYH41" s="44"/>
      <c r="PYI41" s="44"/>
      <c r="PYJ41" s="44"/>
      <c r="PYK41" s="44"/>
      <c r="PYL41" s="44"/>
      <c r="PYM41" s="44"/>
      <c r="PYN41" s="44"/>
      <c r="PYO41" s="44"/>
      <c r="PYP41" s="44"/>
      <c r="PYQ41" s="44"/>
      <c r="PYR41" s="44"/>
      <c r="PYS41" s="44"/>
      <c r="PYT41" s="44"/>
      <c r="PYU41" s="44"/>
      <c r="PYV41" s="44"/>
      <c r="PYW41" s="44"/>
      <c r="PYX41" s="44"/>
      <c r="PYY41" s="44"/>
      <c r="PYZ41" s="44"/>
      <c r="PZA41" s="44"/>
      <c r="PZB41" s="44"/>
      <c r="PZC41" s="44"/>
      <c r="PZD41" s="44"/>
      <c r="PZE41" s="44"/>
      <c r="PZF41" s="44"/>
      <c r="PZG41" s="44"/>
      <c r="PZH41" s="44"/>
      <c r="PZI41" s="44"/>
      <c r="PZJ41" s="44"/>
      <c r="PZK41" s="44"/>
      <c r="PZL41" s="44"/>
      <c r="PZM41" s="44"/>
      <c r="PZN41" s="44"/>
      <c r="PZO41" s="44"/>
      <c r="PZP41" s="44"/>
      <c r="PZQ41" s="44"/>
      <c r="PZR41" s="44"/>
      <c r="PZS41" s="44"/>
      <c r="PZT41" s="44"/>
      <c r="PZU41" s="44"/>
      <c r="PZV41" s="44"/>
      <c r="PZW41" s="44"/>
      <c r="PZX41" s="44"/>
      <c r="PZY41" s="44"/>
      <c r="PZZ41" s="44"/>
      <c r="QAA41" s="44"/>
      <c r="QAB41" s="44"/>
      <c r="QAC41" s="44"/>
      <c r="QAD41" s="44"/>
      <c r="QAE41" s="44"/>
      <c r="QAF41" s="44"/>
      <c r="QAG41" s="44"/>
      <c r="QAH41" s="44"/>
      <c r="QAI41" s="44"/>
      <c r="QAJ41" s="44"/>
      <c r="QAK41" s="44"/>
      <c r="QAL41" s="44"/>
      <c r="QAM41" s="44"/>
      <c r="QAN41" s="44"/>
      <c r="QAO41" s="44"/>
      <c r="QAP41" s="44"/>
      <c r="QAQ41" s="44"/>
      <c r="QAR41" s="44"/>
      <c r="QAS41" s="44"/>
      <c r="QAT41" s="44"/>
      <c r="QAU41" s="44"/>
      <c r="QAV41" s="44"/>
      <c r="QAW41" s="44"/>
      <c r="QAX41" s="44"/>
      <c r="QAY41" s="44"/>
      <c r="QAZ41" s="44"/>
      <c r="QBA41" s="44"/>
      <c r="QBB41" s="44"/>
      <c r="QBC41" s="44"/>
      <c r="QBD41" s="44"/>
      <c r="QBE41" s="44"/>
      <c r="QBF41" s="44"/>
      <c r="QBG41" s="44"/>
      <c r="QBH41" s="44"/>
      <c r="QBI41" s="44"/>
      <c r="QBJ41" s="44"/>
      <c r="QBK41" s="44"/>
      <c r="QBL41" s="44"/>
      <c r="QBM41" s="44"/>
      <c r="QBN41" s="44"/>
      <c r="QBO41" s="44"/>
      <c r="QBP41" s="44"/>
      <c r="QBQ41" s="44"/>
      <c r="QBR41" s="44"/>
      <c r="QBS41" s="44"/>
      <c r="QBT41" s="44"/>
      <c r="QBU41" s="44"/>
      <c r="QBV41" s="44"/>
      <c r="QBW41" s="44"/>
      <c r="QBX41" s="44"/>
      <c r="QBY41" s="44"/>
      <c r="QBZ41" s="44"/>
      <c r="QCA41" s="44"/>
      <c r="QCB41" s="44"/>
      <c r="QCC41" s="44"/>
      <c r="QCD41" s="44"/>
      <c r="QCE41" s="44"/>
      <c r="QCF41" s="44"/>
      <c r="QCG41" s="44"/>
      <c r="QCH41" s="44"/>
      <c r="QCI41" s="44"/>
      <c r="QCJ41" s="44"/>
      <c r="QCK41" s="44"/>
      <c r="QCL41" s="44"/>
      <c r="QCM41" s="44"/>
      <c r="QCN41" s="44"/>
      <c r="QCO41" s="44"/>
      <c r="QCP41" s="44"/>
      <c r="QCQ41" s="44"/>
      <c r="QCR41" s="44"/>
      <c r="QCS41" s="44"/>
      <c r="QCT41" s="44"/>
      <c r="QCU41" s="44"/>
      <c r="QCV41" s="44"/>
      <c r="QCW41" s="44"/>
      <c r="QCX41" s="44"/>
      <c r="QCY41" s="44"/>
      <c r="QCZ41" s="44"/>
      <c r="QDA41" s="44"/>
      <c r="QDB41" s="44"/>
      <c r="QDC41" s="44"/>
      <c r="QDD41" s="44"/>
      <c r="QDE41" s="44"/>
      <c r="QDF41" s="44"/>
      <c r="QDG41" s="44"/>
      <c r="QDH41" s="44"/>
      <c r="QDI41" s="44"/>
      <c r="QDJ41" s="44"/>
      <c r="QDK41" s="44"/>
      <c r="QDL41" s="44"/>
      <c r="QDM41" s="44"/>
      <c r="QDN41" s="44"/>
      <c r="QDO41" s="44"/>
      <c r="QDP41" s="44"/>
      <c r="QDQ41" s="44"/>
      <c r="QDR41" s="44"/>
      <c r="QDS41" s="44"/>
      <c r="QDT41" s="44"/>
      <c r="QDU41" s="44"/>
      <c r="QDV41" s="44"/>
      <c r="QDW41" s="44"/>
      <c r="QDX41" s="44"/>
      <c r="QDY41" s="44"/>
      <c r="QDZ41" s="44"/>
      <c r="QEA41" s="44"/>
      <c r="QEB41" s="44"/>
      <c r="QEC41" s="44"/>
      <c r="QED41" s="44"/>
      <c r="QEE41" s="44"/>
      <c r="QEF41" s="44"/>
      <c r="QEG41" s="44"/>
      <c r="QEH41" s="44"/>
      <c r="QEI41" s="44"/>
      <c r="QEJ41" s="44"/>
      <c r="QEK41" s="44"/>
      <c r="QEL41" s="44"/>
      <c r="QEM41" s="44"/>
      <c r="QEN41" s="44"/>
      <c r="QEO41" s="44"/>
      <c r="QEP41" s="44"/>
      <c r="QEQ41" s="44"/>
      <c r="QER41" s="44"/>
      <c r="QES41" s="44"/>
      <c r="QET41" s="44"/>
      <c r="QEU41" s="44"/>
      <c r="QEV41" s="44"/>
      <c r="QEW41" s="44"/>
      <c r="QEX41" s="44"/>
      <c r="QEY41" s="44"/>
      <c r="QEZ41" s="44"/>
      <c r="QFA41" s="44"/>
      <c r="QFB41" s="44"/>
      <c r="QFC41" s="44"/>
      <c r="QFD41" s="44"/>
      <c r="QFE41" s="44"/>
      <c r="QFF41" s="44"/>
      <c r="QFG41" s="44"/>
      <c r="QFH41" s="44"/>
      <c r="QFI41" s="44"/>
      <c r="QFJ41" s="44"/>
      <c r="QFK41" s="44"/>
      <c r="QFL41" s="44"/>
      <c r="QFM41" s="44"/>
      <c r="QFN41" s="44"/>
      <c r="QFO41" s="44"/>
      <c r="QFP41" s="44"/>
      <c r="QFQ41" s="44"/>
      <c r="QFR41" s="44"/>
      <c r="QFS41" s="44"/>
      <c r="QFT41" s="44"/>
      <c r="QFU41" s="44"/>
      <c r="QFV41" s="44"/>
      <c r="QFW41" s="44"/>
      <c r="QFX41" s="44"/>
      <c r="QFY41" s="44"/>
      <c r="QFZ41" s="44"/>
      <c r="QGA41" s="44"/>
      <c r="QGB41" s="44"/>
      <c r="QGC41" s="44"/>
      <c r="QGD41" s="44"/>
      <c r="QGE41" s="44"/>
      <c r="QGF41" s="44"/>
      <c r="QGG41" s="44"/>
      <c r="QGH41" s="44"/>
      <c r="QGI41" s="44"/>
      <c r="QGJ41" s="44"/>
      <c r="QGK41" s="44"/>
      <c r="QGL41" s="44"/>
      <c r="QGM41" s="44"/>
      <c r="QGN41" s="44"/>
      <c r="QGO41" s="44"/>
      <c r="QGP41" s="44"/>
      <c r="QGQ41" s="44"/>
      <c r="QGR41" s="44"/>
      <c r="QGS41" s="44"/>
      <c r="QGT41" s="44"/>
      <c r="QGU41" s="44"/>
      <c r="QGV41" s="44"/>
      <c r="QGW41" s="44"/>
      <c r="QGX41" s="44"/>
      <c r="QGY41" s="44"/>
      <c r="QGZ41" s="44"/>
      <c r="QHA41" s="44"/>
      <c r="QHB41" s="44"/>
      <c r="QHC41" s="44"/>
      <c r="QHD41" s="44"/>
      <c r="QHE41" s="44"/>
      <c r="QHF41" s="44"/>
      <c r="QHG41" s="44"/>
      <c r="QHH41" s="44"/>
      <c r="QHI41" s="44"/>
      <c r="QHJ41" s="44"/>
      <c r="QHK41" s="44"/>
      <c r="QHL41" s="44"/>
      <c r="QHM41" s="44"/>
      <c r="QHN41" s="44"/>
      <c r="QHO41" s="44"/>
      <c r="QHP41" s="44"/>
      <c r="QHQ41" s="44"/>
      <c r="QHR41" s="44"/>
      <c r="QHS41" s="44"/>
      <c r="QHT41" s="44"/>
      <c r="QHU41" s="44"/>
      <c r="QHV41" s="44"/>
      <c r="QHW41" s="44"/>
      <c r="QHX41" s="44"/>
      <c r="QHY41" s="44"/>
      <c r="QHZ41" s="44"/>
      <c r="QIA41" s="44"/>
      <c r="QIB41" s="44"/>
      <c r="QIC41" s="44"/>
      <c r="QID41" s="44"/>
      <c r="QIE41" s="44"/>
      <c r="QIF41" s="44"/>
      <c r="QIG41" s="44"/>
      <c r="QIH41" s="44"/>
      <c r="QII41" s="44"/>
      <c r="QIJ41" s="44"/>
      <c r="QIK41" s="44"/>
      <c r="QIL41" s="44"/>
      <c r="QIM41" s="44"/>
      <c r="QIN41" s="44"/>
      <c r="QIO41" s="44"/>
      <c r="QIP41" s="44"/>
      <c r="QIQ41" s="44"/>
      <c r="QIR41" s="44"/>
      <c r="QIS41" s="44"/>
      <c r="QIT41" s="44"/>
      <c r="QIU41" s="44"/>
      <c r="QIV41" s="44"/>
      <c r="QIW41" s="44"/>
      <c r="QIX41" s="44"/>
      <c r="QIY41" s="44"/>
      <c r="QIZ41" s="44"/>
      <c r="QJA41" s="44"/>
      <c r="QJB41" s="44"/>
      <c r="QJC41" s="44"/>
      <c r="QJD41" s="44"/>
      <c r="QJE41" s="44"/>
      <c r="QJF41" s="44"/>
      <c r="QJG41" s="44"/>
      <c r="QJH41" s="44"/>
      <c r="QJI41" s="44"/>
      <c r="QJJ41" s="44"/>
      <c r="QJK41" s="44"/>
      <c r="QJL41" s="44"/>
      <c r="QJM41" s="44"/>
      <c r="QJN41" s="44"/>
      <c r="QJO41" s="44"/>
      <c r="QJP41" s="44"/>
      <c r="QJQ41" s="44"/>
      <c r="QJR41" s="44"/>
      <c r="QJS41" s="44"/>
      <c r="QJT41" s="44"/>
      <c r="QJU41" s="44"/>
      <c r="QJV41" s="44"/>
      <c r="QJW41" s="44"/>
      <c r="QJX41" s="44"/>
      <c r="QJY41" s="44"/>
      <c r="QJZ41" s="44"/>
      <c r="QKA41" s="44"/>
      <c r="QKB41" s="44"/>
      <c r="QKC41" s="44"/>
      <c r="QKD41" s="44"/>
      <c r="QKE41" s="44"/>
      <c r="QKF41" s="44"/>
      <c r="QKG41" s="44"/>
      <c r="QKH41" s="44"/>
      <c r="QKI41" s="44"/>
      <c r="QKJ41" s="44"/>
      <c r="QKK41" s="44"/>
      <c r="QKL41" s="44"/>
      <c r="QKM41" s="44"/>
      <c r="QKN41" s="44"/>
      <c r="QKO41" s="44"/>
      <c r="QKP41" s="44"/>
      <c r="QKQ41" s="44"/>
      <c r="QKR41" s="44"/>
      <c r="QKS41" s="44"/>
      <c r="QKT41" s="44"/>
      <c r="QKU41" s="44"/>
      <c r="QKV41" s="44"/>
      <c r="QKW41" s="44"/>
      <c r="QKX41" s="44"/>
      <c r="QKY41" s="44"/>
      <c r="QKZ41" s="44"/>
      <c r="QLA41" s="44"/>
      <c r="QLB41" s="44"/>
      <c r="QLC41" s="44"/>
      <c r="QLD41" s="44"/>
      <c r="QLE41" s="44"/>
      <c r="QLF41" s="44"/>
      <c r="QLG41" s="44"/>
      <c r="QLH41" s="44"/>
      <c r="QLI41" s="44"/>
      <c r="QLJ41" s="44"/>
      <c r="QLK41" s="44"/>
      <c r="QLL41" s="44"/>
      <c r="QLM41" s="44"/>
      <c r="QLN41" s="44"/>
      <c r="QLO41" s="44"/>
      <c r="QLP41" s="44"/>
      <c r="QLQ41" s="44"/>
      <c r="QLR41" s="44"/>
      <c r="QLS41" s="44"/>
      <c r="QLT41" s="44"/>
      <c r="QLU41" s="44"/>
      <c r="QLV41" s="44"/>
      <c r="QLW41" s="44"/>
      <c r="QLX41" s="44"/>
      <c r="QLY41" s="44"/>
      <c r="QLZ41" s="44"/>
      <c r="QMA41" s="44"/>
      <c r="QMB41" s="44"/>
      <c r="QMC41" s="44"/>
      <c r="QMD41" s="44"/>
      <c r="QME41" s="44"/>
      <c r="QMF41" s="44"/>
      <c r="QMG41" s="44"/>
      <c r="QMH41" s="44"/>
      <c r="QMI41" s="44"/>
      <c r="QMJ41" s="44"/>
      <c r="QMK41" s="44"/>
      <c r="QML41" s="44"/>
      <c r="QMM41" s="44"/>
      <c r="QMN41" s="44"/>
      <c r="QMO41" s="44"/>
      <c r="QMP41" s="44"/>
      <c r="QMQ41" s="44"/>
      <c r="QMR41" s="44"/>
      <c r="QMS41" s="44"/>
      <c r="QMT41" s="44"/>
      <c r="QMU41" s="44"/>
      <c r="QMV41" s="44"/>
      <c r="QMW41" s="44"/>
      <c r="QMX41" s="44"/>
      <c r="QMY41" s="44"/>
      <c r="QMZ41" s="44"/>
      <c r="QNA41" s="44"/>
      <c r="QNB41" s="44"/>
      <c r="QNC41" s="44"/>
      <c r="QND41" s="44"/>
      <c r="QNE41" s="44"/>
      <c r="QNF41" s="44"/>
      <c r="QNG41" s="44"/>
      <c r="QNH41" s="44"/>
      <c r="QNI41" s="44"/>
      <c r="QNJ41" s="44"/>
      <c r="QNK41" s="44"/>
      <c r="QNL41" s="44"/>
      <c r="QNM41" s="44"/>
      <c r="QNN41" s="44"/>
      <c r="QNO41" s="44"/>
      <c r="QNP41" s="44"/>
      <c r="QNQ41" s="44"/>
      <c r="QNR41" s="44"/>
      <c r="QNS41" s="44"/>
      <c r="QNT41" s="44"/>
      <c r="QNU41" s="44"/>
      <c r="QNV41" s="44"/>
      <c r="QNW41" s="44"/>
      <c r="QNX41" s="44"/>
      <c r="QNY41" s="44"/>
      <c r="QNZ41" s="44"/>
      <c r="QOA41" s="44"/>
      <c r="QOB41" s="44"/>
      <c r="QOC41" s="44"/>
      <c r="QOD41" s="44"/>
      <c r="QOE41" s="44"/>
      <c r="QOF41" s="44"/>
      <c r="QOG41" s="44"/>
      <c r="QOH41" s="44"/>
      <c r="QOI41" s="44"/>
      <c r="QOJ41" s="44"/>
      <c r="QOK41" s="44"/>
      <c r="QOL41" s="44"/>
      <c r="QOM41" s="44"/>
      <c r="QON41" s="44"/>
      <c r="QOO41" s="44"/>
      <c r="QOP41" s="44"/>
      <c r="QOQ41" s="44"/>
      <c r="QOR41" s="44"/>
      <c r="QOS41" s="44"/>
      <c r="QOT41" s="44"/>
      <c r="QOU41" s="44"/>
      <c r="QOV41" s="44"/>
      <c r="QOW41" s="44"/>
      <c r="QOX41" s="44"/>
      <c r="QOY41" s="44"/>
      <c r="QOZ41" s="44"/>
      <c r="QPA41" s="44"/>
      <c r="QPB41" s="44"/>
      <c r="QPC41" s="44"/>
      <c r="QPD41" s="44"/>
      <c r="QPE41" s="44"/>
      <c r="QPF41" s="44"/>
      <c r="QPG41" s="44"/>
      <c r="QPH41" s="44"/>
      <c r="QPI41" s="44"/>
      <c r="QPJ41" s="44"/>
      <c r="QPK41" s="44"/>
      <c r="QPL41" s="44"/>
      <c r="QPM41" s="44"/>
      <c r="QPN41" s="44"/>
      <c r="QPO41" s="44"/>
      <c r="QPP41" s="44"/>
      <c r="QPQ41" s="44"/>
      <c r="QPR41" s="44"/>
      <c r="QPS41" s="44"/>
      <c r="QPT41" s="44"/>
      <c r="QPU41" s="44"/>
      <c r="QPV41" s="44"/>
      <c r="QPW41" s="44"/>
      <c r="QPX41" s="44"/>
      <c r="QPY41" s="44"/>
      <c r="QPZ41" s="44"/>
      <c r="QQA41" s="44"/>
      <c r="QQB41" s="44"/>
      <c r="QQC41" s="44"/>
      <c r="QQD41" s="44"/>
      <c r="QQE41" s="44"/>
      <c r="QQF41" s="44"/>
      <c r="QQG41" s="44"/>
      <c r="QQH41" s="44"/>
      <c r="QQI41" s="44"/>
      <c r="QQJ41" s="44"/>
      <c r="QQK41" s="44"/>
      <c r="QQL41" s="44"/>
      <c r="QQM41" s="44"/>
      <c r="QQN41" s="44"/>
      <c r="QQO41" s="44"/>
      <c r="QQP41" s="44"/>
      <c r="QQQ41" s="44"/>
      <c r="QQR41" s="44"/>
      <c r="QQS41" s="44"/>
      <c r="QQT41" s="44"/>
      <c r="QQU41" s="44"/>
      <c r="QQV41" s="44"/>
      <c r="QQW41" s="44"/>
      <c r="QQX41" s="44"/>
      <c r="QQY41" s="44"/>
      <c r="QQZ41" s="44"/>
      <c r="QRA41" s="44"/>
      <c r="QRB41" s="44"/>
      <c r="QRC41" s="44"/>
      <c r="QRD41" s="44"/>
      <c r="QRE41" s="44"/>
      <c r="QRF41" s="44"/>
      <c r="QRG41" s="44"/>
      <c r="QRH41" s="44"/>
      <c r="QRI41" s="44"/>
      <c r="QRJ41" s="44"/>
      <c r="QRK41" s="44"/>
      <c r="QRL41" s="44"/>
      <c r="QRM41" s="44"/>
      <c r="QRN41" s="44"/>
      <c r="QRO41" s="44"/>
      <c r="QRP41" s="44"/>
      <c r="QRQ41" s="44"/>
      <c r="QRR41" s="44"/>
      <c r="QRS41" s="44"/>
      <c r="QRT41" s="44"/>
      <c r="QRU41" s="44"/>
      <c r="QRV41" s="44"/>
      <c r="QRW41" s="44"/>
      <c r="QRX41" s="44"/>
      <c r="QRY41" s="44"/>
      <c r="QRZ41" s="44"/>
      <c r="QSA41" s="44"/>
      <c r="QSB41" s="44"/>
      <c r="QSC41" s="44"/>
      <c r="QSD41" s="44"/>
      <c r="QSE41" s="44"/>
      <c r="QSF41" s="44"/>
      <c r="QSG41" s="44"/>
      <c r="QSH41" s="44"/>
      <c r="QSI41" s="44"/>
      <c r="QSJ41" s="44"/>
      <c r="QSK41" s="44"/>
      <c r="QSL41" s="44"/>
      <c r="QSM41" s="44"/>
      <c r="QSN41" s="44"/>
      <c r="QSO41" s="44"/>
      <c r="QSP41" s="44"/>
      <c r="QSQ41" s="44"/>
      <c r="QSR41" s="44"/>
      <c r="QSS41" s="44"/>
      <c r="QST41" s="44"/>
      <c r="QSU41" s="44"/>
      <c r="QSV41" s="44"/>
      <c r="QSW41" s="44"/>
      <c r="QSX41" s="44"/>
      <c r="QSY41" s="44"/>
      <c r="QSZ41" s="44"/>
      <c r="QTA41" s="44"/>
      <c r="QTB41" s="44"/>
      <c r="QTC41" s="44"/>
      <c r="QTD41" s="44"/>
      <c r="QTE41" s="44"/>
      <c r="QTF41" s="44"/>
      <c r="QTG41" s="44"/>
      <c r="QTH41" s="44"/>
      <c r="QTI41" s="44"/>
      <c r="QTJ41" s="44"/>
      <c r="QTK41" s="44"/>
      <c r="QTL41" s="44"/>
      <c r="QTM41" s="44"/>
      <c r="QTN41" s="44"/>
      <c r="QTO41" s="44"/>
      <c r="QTP41" s="44"/>
      <c r="QTQ41" s="44"/>
      <c r="QTR41" s="44"/>
      <c r="QTS41" s="44"/>
      <c r="QTT41" s="44"/>
      <c r="QTU41" s="44"/>
      <c r="QTV41" s="44"/>
      <c r="QTW41" s="44"/>
      <c r="QTX41" s="44"/>
      <c r="QTY41" s="44"/>
      <c r="QTZ41" s="44"/>
      <c r="QUA41" s="44"/>
      <c r="QUB41" s="44"/>
      <c r="QUC41" s="44"/>
      <c r="QUD41" s="44"/>
      <c r="QUE41" s="44"/>
      <c r="QUF41" s="44"/>
      <c r="QUG41" s="44"/>
      <c r="QUH41" s="44"/>
      <c r="QUI41" s="44"/>
      <c r="QUJ41" s="44"/>
      <c r="QUK41" s="44"/>
      <c r="QUL41" s="44"/>
      <c r="QUM41" s="44"/>
      <c r="QUN41" s="44"/>
      <c r="QUO41" s="44"/>
      <c r="QUP41" s="44"/>
      <c r="QUQ41" s="44"/>
      <c r="QUR41" s="44"/>
      <c r="QUS41" s="44"/>
      <c r="QUT41" s="44"/>
      <c r="QUU41" s="44"/>
      <c r="QUV41" s="44"/>
      <c r="QUW41" s="44"/>
      <c r="QUX41" s="44"/>
      <c r="QUY41" s="44"/>
      <c r="QUZ41" s="44"/>
      <c r="QVA41" s="44"/>
      <c r="QVB41" s="44"/>
      <c r="QVC41" s="44"/>
      <c r="QVD41" s="44"/>
      <c r="QVE41" s="44"/>
      <c r="QVF41" s="44"/>
      <c r="QVG41" s="44"/>
      <c r="QVH41" s="44"/>
      <c r="QVI41" s="44"/>
      <c r="QVJ41" s="44"/>
      <c r="QVK41" s="44"/>
      <c r="QVL41" s="44"/>
      <c r="QVM41" s="44"/>
      <c r="QVN41" s="44"/>
      <c r="QVO41" s="44"/>
      <c r="QVP41" s="44"/>
      <c r="QVQ41" s="44"/>
      <c r="QVR41" s="44"/>
      <c r="QVS41" s="44"/>
      <c r="QVT41" s="44"/>
      <c r="QVU41" s="44"/>
      <c r="QVV41" s="44"/>
      <c r="QVW41" s="44"/>
      <c r="QVX41" s="44"/>
      <c r="QVY41" s="44"/>
      <c r="QVZ41" s="44"/>
      <c r="QWA41" s="44"/>
      <c r="QWB41" s="44"/>
      <c r="QWC41" s="44"/>
      <c r="QWD41" s="44"/>
      <c r="QWE41" s="44"/>
      <c r="QWF41" s="44"/>
      <c r="QWG41" s="44"/>
      <c r="QWH41" s="44"/>
      <c r="QWI41" s="44"/>
      <c r="QWJ41" s="44"/>
      <c r="QWK41" s="44"/>
      <c r="QWL41" s="44"/>
      <c r="QWM41" s="44"/>
      <c r="QWN41" s="44"/>
      <c r="QWO41" s="44"/>
      <c r="QWP41" s="44"/>
      <c r="QWQ41" s="44"/>
      <c r="QWR41" s="44"/>
      <c r="QWS41" s="44"/>
      <c r="QWT41" s="44"/>
      <c r="QWU41" s="44"/>
      <c r="QWV41" s="44"/>
      <c r="QWW41" s="44"/>
      <c r="QWX41" s="44"/>
      <c r="QWY41" s="44"/>
      <c r="QWZ41" s="44"/>
      <c r="QXA41" s="44"/>
      <c r="QXB41" s="44"/>
      <c r="QXC41" s="44"/>
      <c r="QXD41" s="44"/>
      <c r="QXE41" s="44"/>
      <c r="QXF41" s="44"/>
      <c r="QXG41" s="44"/>
      <c r="QXH41" s="44"/>
      <c r="QXI41" s="44"/>
      <c r="QXJ41" s="44"/>
      <c r="QXK41" s="44"/>
      <c r="QXL41" s="44"/>
      <c r="QXM41" s="44"/>
      <c r="QXN41" s="44"/>
      <c r="QXO41" s="44"/>
      <c r="QXP41" s="44"/>
      <c r="QXQ41" s="44"/>
      <c r="QXR41" s="44"/>
      <c r="QXS41" s="44"/>
      <c r="QXT41" s="44"/>
      <c r="QXU41" s="44"/>
      <c r="QXV41" s="44"/>
      <c r="QXW41" s="44"/>
      <c r="QXX41" s="44"/>
      <c r="QXY41" s="44"/>
      <c r="QXZ41" s="44"/>
      <c r="QYA41" s="44"/>
      <c r="QYB41" s="44"/>
      <c r="QYC41" s="44"/>
      <c r="QYD41" s="44"/>
      <c r="QYE41" s="44"/>
      <c r="QYF41" s="44"/>
      <c r="QYG41" s="44"/>
      <c r="QYH41" s="44"/>
      <c r="QYI41" s="44"/>
      <c r="QYJ41" s="44"/>
      <c r="QYK41" s="44"/>
      <c r="QYL41" s="44"/>
      <c r="QYM41" s="44"/>
      <c r="QYN41" s="44"/>
      <c r="QYO41" s="44"/>
      <c r="QYP41" s="44"/>
      <c r="QYQ41" s="44"/>
      <c r="QYR41" s="44"/>
      <c r="QYS41" s="44"/>
      <c r="QYT41" s="44"/>
      <c r="QYU41" s="44"/>
      <c r="QYV41" s="44"/>
      <c r="QYW41" s="44"/>
      <c r="QYX41" s="44"/>
      <c r="QYY41" s="44"/>
      <c r="QYZ41" s="44"/>
      <c r="QZA41" s="44"/>
      <c r="QZB41" s="44"/>
      <c r="QZC41" s="44"/>
      <c r="QZD41" s="44"/>
      <c r="QZE41" s="44"/>
      <c r="QZF41" s="44"/>
      <c r="QZG41" s="44"/>
      <c r="QZH41" s="44"/>
      <c r="QZI41" s="44"/>
      <c r="QZJ41" s="44"/>
      <c r="QZK41" s="44"/>
      <c r="QZL41" s="44"/>
      <c r="QZM41" s="44"/>
      <c r="QZN41" s="44"/>
      <c r="QZO41" s="44"/>
      <c r="QZP41" s="44"/>
      <c r="QZQ41" s="44"/>
      <c r="QZR41" s="44"/>
      <c r="QZS41" s="44"/>
      <c r="QZT41" s="44"/>
      <c r="QZU41" s="44"/>
      <c r="QZV41" s="44"/>
      <c r="QZW41" s="44"/>
      <c r="QZX41" s="44"/>
      <c r="QZY41" s="44"/>
      <c r="QZZ41" s="44"/>
      <c r="RAA41" s="44"/>
      <c r="RAB41" s="44"/>
      <c r="RAC41" s="44"/>
      <c r="RAD41" s="44"/>
      <c r="RAE41" s="44"/>
      <c r="RAF41" s="44"/>
      <c r="RAG41" s="44"/>
      <c r="RAH41" s="44"/>
      <c r="RAI41" s="44"/>
      <c r="RAJ41" s="44"/>
      <c r="RAK41" s="44"/>
      <c r="RAL41" s="44"/>
      <c r="RAM41" s="44"/>
      <c r="RAN41" s="44"/>
      <c r="RAO41" s="44"/>
      <c r="RAP41" s="44"/>
      <c r="RAQ41" s="44"/>
      <c r="RAR41" s="44"/>
      <c r="RAS41" s="44"/>
      <c r="RAT41" s="44"/>
      <c r="RAU41" s="44"/>
      <c r="RAV41" s="44"/>
      <c r="RAW41" s="44"/>
      <c r="RAX41" s="44"/>
      <c r="RAY41" s="44"/>
      <c r="RAZ41" s="44"/>
      <c r="RBA41" s="44"/>
      <c r="RBB41" s="44"/>
      <c r="RBC41" s="44"/>
      <c r="RBD41" s="44"/>
      <c r="RBE41" s="44"/>
      <c r="RBF41" s="44"/>
      <c r="RBG41" s="44"/>
      <c r="RBH41" s="44"/>
      <c r="RBI41" s="44"/>
      <c r="RBJ41" s="44"/>
      <c r="RBK41" s="44"/>
      <c r="RBL41" s="44"/>
      <c r="RBM41" s="44"/>
      <c r="RBN41" s="44"/>
      <c r="RBO41" s="44"/>
      <c r="RBP41" s="44"/>
      <c r="RBQ41" s="44"/>
      <c r="RBR41" s="44"/>
      <c r="RBS41" s="44"/>
      <c r="RBT41" s="44"/>
      <c r="RBU41" s="44"/>
      <c r="RBV41" s="44"/>
      <c r="RBW41" s="44"/>
      <c r="RBX41" s="44"/>
      <c r="RBY41" s="44"/>
      <c r="RBZ41" s="44"/>
      <c r="RCA41" s="44"/>
      <c r="RCB41" s="44"/>
      <c r="RCC41" s="44"/>
      <c r="RCD41" s="44"/>
      <c r="RCE41" s="44"/>
      <c r="RCF41" s="44"/>
      <c r="RCG41" s="44"/>
      <c r="RCH41" s="44"/>
      <c r="RCI41" s="44"/>
      <c r="RCJ41" s="44"/>
      <c r="RCK41" s="44"/>
      <c r="RCL41" s="44"/>
      <c r="RCM41" s="44"/>
      <c r="RCN41" s="44"/>
      <c r="RCO41" s="44"/>
      <c r="RCP41" s="44"/>
      <c r="RCQ41" s="44"/>
      <c r="RCR41" s="44"/>
      <c r="RCS41" s="44"/>
      <c r="RCT41" s="44"/>
      <c r="RCU41" s="44"/>
      <c r="RCV41" s="44"/>
      <c r="RCW41" s="44"/>
      <c r="RCX41" s="44"/>
      <c r="RCY41" s="44"/>
      <c r="RCZ41" s="44"/>
      <c r="RDA41" s="44"/>
      <c r="RDB41" s="44"/>
      <c r="RDC41" s="44"/>
      <c r="RDD41" s="44"/>
      <c r="RDE41" s="44"/>
      <c r="RDF41" s="44"/>
      <c r="RDG41" s="44"/>
      <c r="RDH41" s="44"/>
      <c r="RDI41" s="44"/>
      <c r="RDJ41" s="44"/>
      <c r="RDK41" s="44"/>
      <c r="RDL41" s="44"/>
      <c r="RDM41" s="44"/>
      <c r="RDN41" s="44"/>
      <c r="RDO41" s="44"/>
      <c r="RDP41" s="44"/>
      <c r="RDQ41" s="44"/>
      <c r="RDR41" s="44"/>
      <c r="RDS41" s="44"/>
      <c r="RDT41" s="44"/>
      <c r="RDU41" s="44"/>
      <c r="RDV41" s="44"/>
      <c r="RDW41" s="44"/>
      <c r="RDX41" s="44"/>
      <c r="RDY41" s="44"/>
      <c r="RDZ41" s="44"/>
      <c r="REA41" s="44"/>
      <c r="REB41" s="44"/>
      <c r="REC41" s="44"/>
      <c r="RED41" s="44"/>
      <c r="REE41" s="44"/>
      <c r="REF41" s="44"/>
      <c r="REG41" s="44"/>
      <c r="REH41" s="44"/>
      <c r="REI41" s="44"/>
      <c r="REJ41" s="44"/>
      <c r="REK41" s="44"/>
      <c r="REL41" s="44"/>
      <c r="REM41" s="44"/>
      <c r="REN41" s="44"/>
      <c r="REO41" s="44"/>
      <c r="REP41" s="44"/>
      <c r="REQ41" s="44"/>
      <c r="RER41" s="44"/>
      <c r="RES41" s="44"/>
      <c r="RET41" s="44"/>
      <c r="REU41" s="44"/>
      <c r="REV41" s="44"/>
      <c r="REW41" s="44"/>
      <c r="REX41" s="44"/>
      <c r="REY41" s="44"/>
      <c r="REZ41" s="44"/>
      <c r="RFA41" s="44"/>
      <c r="RFB41" s="44"/>
      <c r="RFC41" s="44"/>
      <c r="RFD41" s="44"/>
      <c r="RFE41" s="44"/>
      <c r="RFF41" s="44"/>
      <c r="RFG41" s="44"/>
      <c r="RFH41" s="44"/>
      <c r="RFI41" s="44"/>
      <c r="RFJ41" s="44"/>
      <c r="RFK41" s="44"/>
      <c r="RFL41" s="44"/>
      <c r="RFM41" s="44"/>
      <c r="RFN41" s="44"/>
      <c r="RFO41" s="44"/>
      <c r="RFP41" s="44"/>
      <c r="RFQ41" s="44"/>
      <c r="RFR41" s="44"/>
      <c r="RFS41" s="44"/>
      <c r="RFT41" s="44"/>
      <c r="RFU41" s="44"/>
      <c r="RFV41" s="44"/>
      <c r="RFW41" s="44"/>
      <c r="RFX41" s="44"/>
      <c r="RFY41" s="44"/>
      <c r="RFZ41" s="44"/>
      <c r="RGA41" s="44"/>
      <c r="RGB41" s="44"/>
      <c r="RGC41" s="44"/>
      <c r="RGD41" s="44"/>
      <c r="RGE41" s="44"/>
      <c r="RGF41" s="44"/>
      <c r="RGG41" s="44"/>
      <c r="RGH41" s="44"/>
      <c r="RGI41" s="44"/>
      <c r="RGJ41" s="44"/>
      <c r="RGK41" s="44"/>
      <c r="RGL41" s="44"/>
      <c r="RGM41" s="44"/>
      <c r="RGN41" s="44"/>
      <c r="RGO41" s="44"/>
      <c r="RGP41" s="44"/>
      <c r="RGQ41" s="44"/>
      <c r="RGR41" s="44"/>
      <c r="RGS41" s="44"/>
      <c r="RGT41" s="44"/>
      <c r="RGU41" s="44"/>
      <c r="RGV41" s="44"/>
      <c r="RGW41" s="44"/>
      <c r="RGX41" s="44"/>
      <c r="RGY41" s="44"/>
      <c r="RGZ41" s="44"/>
      <c r="RHA41" s="44"/>
      <c r="RHB41" s="44"/>
      <c r="RHC41" s="44"/>
      <c r="RHD41" s="44"/>
      <c r="RHE41" s="44"/>
      <c r="RHF41" s="44"/>
      <c r="RHG41" s="44"/>
      <c r="RHH41" s="44"/>
      <c r="RHI41" s="44"/>
      <c r="RHJ41" s="44"/>
      <c r="RHK41" s="44"/>
      <c r="RHL41" s="44"/>
      <c r="RHM41" s="44"/>
      <c r="RHN41" s="44"/>
      <c r="RHO41" s="44"/>
      <c r="RHP41" s="44"/>
      <c r="RHQ41" s="44"/>
      <c r="RHR41" s="44"/>
      <c r="RHS41" s="44"/>
      <c r="RHT41" s="44"/>
      <c r="RHU41" s="44"/>
      <c r="RHV41" s="44"/>
      <c r="RHW41" s="44"/>
      <c r="RHX41" s="44"/>
      <c r="RHY41" s="44"/>
      <c r="RHZ41" s="44"/>
      <c r="RIA41" s="44"/>
      <c r="RIB41" s="44"/>
      <c r="RIC41" s="44"/>
      <c r="RID41" s="44"/>
      <c r="RIE41" s="44"/>
      <c r="RIF41" s="44"/>
      <c r="RIG41" s="44"/>
      <c r="RIH41" s="44"/>
      <c r="RII41" s="44"/>
      <c r="RIJ41" s="44"/>
      <c r="RIK41" s="44"/>
      <c r="RIL41" s="44"/>
      <c r="RIM41" s="44"/>
      <c r="RIN41" s="44"/>
      <c r="RIO41" s="44"/>
      <c r="RIP41" s="44"/>
      <c r="RIQ41" s="44"/>
      <c r="RIR41" s="44"/>
      <c r="RIS41" s="44"/>
      <c r="RIT41" s="44"/>
      <c r="RIU41" s="44"/>
      <c r="RIV41" s="44"/>
      <c r="RIW41" s="44"/>
      <c r="RIX41" s="44"/>
      <c r="RIY41" s="44"/>
      <c r="RIZ41" s="44"/>
      <c r="RJA41" s="44"/>
      <c r="RJB41" s="44"/>
      <c r="RJC41" s="44"/>
      <c r="RJD41" s="44"/>
      <c r="RJE41" s="44"/>
      <c r="RJF41" s="44"/>
      <c r="RJG41" s="44"/>
      <c r="RJH41" s="44"/>
      <c r="RJI41" s="44"/>
      <c r="RJJ41" s="44"/>
      <c r="RJK41" s="44"/>
      <c r="RJL41" s="44"/>
      <c r="RJM41" s="44"/>
      <c r="RJN41" s="44"/>
      <c r="RJO41" s="44"/>
      <c r="RJP41" s="44"/>
      <c r="RJQ41" s="44"/>
      <c r="RJR41" s="44"/>
      <c r="RJS41" s="44"/>
      <c r="RJT41" s="44"/>
      <c r="RJU41" s="44"/>
      <c r="RJV41" s="44"/>
      <c r="RJW41" s="44"/>
      <c r="RJX41" s="44"/>
      <c r="RJY41" s="44"/>
      <c r="RJZ41" s="44"/>
      <c r="RKA41" s="44"/>
      <c r="RKB41" s="44"/>
      <c r="RKC41" s="44"/>
      <c r="RKD41" s="44"/>
      <c r="RKE41" s="44"/>
      <c r="RKF41" s="44"/>
      <c r="RKG41" s="44"/>
      <c r="RKH41" s="44"/>
      <c r="RKI41" s="44"/>
      <c r="RKJ41" s="44"/>
      <c r="RKK41" s="44"/>
      <c r="RKL41" s="44"/>
      <c r="RKM41" s="44"/>
      <c r="RKN41" s="44"/>
      <c r="RKO41" s="44"/>
      <c r="RKP41" s="44"/>
      <c r="RKQ41" s="44"/>
      <c r="RKR41" s="44"/>
      <c r="RKS41" s="44"/>
      <c r="RKT41" s="44"/>
      <c r="RKU41" s="44"/>
      <c r="RKV41" s="44"/>
      <c r="RKW41" s="44"/>
      <c r="RKX41" s="44"/>
      <c r="RKY41" s="44"/>
      <c r="RKZ41" s="44"/>
      <c r="RLA41" s="44"/>
      <c r="RLB41" s="44"/>
      <c r="RLC41" s="44"/>
      <c r="RLD41" s="44"/>
      <c r="RLE41" s="44"/>
      <c r="RLF41" s="44"/>
      <c r="RLG41" s="44"/>
      <c r="RLH41" s="44"/>
      <c r="RLI41" s="44"/>
      <c r="RLJ41" s="44"/>
      <c r="RLK41" s="44"/>
      <c r="RLL41" s="44"/>
      <c r="RLM41" s="44"/>
      <c r="RLN41" s="44"/>
      <c r="RLO41" s="44"/>
      <c r="RLP41" s="44"/>
      <c r="RLQ41" s="44"/>
      <c r="RLR41" s="44"/>
      <c r="RLS41" s="44"/>
      <c r="RLT41" s="44"/>
      <c r="RLU41" s="44"/>
      <c r="RLV41" s="44"/>
      <c r="RLW41" s="44"/>
      <c r="RLX41" s="44"/>
      <c r="RLY41" s="44"/>
      <c r="RLZ41" s="44"/>
      <c r="RMA41" s="44"/>
      <c r="RMB41" s="44"/>
      <c r="RMC41" s="44"/>
      <c r="RMD41" s="44"/>
      <c r="RME41" s="44"/>
      <c r="RMF41" s="44"/>
      <c r="RMG41" s="44"/>
      <c r="RMH41" s="44"/>
      <c r="RMI41" s="44"/>
      <c r="RMJ41" s="44"/>
      <c r="RMK41" s="44"/>
      <c r="RML41" s="44"/>
      <c r="RMM41" s="44"/>
      <c r="RMN41" s="44"/>
      <c r="RMO41" s="44"/>
      <c r="RMP41" s="44"/>
      <c r="RMQ41" s="44"/>
      <c r="RMR41" s="44"/>
      <c r="RMS41" s="44"/>
      <c r="RMT41" s="44"/>
      <c r="RMU41" s="44"/>
      <c r="RMV41" s="44"/>
      <c r="RMW41" s="44"/>
      <c r="RMX41" s="44"/>
      <c r="RMY41" s="44"/>
      <c r="RMZ41" s="44"/>
      <c r="RNA41" s="44"/>
      <c r="RNB41" s="44"/>
      <c r="RNC41" s="44"/>
      <c r="RND41" s="44"/>
      <c r="RNE41" s="44"/>
      <c r="RNF41" s="44"/>
      <c r="RNG41" s="44"/>
      <c r="RNH41" s="44"/>
      <c r="RNI41" s="44"/>
      <c r="RNJ41" s="44"/>
      <c r="RNK41" s="44"/>
      <c r="RNL41" s="44"/>
      <c r="RNM41" s="44"/>
      <c r="RNN41" s="44"/>
      <c r="RNO41" s="44"/>
      <c r="RNP41" s="44"/>
      <c r="RNQ41" s="44"/>
      <c r="RNR41" s="44"/>
      <c r="RNS41" s="44"/>
      <c r="RNT41" s="44"/>
      <c r="RNU41" s="44"/>
      <c r="RNV41" s="44"/>
      <c r="RNW41" s="44"/>
      <c r="RNX41" s="44"/>
      <c r="RNY41" s="44"/>
      <c r="RNZ41" s="44"/>
      <c r="ROA41" s="44"/>
      <c r="ROB41" s="44"/>
      <c r="ROC41" s="44"/>
      <c r="ROD41" s="44"/>
      <c r="ROE41" s="44"/>
      <c r="ROF41" s="44"/>
      <c r="ROG41" s="44"/>
      <c r="ROH41" s="44"/>
      <c r="ROI41" s="44"/>
      <c r="ROJ41" s="44"/>
      <c r="ROK41" s="44"/>
      <c r="ROL41" s="44"/>
      <c r="ROM41" s="44"/>
      <c r="RON41" s="44"/>
      <c r="ROO41" s="44"/>
      <c r="ROP41" s="44"/>
      <c r="ROQ41" s="44"/>
      <c r="ROR41" s="44"/>
      <c r="ROS41" s="44"/>
      <c r="ROT41" s="44"/>
      <c r="ROU41" s="44"/>
      <c r="ROV41" s="44"/>
      <c r="ROW41" s="44"/>
      <c r="ROX41" s="44"/>
      <c r="ROY41" s="44"/>
      <c r="ROZ41" s="44"/>
      <c r="RPA41" s="44"/>
      <c r="RPB41" s="44"/>
      <c r="RPC41" s="44"/>
      <c r="RPD41" s="44"/>
      <c r="RPE41" s="44"/>
      <c r="RPF41" s="44"/>
      <c r="RPG41" s="44"/>
      <c r="RPH41" s="44"/>
      <c r="RPI41" s="44"/>
      <c r="RPJ41" s="44"/>
      <c r="RPK41" s="44"/>
      <c r="RPL41" s="44"/>
      <c r="RPM41" s="44"/>
      <c r="RPN41" s="44"/>
      <c r="RPO41" s="44"/>
      <c r="RPP41" s="44"/>
      <c r="RPQ41" s="44"/>
      <c r="RPR41" s="44"/>
      <c r="RPS41" s="44"/>
      <c r="RPT41" s="44"/>
      <c r="RPU41" s="44"/>
      <c r="RPV41" s="44"/>
      <c r="RPW41" s="44"/>
      <c r="RPX41" s="44"/>
      <c r="RPY41" s="44"/>
      <c r="RPZ41" s="44"/>
      <c r="RQA41" s="44"/>
      <c r="RQB41" s="44"/>
      <c r="RQC41" s="44"/>
      <c r="RQD41" s="44"/>
      <c r="RQE41" s="44"/>
      <c r="RQF41" s="44"/>
      <c r="RQG41" s="44"/>
      <c r="RQH41" s="44"/>
      <c r="RQI41" s="44"/>
      <c r="RQJ41" s="44"/>
      <c r="RQK41" s="44"/>
      <c r="RQL41" s="44"/>
      <c r="RQM41" s="44"/>
      <c r="RQN41" s="44"/>
      <c r="RQO41" s="44"/>
      <c r="RQP41" s="44"/>
      <c r="RQQ41" s="44"/>
      <c r="RQR41" s="44"/>
      <c r="RQS41" s="44"/>
      <c r="RQT41" s="44"/>
      <c r="RQU41" s="44"/>
      <c r="RQV41" s="44"/>
      <c r="RQW41" s="44"/>
      <c r="RQX41" s="44"/>
      <c r="RQY41" s="44"/>
      <c r="RQZ41" s="44"/>
      <c r="RRA41" s="44"/>
      <c r="RRB41" s="44"/>
      <c r="RRC41" s="44"/>
      <c r="RRD41" s="44"/>
      <c r="RRE41" s="44"/>
      <c r="RRF41" s="44"/>
      <c r="RRG41" s="44"/>
      <c r="RRH41" s="44"/>
      <c r="RRI41" s="44"/>
      <c r="RRJ41" s="44"/>
      <c r="RRK41" s="44"/>
      <c r="RRL41" s="44"/>
      <c r="RRM41" s="44"/>
      <c r="RRN41" s="44"/>
      <c r="RRO41" s="44"/>
      <c r="RRP41" s="44"/>
      <c r="RRQ41" s="44"/>
      <c r="RRR41" s="44"/>
      <c r="RRS41" s="44"/>
      <c r="RRT41" s="44"/>
      <c r="RRU41" s="44"/>
      <c r="RRV41" s="44"/>
      <c r="RRW41" s="44"/>
      <c r="RRX41" s="44"/>
      <c r="RRY41" s="44"/>
      <c r="RRZ41" s="44"/>
      <c r="RSA41" s="44"/>
      <c r="RSB41" s="44"/>
      <c r="RSC41" s="44"/>
      <c r="RSD41" s="44"/>
      <c r="RSE41" s="44"/>
      <c r="RSF41" s="44"/>
      <c r="RSG41" s="44"/>
      <c r="RSH41" s="44"/>
      <c r="RSI41" s="44"/>
      <c r="RSJ41" s="44"/>
      <c r="RSK41" s="44"/>
      <c r="RSL41" s="44"/>
      <c r="RSM41" s="44"/>
      <c r="RSN41" s="44"/>
      <c r="RSO41" s="44"/>
      <c r="RSP41" s="44"/>
      <c r="RSQ41" s="44"/>
      <c r="RSR41" s="44"/>
      <c r="RSS41" s="44"/>
      <c r="RST41" s="44"/>
      <c r="RSU41" s="44"/>
      <c r="RSV41" s="44"/>
      <c r="RSW41" s="44"/>
      <c r="RSX41" s="44"/>
      <c r="RSY41" s="44"/>
      <c r="RSZ41" s="44"/>
      <c r="RTA41" s="44"/>
      <c r="RTB41" s="44"/>
      <c r="RTC41" s="44"/>
      <c r="RTD41" s="44"/>
      <c r="RTE41" s="44"/>
      <c r="RTF41" s="44"/>
      <c r="RTG41" s="44"/>
      <c r="RTH41" s="44"/>
      <c r="RTI41" s="44"/>
      <c r="RTJ41" s="44"/>
      <c r="RTK41" s="44"/>
      <c r="RTL41" s="44"/>
      <c r="RTM41" s="44"/>
      <c r="RTN41" s="44"/>
      <c r="RTO41" s="44"/>
      <c r="RTP41" s="44"/>
      <c r="RTQ41" s="44"/>
      <c r="RTR41" s="44"/>
      <c r="RTS41" s="44"/>
      <c r="RTT41" s="44"/>
      <c r="RTU41" s="44"/>
      <c r="RTV41" s="44"/>
      <c r="RTW41" s="44"/>
      <c r="RTX41" s="44"/>
      <c r="RTY41" s="44"/>
      <c r="RTZ41" s="44"/>
      <c r="RUA41" s="44"/>
      <c r="RUB41" s="44"/>
      <c r="RUC41" s="44"/>
      <c r="RUD41" s="44"/>
      <c r="RUE41" s="44"/>
      <c r="RUF41" s="44"/>
      <c r="RUG41" s="44"/>
      <c r="RUH41" s="44"/>
      <c r="RUI41" s="44"/>
      <c r="RUJ41" s="44"/>
      <c r="RUK41" s="44"/>
      <c r="RUL41" s="44"/>
      <c r="RUM41" s="44"/>
      <c r="RUN41" s="44"/>
      <c r="RUO41" s="44"/>
      <c r="RUP41" s="44"/>
      <c r="RUQ41" s="44"/>
      <c r="RUR41" s="44"/>
      <c r="RUS41" s="44"/>
      <c r="RUT41" s="44"/>
      <c r="RUU41" s="44"/>
      <c r="RUV41" s="44"/>
      <c r="RUW41" s="44"/>
      <c r="RUX41" s="44"/>
      <c r="RUY41" s="44"/>
      <c r="RUZ41" s="44"/>
      <c r="RVA41" s="44"/>
      <c r="RVB41" s="44"/>
      <c r="RVC41" s="44"/>
      <c r="RVD41" s="44"/>
      <c r="RVE41" s="44"/>
      <c r="RVF41" s="44"/>
      <c r="RVG41" s="44"/>
      <c r="RVH41" s="44"/>
      <c r="RVI41" s="44"/>
      <c r="RVJ41" s="44"/>
      <c r="RVK41" s="44"/>
      <c r="RVL41" s="44"/>
      <c r="RVM41" s="44"/>
      <c r="RVN41" s="44"/>
      <c r="RVO41" s="44"/>
      <c r="RVP41" s="44"/>
      <c r="RVQ41" s="44"/>
      <c r="RVR41" s="44"/>
      <c r="RVS41" s="44"/>
      <c r="RVT41" s="44"/>
      <c r="RVU41" s="44"/>
      <c r="RVV41" s="44"/>
      <c r="RVW41" s="44"/>
      <c r="RVX41" s="44"/>
      <c r="RVY41" s="44"/>
      <c r="RVZ41" s="44"/>
      <c r="RWA41" s="44"/>
      <c r="RWB41" s="44"/>
      <c r="RWC41" s="44"/>
      <c r="RWD41" s="44"/>
      <c r="RWE41" s="44"/>
      <c r="RWF41" s="44"/>
      <c r="RWG41" s="44"/>
      <c r="RWH41" s="44"/>
      <c r="RWI41" s="44"/>
      <c r="RWJ41" s="44"/>
      <c r="RWK41" s="44"/>
      <c r="RWL41" s="44"/>
      <c r="RWM41" s="44"/>
      <c r="RWN41" s="44"/>
      <c r="RWO41" s="44"/>
      <c r="RWP41" s="44"/>
      <c r="RWQ41" s="44"/>
      <c r="RWR41" s="44"/>
      <c r="RWS41" s="44"/>
      <c r="RWT41" s="44"/>
      <c r="RWU41" s="44"/>
      <c r="RWV41" s="44"/>
      <c r="RWW41" s="44"/>
      <c r="RWX41" s="44"/>
      <c r="RWY41" s="44"/>
      <c r="RWZ41" s="44"/>
      <c r="RXA41" s="44"/>
      <c r="RXB41" s="44"/>
      <c r="RXC41" s="44"/>
      <c r="RXD41" s="44"/>
      <c r="RXE41" s="44"/>
      <c r="RXF41" s="44"/>
      <c r="RXG41" s="44"/>
      <c r="RXH41" s="44"/>
      <c r="RXI41" s="44"/>
      <c r="RXJ41" s="44"/>
      <c r="RXK41" s="44"/>
      <c r="RXL41" s="44"/>
      <c r="RXM41" s="44"/>
      <c r="RXN41" s="44"/>
      <c r="RXO41" s="44"/>
      <c r="RXP41" s="44"/>
      <c r="RXQ41" s="44"/>
      <c r="RXR41" s="44"/>
      <c r="RXS41" s="44"/>
      <c r="RXT41" s="44"/>
      <c r="RXU41" s="44"/>
      <c r="RXV41" s="44"/>
      <c r="RXW41" s="44"/>
      <c r="RXX41" s="44"/>
      <c r="RXY41" s="44"/>
      <c r="RXZ41" s="44"/>
      <c r="RYA41" s="44"/>
      <c r="RYB41" s="44"/>
      <c r="RYC41" s="44"/>
      <c r="RYD41" s="44"/>
      <c r="RYE41" s="44"/>
      <c r="RYF41" s="44"/>
      <c r="RYG41" s="44"/>
      <c r="RYH41" s="44"/>
      <c r="RYI41" s="44"/>
      <c r="RYJ41" s="44"/>
      <c r="RYK41" s="44"/>
      <c r="RYL41" s="44"/>
      <c r="RYM41" s="44"/>
      <c r="RYN41" s="44"/>
      <c r="RYO41" s="44"/>
      <c r="RYP41" s="44"/>
      <c r="RYQ41" s="44"/>
      <c r="RYR41" s="44"/>
      <c r="RYS41" s="44"/>
      <c r="RYT41" s="44"/>
      <c r="RYU41" s="44"/>
      <c r="RYV41" s="44"/>
      <c r="RYW41" s="44"/>
      <c r="RYX41" s="44"/>
      <c r="RYY41" s="44"/>
      <c r="RYZ41" s="44"/>
      <c r="RZA41" s="44"/>
      <c r="RZB41" s="44"/>
      <c r="RZC41" s="44"/>
      <c r="RZD41" s="44"/>
      <c r="RZE41" s="44"/>
      <c r="RZF41" s="44"/>
      <c r="RZG41" s="44"/>
      <c r="RZH41" s="44"/>
      <c r="RZI41" s="44"/>
      <c r="RZJ41" s="44"/>
      <c r="RZK41" s="44"/>
      <c r="RZL41" s="44"/>
      <c r="RZM41" s="44"/>
      <c r="RZN41" s="44"/>
      <c r="RZO41" s="44"/>
      <c r="RZP41" s="44"/>
      <c r="RZQ41" s="44"/>
      <c r="RZR41" s="44"/>
      <c r="RZS41" s="44"/>
      <c r="RZT41" s="44"/>
      <c r="RZU41" s="44"/>
      <c r="RZV41" s="44"/>
      <c r="RZW41" s="44"/>
      <c r="RZX41" s="44"/>
      <c r="RZY41" s="44"/>
      <c r="RZZ41" s="44"/>
      <c r="SAA41" s="44"/>
      <c r="SAB41" s="44"/>
      <c r="SAC41" s="44"/>
      <c r="SAD41" s="44"/>
      <c r="SAE41" s="44"/>
      <c r="SAF41" s="44"/>
      <c r="SAG41" s="44"/>
      <c r="SAH41" s="44"/>
      <c r="SAI41" s="44"/>
      <c r="SAJ41" s="44"/>
      <c r="SAK41" s="44"/>
      <c r="SAL41" s="44"/>
      <c r="SAM41" s="44"/>
      <c r="SAN41" s="44"/>
      <c r="SAO41" s="44"/>
      <c r="SAP41" s="44"/>
      <c r="SAQ41" s="44"/>
      <c r="SAR41" s="44"/>
      <c r="SAS41" s="44"/>
      <c r="SAT41" s="44"/>
      <c r="SAU41" s="44"/>
      <c r="SAV41" s="44"/>
      <c r="SAW41" s="44"/>
      <c r="SAX41" s="44"/>
      <c r="SAY41" s="44"/>
      <c r="SAZ41" s="44"/>
      <c r="SBA41" s="44"/>
      <c r="SBB41" s="44"/>
      <c r="SBC41" s="44"/>
      <c r="SBD41" s="44"/>
      <c r="SBE41" s="44"/>
      <c r="SBF41" s="44"/>
      <c r="SBG41" s="44"/>
      <c r="SBH41" s="44"/>
      <c r="SBI41" s="44"/>
      <c r="SBJ41" s="44"/>
      <c r="SBK41" s="44"/>
      <c r="SBL41" s="44"/>
      <c r="SBM41" s="44"/>
      <c r="SBN41" s="44"/>
      <c r="SBO41" s="44"/>
      <c r="SBP41" s="44"/>
      <c r="SBQ41" s="44"/>
      <c r="SBR41" s="44"/>
      <c r="SBS41" s="44"/>
      <c r="SBT41" s="44"/>
      <c r="SBU41" s="44"/>
      <c r="SBV41" s="44"/>
      <c r="SBW41" s="44"/>
      <c r="SBX41" s="44"/>
      <c r="SBY41" s="44"/>
      <c r="SBZ41" s="44"/>
      <c r="SCA41" s="44"/>
      <c r="SCB41" s="44"/>
      <c r="SCC41" s="44"/>
      <c r="SCD41" s="44"/>
      <c r="SCE41" s="44"/>
      <c r="SCF41" s="44"/>
      <c r="SCG41" s="44"/>
      <c r="SCH41" s="44"/>
      <c r="SCI41" s="44"/>
      <c r="SCJ41" s="44"/>
      <c r="SCK41" s="44"/>
      <c r="SCL41" s="44"/>
      <c r="SCM41" s="44"/>
      <c r="SCN41" s="44"/>
      <c r="SCO41" s="44"/>
      <c r="SCP41" s="44"/>
      <c r="SCQ41" s="44"/>
      <c r="SCR41" s="44"/>
      <c r="SCS41" s="44"/>
      <c r="SCT41" s="44"/>
      <c r="SCU41" s="44"/>
      <c r="SCV41" s="44"/>
      <c r="SCW41" s="44"/>
      <c r="SCX41" s="44"/>
      <c r="SCY41" s="44"/>
      <c r="SCZ41" s="44"/>
      <c r="SDA41" s="44"/>
      <c r="SDB41" s="44"/>
      <c r="SDC41" s="44"/>
      <c r="SDD41" s="44"/>
      <c r="SDE41" s="44"/>
      <c r="SDF41" s="44"/>
      <c r="SDG41" s="44"/>
      <c r="SDH41" s="44"/>
      <c r="SDI41" s="44"/>
      <c r="SDJ41" s="44"/>
      <c r="SDK41" s="44"/>
      <c r="SDL41" s="44"/>
      <c r="SDM41" s="44"/>
      <c r="SDN41" s="44"/>
      <c r="SDO41" s="44"/>
      <c r="SDP41" s="44"/>
      <c r="SDQ41" s="44"/>
      <c r="SDR41" s="44"/>
      <c r="SDS41" s="44"/>
      <c r="SDT41" s="44"/>
      <c r="SDU41" s="44"/>
      <c r="SDV41" s="44"/>
      <c r="SDW41" s="44"/>
      <c r="SDX41" s="44"/>
      <c r="SDY41" s="44"/>
      <c r="SDZ41" s="44"/>
      <c r="SEA41" s="44"/>
      <c r="SEB41" s="44"/>
      <c r="SEC41" s="44"/>
      <c r="SED41" s="44"/>
      <c r="SEE41" s="44"/>
      <c r="SEF41" s="44"/>
      <c r="SEG41" s="44"/>
      <c r="SEH41" s="44"/>
      <c r="SEI41" s="44"/>
      <c r="SEJ41" s="44"/>
      <c r="SEK41" s="44"/>
      <c r="SEL41" s="44"/>
      <c r="SEM41" s="44"/>
      <c r="SEN41" s="44"/>
      <c r="SEO41" s="44"/>
      <c r="SEP41" s="44"/>
      <c r="SEQ41" s="44"/>
      <c r="SER41" s="44"/>
      <c r="SES41" s="44"/>
      <c r="SET41" s="44"/>
      <c r="SEU41" s="44"/>
      <c r="SEV41" s="44"/>
      <c r="SEW41" s="44"/>
      <c r="SEX41" s="44"/>
      <c r="SEY41" s="44"/>
      <c r="SEZ41" s="44"/>
      <c r="SFA41" s="44"/>
      <c r="SFB41" s="44"/>
      <c r="SFC41" s="44"/>
      <c r="SFD41" s="44"/>
      <c r="SFE41" s="44"/>
      <c r="SFF41" s="44"/>
      <c r="SFG41" s="44"/>
      <c r="SFH41" s="44"/>
      <c r="SFI41" s="44"/>
      <c r="SFJ41" s="44"/>
      <c r="SFK41" s="44"/>
      <c r="SFL41" s="44"/>
      <c r="SFM41" s="44"/>
      <c r="SFN41" s="44"/>
      <c r="SFO41" s="44"/>
      <c r="SFP41" s="44"/>
      <c r="SFQ41" s="44"/>
      <c r="SFR41" s="44"/>
      <c r="SFS41" s="44"/>
      <c r="SFT41" s="44"/>
      <c r="SFU41" s="44"/>
      <c r="SFV41" s="44"/>
      <c r="SFW41" s="44"/>
      <c r="SFX41" s="44"/>
      <c r="SFY41" s="44"/>
      <c r="SFZ41" s="44"/>
      <c r="SGA41" s="44"/>
      <c r="SGB41" s="44"/>
      <c r="SGC41" s="44"/>
      <c r="SGD41" s="44"/>
      <c r="SGE41" s="44"/>
      <c r="SGF41" s="44"/>
      <c r="SGG41" s="44"/>
      <c r="SGH41" s="44"/>
      <c r="SGI41" s="44"/>
      <c r="SGJ41" s="44"/>
      <c r="SGK41" s="44"/>
      <c r="SGL41" s="44"/>
      <c r="SGM41" s="44"/>
      <c r="SGN41" s="44"/>
      <c r="SGO41" s="44"/>
      <c r="SGP41" s="44"/>
      <c r="SGQ41" s="44"/>
      <c r="SGR41" s="44"/>
      <c r="SGS41" s="44"/>
      <c r="SGT41" s="44"/>
      <c r="SGU41" s="44"/>
      <c r="SGV41" s="44"/>
      <c r="SGW41" s="44"/>
      <c r="SGX41" s="44"/>
      <c r="SGY41" s="44"/>
      <c r="SGZ41" s="44"/>
      <c r="SHA41" s="44"/>
      <c r="SHB41" s="44"/>
      <c r="SHC41" s="44"/>
      <c r="SHD41" s="44"/>
      <c r="SHE41" s="44"/>
      <c r="SHF41" s="44"/>
      <c r="SHG41" s="44"/>
      <c r="SHH41" s="44"/>
      <c r="SHI41" s="44"/>
      <c r="SHJ41" s="44"/>
      <c r="SHK41" s="44"/>
      <c r="SHL41" s="44"/>
      <c r="SHM41" s="44"/>
      <c r="SHN41" s="44"/>
      <c r="SHO41" s="44"/>
      <c r="SHP41" s="44"/>
      <c r="SHQ41" s="44"/>
      <c r="SHR41" s="44"/>
      <c r="SHS41" s="44"/>
      <c r="SHT41" s="44"/>
      <c r="SHU41" s="44"/>
      <c r="SHV41" s="44"/>
      <c r="SHW41" s="44"/>
      <c r="SHX41" s="44"/>
      <c r="SHY41" s="44"/>
      <c r="SHZ41" s="44"/>
      <c r="SIA41" s="44"/>
      <c r="SIB41" s="44"/>
      <c r="SIC41" s="44"/>
      <c r="SID41" s="44"/>
      <c r="SIE41" s="44"/>
      <c r="SIF41" s="44"/>
      <c r="SIG41" s="44"/>
      <c r="SIH41" s="44"/>
      <c r="SII41" s="44"/>
      <c r="SIJ41" s="44"/>
      <c r="SIK41" s="44"/>
      <c r="SIL41" s="44"/>
      <c r="SIM41" s="44"/>
      <c r="SIN41" s="44"/>
      <c r="SIO41" s="44"/>
      <c r="SIP41" s="44"/>
      <c r="SIQ41" s="44"/>
      <c r="SIR41" s="44"/>
      <c r="SIS41" s="44"/>
      <c r="SIT41" s="44"/>
      <c r="SIU41" s="44"/>
      <c r="SIV41" s="44"/>
      <c r="SIW41" s="44"/>
      <c r="SIX41" s="44"/>
      <c r="SIY41" s="44"/>
      <c r="SIZ41" s="44"/>
      <c r="SJA41" s="44"/>
      <c r="SJB41" s="44"/>
      <c r="SJC41" s="44"/>
      <c r="SJD41" s="44"/>
      <c r="SJE41" s="44"/>
      <c r="SJF41" s="44"/>
      <c r="SJG41" s="44"/>
      <c r="SJH41" s="44"/>
      <c r="SJI41" s="44"/>
      <c r="SJJ41" s="44"/>
      <c r="SJK41" s="44"/>
      <c r="SJL41" s="44"/>
      <c r="SJM41" s="44"/>
      <c r="SJN41" s="44"/>
      <c r="SJO41" s="44"/>
      <c r="SJP41" s="44"/>
      <c r="SJQ41" s="44"/>
      <c r="SJR41" s="44"/>
      <c r="SJS41" s="44"/>
      <c r="SJT41" s="44"/>
      <c r="SJU41" s="44"/>
      <c r="SJV41" s="44"/>
      <c r="SJW41" s="44"/>
      <c r="SJX41" s="44"/>
      <c r="SJY41" s="44"/>
      <c r="SJZ41" s="44"/>
      <c r="SKA41" s="44"/>
      <c r="SKB41" s="44"/>
      <c r="SKC41" s="44"/>
      <c r="SKD41" s="44"/>
      <c r="SKE41" s="44"/>
      <c r="SKF41" s="44"/>
      <c r="SKG41" s="44"/>
      <c r="SKH41" s="44"/>
      <c r="SKI41" s="44"/>
      <c r="SKJ41" s="44"/>
      <c r="SKK41" s="44"/>
      <c r="SKL41" s="44"/>
      <c r="SKM41" s="44"/>
      <c r="SKN41" s="44"/>
      <c r="SKO41" s="44"/>
      <c r="SKP41" s="44"/>
      <c r="SKQ41" s="44"/>
      <c r="SKR41" s="44"/>
      <c r="SKS41" s="44"/>
      <c r="SKT41" s="44"/>
      <c r="SKU41" s="44"/>
      <c r="SKV41" s="44"/>
      <c r="SKW41" s="44"/>
      <c r="SKX41" s="44"/>
      <c r="SKY41" s="44"/>
      <c r="SKZ41" s="44"/>
      <c r="SLA41" s="44"/>
      <c r="SLB41" s="44"/>
      <c r="SLC41" s="44"/>
      <c r="SLD41" s="44"/>
      <c r="SLE41" s="44"/>
      <c r="SLF41" s="44"/>
      <c r="SLG41" s="44"/>
      <c r="SLH41" s="44"/>
      <c r="SLI41" s="44"/>
      <c r="SLJ41" s="44"/>
      <c r="SLK41" s="44"/>
      <c r="SLL41" s="44"/>
      <c r="SLM41" s="44"/>
      <c r="SLN41" s="44"/>
      <c r="SLO41" s="44"/>
      <c r="SLP41" s="44"/>
      <c r="SLQ41" s="44"/>
      <c r="SLR41" s="44"/>
      <c r="SLS41" s="44"/>
      <c r="SLT41" s="44"/>
      <c r="SLU41" s="44"/>
      <c r="SLV41" s="44"/>
      <c r="SLW41" s="44"/>
      <c r="SLX41" s="44"/>
      <c r="SLY41" s="44"/>
      <c r="SLZ41" s="44"/>
      <c r="SMA41" s="44"/>
      <c r="SMB41" s="44"/>
      <c r="SMC41" s="44"/>
      <c r="SMD41" s="44"/>
      <c r="SME41" s="44"/>
      <c r="SMF41" s="44"/>
      <c r="SMG41" s="44"/>
      <c r="SMH41" s="44"/>
      <c r="SMI41" s="44"/>
      <c r="SMJ41" s="44"/>
      <c r="SMK41" s="44"/>
      <c r="SML41" s="44"/>
      <c r="SMM41" s="44"/>
      <c r="SMN41" s="44"/>
      <c r="SMO41" s="44"/>
      <c r="SMP41" s="44"/>
      <c r="SMQ41" s="44"/>
      <c r="SMR41" s="44"/>
      <c r="SMS41" s="44"/>
      <c r="SMT41" s="44"/>
      <c r="SMU41" s="44"/>
      <c r="SMV41" s="44"/>
      <c r="SMW41" s="44"/>
      <c r="SMX41" s="44"/>
      <c r="SMY41" s="44"/>
      <c r="SMZ41" s="44"/>
      <c r="SNA41" s="44"/>
      <c r="SNB41" s="44"/>
      <c r="SNC41" s="44"/>
      <c r="SND41" s="44"/>
      <c r="SNE41" s="44"/>
      <c r="SNF41" s="44"/>
      <c r="SNG41" s="44"/>
      <c r="SNH41" s="44"/>
      <c r="SNI41" s="44"/>
      <c r="SNJ41" s="44"/>
      <c r="SNK41" s="44"/>
      <c r="SNL41" s="44"/>
      <c r="SNM41" s="44"/>
      <c r="SNN41" s="44"/>
      <c r="SNO41" s="44"/>
      <c r="SNP41" s="44"/>
      <c r="SNQ41" s="44"/>
      <c r="SNR41" s="44"/>
      <c r="SNS41" s="44"/>
      <c r="SNT41" s="44"/>
      <c r="SNU41" s="44"/>
      <c r="SNV41" s="44"/>
      <c r="SNW41" s="44"/>
      <c r="SNX41" s="44"/>
      <c r="SNY41" s="44"/>
      <c r="SNZ41" s="44"/>
      <c r="SOA41" s="44"/>
      <c r="SOB41" s="44"/>
      <c r="SOC41" s="44"/>
      <c r="SOD41" s="44"/>
      <c r="SOE41" s="44"/>
      <c r="SOF41" s="44"/>
      <c r="SOG41" s="44"/>
      <c r="SOH41" s="44"/>
      <c r="SOI41" s="44"/>
      <c r="SOJ41" s="44"/>
      <c r="SOK41" s="44"/>
      <c r="SOL41" s="44"/>
      <c r="SOM41" s="44"/>
      <c r="SON41" s="44"/>
      <c r="SOO41" s="44"/>
      <c r="SOP41" s="44"/>
      <c r="SOQ41" s="44"/>
      <c r="SOR41" s="44"/>
      <c r="SOS41" s="44"/>
      <c r="SOT41" s="44"/>
      <c r="SOU41" s="44"/>
      <c r="SOV41" s="44"/>
      <c r="SOW41" s="44"/>
      <c r="SOX41" s="44"/>
      <c r="SOY41" s="44"/>
      <c r="SOZ41" s="44"/>
      <c r="SPA41" s="44"/>
      <c r="SPB41" s="44"/>
      <c r="SPC41" s="44"/>
      <c r="SPD41" s="44"/>
      <c r="SPE41" s="44"/>
      <c r="SPF41" s="44"/>
      <c r="SPG41" s="44"/>
      <c r="SPH41" s="44"/>
      <c r="SPI41" s="44"/>
      <c r="SPJ41" s="44"/>
      <c r="SPK41" s="44"/>
      <c r="SPL41" s="44"/>
      <c r="SPM41" s="44"/>
      <c r="SPN41" s="44"/>
      <c r="SPO41" s="44"/>
      <c r="SPP41" s="44"/>
      <c r="SPQ41" s="44"/>
      <c r="SPR41" s="44"/>
      <c r="SPS41" s="44"/>
      <c r="SPT41" s="44"/>
      <c r="SPU41" s="44"/>
      <c r="SPV41" s="44"/>
      <c r="SPW41" s="44"/>
      <c r="SPX41" s="44"/>
      <c r="SPY41" s="44"/>
      <c r="SPZ41" s="44"/>
      <c r="SQA41" s="44"/>
      <c r="SQB41" s="44"/>
      <c r="SQC41" s="44"/>
      <c r="SQD41" s="44"/>
      <c r="SQE41" s="44"/>
      <c r="SQF41" s="44"/>
      <c r="SQG41" s="44"/>
      <c r="SQH41" s="44"/>
      <c r="SQI41" s="44"/>
      <c r="SQJ41" s="44"/>
      <c r="SQK41" s="44"/>
      <c r="SQL41" s="44"/>
      <c r="SQM41" s="44"/>
      <c r="SQN41" s="44"/>
      <c r="SQO41" s="44"/>
      <c r="SQP41" s="44"/>
      <c r="SQQ41" s="44"/>
      <c r="SQR41" s="44"/>
      <c r="SQS41" s="44"/>
      <c r="SQT41" s="44"/>
      <c r="SQU41" s="44"/>
      <c r="SQV41" s="44"/>
      <c r="SQW41" s="44"/>
      <c r="SQX41" s="44"/>
      <c r="SQY41" s="44"/>
      <c r="SQZ41" s="44"/>
      <c r="SRA41" s="44"/>
      <c r="SRB41" s="44"/>
      <c r="SRC41" s="44"/>
      <c r="SRD41" s="44"/>
      <c r="SRE41" s="44"/>
      <c r="SRF41" s="44"/>
      <c r="SRG41" s="44"/>
      <c r="SRH41" s="44"/>
      <c r="SRI41" s="44"/>
      <c r="SRJ41" s="44"/>
      <c r="SRK41" s="44"/>
      <c r="SRL41" s="44"/>
      <c r="SRM41" s="44"/>
      <c r="SRN41" s="44"/>
      <c r="SRO41" s="44"/>
      <c r="SRP41" s="44"/>
      <c r="SRQ41" s="44"/>
      <c r="SRR41" s="44"/>
      <c r="SRS41" s="44"/>
      <c r="SRT41" s="44"/>
      <c r="SRU41" s="44"/>
      <c r="SRV41" s="44"/>
      <c r="SRW41" s="44"/>
      <c r="SRX41" s="44"/>
      <c r="SRY41" s="44"/>
      <c r="SRZ41" s="44"/>
      <c r="SSA41" s="44"/>
      <c r="SSB41" s="44"/>
      <c r="SSC41" s="44"/>
      <c r="SSD41" s="44"/>
      <c r="SSE41" s="44"/>
      <c r="SSF41" s="44"/>
      <c r="SSG41" s="44"/>
      <c r="SSH41" s="44"/>
      <c r="SSI41" s="44"/>
      <c r="SSJ41" s="44"/>
      <c r="SSK41" s="44"/>
      <c r="SSL41" s="44"/>
      <c r="SSM41" s="44"/>
      <c r="SSN41" s="44"/>
      <c r="SSO41" s="44"/>
      <c r="SSP41" s="44"/>
      <c r="SSQ41" s="44"/>
      <c r="SSR41" s="44"/>
      <c r="SSS41" s="44"/>
      <c r="SST41" s="44"/>
      <c r="SSU41" s="44"/>
      <c r="SSV41" s="44"/>
      <c r="SSW41" s="44"/>
      <c r="SSX41" s="44"/>
      <c r="SSY41" s="44"/>
      <c r="SSZ41" s="44"/>
      <c r="STA41" s="44"/>
      <c r="STB41" s="44"/>
      <c r="STC41" s="44"/>
      <c r="STD41" s="44"/>
      <c r="STE41" s="44"/>
      <c r="STF41" s="44"/>
      <c r="STG41" s="44"/>
      <c r="STH41" s="44"/>
      <c r="STI41" s="44"/>
      <c r="STJ41" s="44"/>
      <c r="STK41" s="44"/>
      <c r="STL41" s="44"/>
      <c r="STM41" s="44"/>
      <c r="STN41" s="44"/>
      <c r="STO41" s="44"/>
      <c r="STP41" s="44"/>
      <c r="STQ41" s="44"/>
      <c r="STR41" s="44"/>
      <c r="STS41" s="44"/>
      <c r="STT41" s="44"/>
      <c r="STU41" s="44"/>
      <c r="STV41" s="44"/>
      <c r="STW41" s="44"/>
      <c r="STX41" s="44"/>
      <c r="STY41" s="44"/>
      <c r="STZ41" s="44"/>
      <c r="SUA41" s="44"/>
      <c r="SUB41" s="44"/>
      <c r="SUC41" s="44"/>
      <c r="SUD41" s="44"/>
      <c r="SUE41" s="44"/>
      <c r="SUF41" s="44"/>
      <c r="SUG41" s="44"/>
      <c r="SUH41" s="44"/>
      <c r="SUI41" s="44"/>
      <c r="SUJ41" s="44"/>
      <c r="SUK41" s="44"/>
      <c r="SUL41" s="44"/>
      <c r="SUM41" s="44"/>
      <c r="SUN41" s="44"/>
      <c r="SUO41" s="44"/>
      <c r="SUP41" s="44"/>
      <c r="SUQ41" s="44"/>
      <c r="SUR41" s="44"/>
      <c r="SUS41" s="44"/>
      <c r="SUT41" s="44"/>
      <c r="SUU41" s="44"/>
      <c r="SUV41" s="44"/>
      <c r="SUW41" s="44"/>
      <c r="SUX41" s="44"/>
      <c r="SUY41" s="44"/>
      <c r="SUZ41" s="44"/>
      <c r="SVA41" s="44"/>
      <c r="SVB41" s="44"/>
      <c r="SVC41" s="44"/>
      <c r="SVD41" s="44"/>
      <c r="SVE41" s="44"/>
      <c r="SVF41" s="44"/>
      <c r="SVG41" s="44"/>
      <c r="SVH41" s="44"/>
      <c r="SVI41" s="44"/>
      <c r="SVJ41" s="44"/>
      <c r="SVK41" s="44"/>
      <c r="SVL41" s="44"/>
      <c r="SVM41" s="44"/>
      <c r="SVN41" s="44"/>
      <c r="SVO41" s="44"/>
      <c r="SVP41" s="44"/>
      <c r="SVQ41" s="44"/>
      <c r="SVR41" s="44"/>
      <c r="SVS41" s="44"/>
      <c r="SVT41" s="44"/>
      <c r="SVU41" s="44"/>
      <c r="SVV41" s="44"/>
      <c r="SVW41" s="44"/>
      <c r="SVX41" s="44"/>
      <c r="SVY41" s="44"/>
      <c r="SVZ41" s="44"/>
      <c r="SWA41" s="44"/>
      <c r="SWB41" s="44"/>
      <c r="SWC41" s="44"/>
      <c r="SWD41" s="44"/>
      <c r="SWE41" s="44"/>
      <c r="SWF41" s="44"/>
      <c r="SWG41" s="44"/>
      <c r="SWH41" s="44"/>
      <c r="SWI41" s="44"/>
      <c r="SWJ41" s="44"/>
      <c r="SWK41" s="44"/>
      <c r="SWL41" s="44"/>
      <c r="SWM41" s="44"/>
      <c r="SWN41" s="44"/>
      <c r="SWO41" s="44"/>
      <c r="SWP41" s="44"/>
      <c r="SWQ41" s="44"/>
      <c r="SWR41" s="44"/>
      <c r="SWS41" s="44"/>
      <c r="SWT41" s="44"/>
      <c r="SWU41" s="44"/>
      <c r="SWV41" s="44"/>
      <c r="SWW41" s="44"/>
      <c r="SWX41" s="44"/>
      <c r="SWY41" s="44"/>
      <c r="SWZ41" s="44"/>
      <c r="SXA41" s="44"/>
      <c r="SXB41" s="44"/>
      <c r="SXC41" s="44"/>
      <c r="SXD41" s="44"/>
      <c r="SXE41" s="44"/>
      <c r="SXF41" s="44"/>
      <c r="SXG41" s="44"/>
      <c r="SXH41" s="44"/>
      <c r="SXI41" s="44"/>
      <c r="SXJ41" s="44"/>
      <c r="SXK41" s="44"/>
      <c r="SXL41" s="44"/>
      <c r="SXM41" s="44"/>
      <c r="SXN41" s="44"/>
      <c r="SXO41" s="44"/>
      <c r="SXP41" s="44"/>
      <c r="SXQ41" s="44"/>
      <c r="SXR41" s="44"/>
      <c r="SXS41" s="44"/>
      <c r="SXT41" s="44"/>
      <c r="SXU41" s="44"/>
      <c r="SXV41" s="44"/>
      <c r="SXW41" s="44"/>
      <c r="SXX41" s="44"/>
      <c r="SXY41" s="44"/>
      <c r="SXZ41" s="44"/>
      <c r="SYA41" s="44"/>
      <c r="SYB41" s="44"/>
      <c r="SYC41" s="44"/>
      <c r="SYD41" s="44"/>
      <c r="SYE41" s="44"/>
      <c r="SYF41" s="44"/>
      <c r="SYG41" s="44"/>
      <c r="SYH41" s="44"/>
      <c r="SYI41" s="44"/>
      <c r="SYJ41" s="44"/>
      <c r="SYK41" s="44"/>
      <c r="SYL41" s="44"/>
      <c r="SYM41" s="44"/>
      <c r="SYN41" s="44"/>
      <c r="SYO41" s="44"/>
      <c r="SYP41" s="44"/>
      <c r="SYQ41" s="44"/>
      <c r="SYR41" s="44"/>
      <c r="SYS41" s="44"/>
      <c r="SYT41" s="44"/>
      <c r="SYU41" s="44"/>
      <c r="SYV41" s="44"/>
      <c r="SYW41" s="44"/>
      <c r="SYX41" s="44"/>
      <c r="SYY41" s="44"/>
      <c r="SYZ41" s="44"/>
      <c r="SZA41" s="44"/>
      <c r="SZB41" s="44"/>
      <c r="SZC41" s="44"/>
      <c r="SZD41" s="44"/>
      <c r="SZE41" s="44"/>
      <c r="SZF41" s="44"/>
      <c r="SZG41" s="44"/>
      <c r="SZH41" s="44"/>
      <c r="SZI41" s="44"/>
      <c r="SZJ41" s="44"/>
      <c r="SZK41" s="44"/>
      <c r="SZL41" s="44"/>
      <c r="SZM41" s="44"/>
      <c r="SZN41" s="44"/>
      <c r="SZO41" s="44"/>
      <c r="SZP41" s="44"/>
      <c r="SZQ41" s="44"/>
      <c r="SZR41" s="44"/>
      <c r="SZS41" s="44"/>
      <c r="SZT41" s="44"/>
      <c r="SZU41" s="44"/>
      <c r="SZV41" s="44"/>
      <c r="SZW41" s="44"/>
      <c r="SZX41" s="44"/>
      <c r="SZY41" s="44"/>
      <c r="SZZ41" s="44"/>
      <c r="TAA41" s="44"/>
      <c r="TAB41" s="44"/>
      <c r="TAC41" s="44"/>
      <c r="TAD41" s="44"/>
      <c r="TAE41" s="44"/>
      <c r="TAF41" s="44"/>
      <c r="TAG41" s="44"/>
      <c r="TAH41" s="44"/>
      <c r="TAI41" s="44"/>
      <c r="TAJ41" s="44"/>
      <c r="TAK41" s="44"/>
      <c r="TAL41" s="44"/>
      <c r="TAM41" s="44"/>
      <c r="TAN41" s="44"/>
      <c r="TAO41" s="44"/>
      <c r="TAP41" s="44"/>
      <c r="TAQ41" s="44"/>
      <c r="TAR41" s="44"/>
      <c r="TAS41" s="44"/>
      <c r="TAT41" s="44"/>
      <c r="TAU41" s="44"/>
      <c r="TAV41" s="44"/>
      <c r="TAW41" s="44"/>
      <c r="TAX41" s="44"/>
      <c r="TAY41" s="44"/>
      <c r="TAZ41" s="44"/>
      <c r="TBA41" s="44"/>
      <c r="TBB41" s="44"/>
      <c r="TBC41" s="44"/>
      <c r="TBD41" s="44"/>
      <c r="TBE41" s="44"/>
      <c r="TBF41" s="44"/>
      <c r="TBG41" s="44"/>
      <c r="TBH41" s="44"/>
      <c r="TBI41" s="44"/>
      <c r="TBJ41" s="44"/>
      <c r="TBK41" s="44"/>
      <c r="TBL41" s="44"/>
      <c r="TBM41" s="44"/>
      <c r="TBN41" s="44"/>
      <c r="TBO41" s="44"/>
      <c r="TBP41" s="44"/>
      <c r="TBQ41" s="44"/>
      <c r="TBR41" s="44"/>
      <c r="TBS41" s="44"/>
      <c r="TBT41" s="44"/>
      <c r="TBU41" s="44"/>
      <c r="TBV41" s="44"/>
      <c r="TBW41" s="44"/>
      <c r="TBX41" s="44"/>
      <c r="TBY41" s="44"/>
      <c r="TBZ41" s="44"/>
      <c r="TCA41" s="44"/>
      <c r="TCB41" s="44"/>
      <c r="TCC41" s="44"/>
      <c r="TCD41" s="44"/>
      <c r="TCE41" s="44"/>
      <c r="TCF41" s="44"/>
      <c r="TCG41" s="44"/>
      <c r="TCH41" s="44"/>
      <c r="TCI41" s="44"/>
      <c r="TCJ41" s="44"/>
      <c r="TCK41" s="44"/>
      <c r="TCL41" s="44"/>
      <c r="TCM41" s="44"/>
      <c r="TCN41" s="44"/>
      <c r="TCO41" s="44"/>
      <c r="TCP41" s="44"/>
      <c r="TCQ41" s="44"/>
      <c r="TCR41" s="44"/>
      <c r="TCS41" s="44"/>
      <c r="TCT41" s="44"/>
      <c r="TCU41" s="44"/>
      <c r="TCV41" s="44"/>
      <c r="TCW41" s="44"/>
      <c r="TCX41" s="44"/>
      <c r="TCY41" s="44"/>
      <c r="TCZ41" s="44"/>
      <c r="TDA41" s="44"/>
      <c r="TDB41" s="44"/>
      <c r="TDC41" s="44"/>
      <c r="TDD41" s="44"/>
      <c r="TDE41" s="44"/>
      <c r="TDF41" s="44"/>
      <c r="TDG41" s="44"/>
      <c r="TDH41" s="44"/>
      <c r="TDI41" s="44"/>
      <c r="TDJ41" s="44"/>
      <c r="TDK41" s="44"/>
      <c r="TDL41" s="44"/>
      <c r="TDM41" s="44"/>
      <c r="TDN41" s="44"/>
      <c r="TDO41" s="44"/>
      <c r="TDP41" s="44"/>
      <c r="TDQ41" s="44"/>
      <c r="TDR41" s="44"/>
      <c r="TDS41" s="44"/>
      <c r="TDT41" s="44"/>
      <c r="TDU41" s="44"/>
      <c r="TDV41" s="44"/>
      <c r="TDW41" s="44"/>
      <c r="TDX41" s="44"/>
      <c r="TDY41" s="44"/>
      <c r="TDZ41" s="44"/>
      <c r="TEA41" s="44"/>
      <c r="TEB41" s="44"/>
      <c r="TEC41" s="44"/>
      <c r="TED41" s="44"/>
      <c r="TEE41" s="44"/>
      <c r="TEF41" s="44"/>
      <c r="TEG41" s="44"/>
      <c r="TEH41" s="44"/>
      <c r="TEI41" s="44"/>
      <c r="TEJ41" s="44"/>
      <c r="TEK41" s="44"/>
      <c r="TEL41" s="44"/>
      <c r="TEM41" s="44"/>
      <c r="TEN41" s="44"/>
      <c r="TEO41" s="44"/>
      <c r="TEP41" s="44"/>
      <c r="TEQ41" s="44"/>
      <c r="TER41" s="44"/>
      <c r="TES41" s="44"/>
      <c r="TET41" s="44"/>
      <c r="TEU41" s="44"/>
      <c r="TEV41" s="44"/>
      <c r="TEW41" s="44"/>
      <c r="TEX41" s="44"/>
      <c r="TEY41" s="44"/>
      <c r="TEZ41" s="44"/>
      <c r="TFA41" s="44"/>
      <c r="TFB41" s="44"/>
      <c r="TFC41" s="44"/>
      <c r="TFD41" s="44"/>
      <c r="TFE41" s="44"/>
      <c r="TFF41" s="44"/>
      <c r="TFG41" s="44"/>
      <c r="TFH41" s="44"/>
      <c r="TFI41" s="44"/>
      <c r="TFJ41" s="44"/>
      <c r="TFK41" s="44"/>
      <c r="TFL41" s="44"/>
      <c r="TFM41" s="44"/>
      <c r="TFN41" s="44"/>
      <c r="TFO41" s="44"/>
      <c r="TFP41" s="44"/>
      <c r="TFQ41" s="44"/>
      <c r="TFR41" s="44"/>
      <c r="TFS41" s="44"/>
      <c r="TFT41" s="44"/>
      <c r="TFU41" s="44"/>
      <c r="TFV41" s="44"/>
      <c r="TFW41" s="44"/>
      <c r="TFX41" s="44"/>
      <c r="TFY41" s="44"/>
      <c r="TFZ41" s="44"/>
      <c r="TGA41" s="44"/>
      <c r="TGB41" s="44"/>
      <c r="TGC41" s="44"/>
      <c r="TGD41" s="44"/>
      <c r="TGE41" s="44"/>
      <c r="TGF41" s="44"/>
      <c r="TGG41" s="44"/>
      <c r="TGH41" s="44"/>
      <c r="TGI41" s="44"/>
      <c r="TGJ41" s="44"/>
      <c r="TGK41" s="44"/>
      <c r="TGL41" s="44"/>
      <c r="TGM41" s="44"/>
      <c r="TGN41" s="44"/>
      <c r="TGO41" s="44"/>
      <c r="TGP41" s="44"/>
      <c r="TGQ41" s="44"/>
      <c r="TGR41" s="44"/>
      <c r="TGS41" s="44"/>
      <c r="TGT41" s="44"/>
      <c r="TGU41" s="44"/>
      <c r="TGV41" s="44"/>
      <c r="TGW41" s="44"/>
      <c r="TGX41" s="44"/>
      <c r="TGY41" s="44"/>
      <c r="TGZ41" s="44"/>
      <c r="THA41" s="44"/>
      <c r="THB41" s="44"/>
      <c r="THC41" s="44"/>
      <c r="THD41" s="44"/>
      <c r="THE41" s="44"/>
      <c r="THF41" s="44"/>
      <c r="THG41" s="44"/>
      <c r="THH41" s="44"/>
      <c r="THI41" s="44"/>
      <c r="THJ41" s="44"/>
      <c r="THK41" s="44"/>
      <c r="THL41" s="44"/>
      <c r="THM41" s="44"/>
      <c r="THN41" s="44"/>
      <c r="THO41" s="44"/>
      <c r="THP41" s="44"/>
      <c r="THQ41" s="44"/>
      <c r="THR41" s="44"/>
      <c r="THS41" s="44"/>
      <c r="THT41" s="44"/>
      <c r="THU41" s="44"/>
      <c r="THV41" s="44"/>
      <c r="THW41" s="44"/>
      <c r="THX41" s="44"/>
      <c r="THY41" s="44"/>
      <c r="THZ41" s="44"/>
      <c r="TIA41" s="44"/>
      <c r="TIB41" s="44"/>
      <c r="TIC41" s="44"/>
      <c r="TID41" s="44"/>
      <c r="TIE41" s="44"/>
      <c r="TIF41" s="44"/>
      <c r="TIG41" s="44"/>
      <c r="TIH41" s="44"/>
      <c r="TII41" s="44"/>
      <c r="TIJ41" s="44"/>
      <c r="TIK41" s="44"/>
      <c r="TIL41" s="44"/>
      <c r="TIM41" s="44"/>
      <c r="TIN41" s="44"/>
      <c r="TIO41" s="44"/>
      <c r="TIP41" s="44"/>
      <c r="TIQ41" s="44"/>
      <c r="TIR41" s="44"/>
      <c r="TIS41" s="44"/>
      <c r="TIT41" s="44"/>
      <c r="TIU41" s="44"/>
      <c r="TIV41" s="44"/>
      <c r="TIW41" s="44"/>
      <c r="TIX41" s="44"/>
      <c r="TIY41" s="44"/>
      <c r="TIZ41" s="44"/>
      <c r="TJA41" s="44"/>
      <c r="TJB41" s="44"/>
      <c r="TJC41" s="44"/>
      <c r="TJD41" s="44"/>
      <c r="TJE41" s="44"/>
      <c r="TJF41" s="44"/>
      <c r="TJG41" s="44"/>
      <c r="TJH41" s="44"/>
      <c r="TJI41" s="44"/>
      <c r="TJJ41" s="44"/>
      <c r="TJK41" s="44"/>
      <c r="TJL41" s="44"/>
      <c r="TJM41" s="44"/>
      <c r="TJN41" s="44"/>
      <c r="TJO41" s="44"/>
      <c r="TJP41" s="44"/>
      <c r="TJQ41" s="44"/>
      <c r="TJR41" s="44"/>
      <c r="TJS41" s="44"/>
      <c r="TJT41" s="44"/>
      <c r="TJU41" s="44"/>
      <c r="TJV41" s="44"/>
      <c r="TJW41" s="44"/>
      <c r="TJX41" s="44"/>
      <c r="TJY41" s="44"/>
      <c r="TJZ41" s="44"/>
      <c r="TKA41" s="44"/>
      <c r="TKB41" s="44"/>
      <c r="TKC41" s="44"/>
      <c r="TKD41" s="44"/>
      <c r="TKE41" s="44"/>
      <c r="TKF41" s="44"/>
      <c r="TKG41" s="44"/>
      <c r="TKH41" s="44"/>
      <c r="TKI41" s="44"/>
      <c r="TKJ41" s="44"/>
      <c r="TKK41" s="44"/>
      <c r="TKL41" s="44"/>
      <c r="TKM41" s="44"/>
      <c r="TKN41" s="44"/>
      <c r="TKO41" s="44"/>
      <c r="TKP41" s="44"/>
      <c r="TKQ41" s="44"/>
      <c r="TKR41" s="44"/>
      <c r="TKS41" s="44"/>
      <c r="TKT41" s="44"/>
      <c r="TKU41" s="44"/>
      <c r="TKV41" s="44"/>
      <c r="TKW41" s="44"/>
      <c r="TKX41" s="44"/>
      <c r="TKY41" s="44"/>
      <c r="TKZ41" s="44"/>
      <c r="TLA41" s="44"/>
      <c r="TLB41" s="44"/>
      <c r="TLC41" s="44"/>
      <c r="TLD41" s="44"/>
      <c r="TLE41" s="44"/>
      <c r="TLF41" s="44"/>
      <c r="TLG41" s="44"/>
      <c r="TLH41" s="44"/>
      <c r="TLI41" s="44"/>
      <c r="TLJ41" s="44"/>
      <c r="TLK41" s="44"/>
      <c r="TLL41" s="44"/>
      <c r="TLM41" s="44"/>
      <c r="TLN41" s="44"/>
      <c r="TLO41" s="44"/>
      <c r="TLP41" s="44"/>
      <c r="TLQ41" s="44"/>
      <c r="TLR41" s="44"/>
      <c r="TLS41" s="44"/>
      <c r="TLT41" s="44"/>
      <c r="TLU41" s="44"/>
      <c r="TLV41" s="44"/>
      <c r="TLW41" s="44"/>
      <c r="TLX41" s="44"/>
      <c r="TLY41" s="44"/>
      <c r="TLZ41" s="44"/>
      <c r="TMA41" s="44"/>
      <c r="TMB41" s="44"/>
      <c r="TMC41" s="44"/>
      <c r="TMD41" s="44"/>
      <c r="TME41" s="44"/>
      <c r="TMF41" s="44"/>
      <c r="TMG41" s="44"/>
      <c r="TMH41" s="44"/>
      <c r="TMI41" s="44"/>
      <c r="TMJ41" s="44"/>
      <c r="TMK41" s="44"/>
      <c r="TML41" s="44"/>
      <c r="TMM41" s="44"/>
      <c r="TMN41" s="44"/>
      <c r="TMO41" s="44"/>
      <c r="TMP41" s="44"/>
      <c r="TMQ41" s="44"/>
      <c r="TMR41" s="44"/>
      <c r="TMS41" s="44"/>
      <c r="TMT41" s="44"/>
      <c r="TMU41" s="44"/>
      <c r="TMV41" s="44"/>
      <c r="TMW41" s="44"/>
      <c r="TMX41" s="44"/>
      <c r="TMY41" s="44"/>
      <c r="TMZ41" s="44"/>
      <c r="TNA41" s="44"/>
      <c r="TNB41" s="44"/>
      <c r="TNC41" s="44"/>
      <c r="TND41" s="44"/>
      <c r="TNE41" s="44"/>
      <c r="TNF41" s="44"/>
      <c r="TNG41" s="44"/>
      <c r="TNH41" s="44"/>
      <c r="TNI41" s="44"/>
      <c r="TNJ41" s="44"/>
      <c r="TNK41" s="44"/>
      <c r="TNL41" s="44"/>
      <c r="TNM41" s="44"/>
      <c r="TNN41" s="44"/>
      <c r="TNO41" s="44"/>
      <c r="TNP41" s="44"/>
      <c r="TNQ41" s="44"/>
      <c r="TNR41" s="44"/>
      <c r="TNS41" s="44"/>
      <c r="TNT41" s="44"/>
      <c r="TNU41" s="44"/>
      <c r="TNV41" s="44"/>
      <c r="TNW41" s="44"/>
      <c r="TNX41" s="44"/>
      <c r="TNY41" s="44"/>
      <c r="TNZ41" s="44"/>
      <c r="TOA41" s="44"/>
      <c r="TOB41" s="44"/>
      <c r="TOC41" s="44"/>
      <c r="TOD41" s="44"/>
      <c r="TOE41" s="44"/>
      <c r="TOF41" s="44"/>
      <c r="TOG41" s="44"/>
      <c r="TOH41" s="44"/>
      <c r="TOI41" s="44"/>
      <c r="TOJ41" s="44"/>
      <c r="TOK41" s="44"/>
      <c r="TOL41" s="44"/>
      <c r="TOM41" s="44"/>
      <c r="TON41" s="44"/>
      <c r="TOO41" s="44"/>
      <c r="TOP41" s="44"/>
      <c r="TOQ41" s="44"/>
      <c r="TOR41" s="44"/>
      <c r="TOS41" s="44"/>
      <c r="TOT41" s="44"/>
      <c r="TOU41" s="44"/>
      <c r="TOV41" s="44"/>
      <c r="TOW41" s="44"/>
      <c r="TOX41" s="44"/>
      <c r="TOY41" s="44"/>
      <c r="TOZ41" s="44"/>
      <c r="TPA41" s="44"/>
      <c r="TPB41" s="44"/>
      <c r="TPC41" s="44"/>
      <c r="TPD41" s="44"/>
      <c r="TPE41" s="44"/>
      <c r="TPF41" s="44"/>
      <c r="TPG41" s="44"/>
      <c r="TPH41" s="44"/>
      <c r="TPI41" s="44"/>
      <c r="TPJ41" s="44"/>
      <c r="TPK41" s="44"/>
      <c r="TPL41" s="44"/>
      <c r="TPM41" s="44"/>
      <c r="TPN41" s="44"/>
      <c r="TPO41" s="44"/>
      <c r="TPP41" s="44"/>
      <c r="TPQ41" s="44"/>
      <c r="TPR41" s="44"/>
      <c r="TPS41" s="44"/>
      <c r="TPT41" s="44"/>
      <c r="TPU41" s="44"/>
      <c r="TPV41" s="44"/>
      <c r="TPW41" s="44"/>
      <c r="TPX41" s="44"/>
      <c r="TPY41" s="44"/>
      <c r="TPZ41" s="44"/>
      <c r="TQA41" s="44"/>
      <c r="TQB41" s="44"/>
      <c r="TQC41" s="44"/>
      <c r="TQD41" s="44"/>
      <c r="TQE41" s="44"/>
      <c r="TQF41" s="44"/>
      <c r="TQG41" s="44"/>
      <c r="TQH41" s="44"/>
      <c r="TQI41" s="44"/>
      <c r="TQJ41" s="44"/>
      <c r="TQK41" s="44"/>
      <c r="TQL41" s="44"/>
      <c r="TQM41" s="44"/>
      <c r="TQN41" s="44"/>
      <c r="TQO41" s="44"/>
      <c r="TQP41" s="44"/>
      <c r="TQQ41" s="44"/>
      <c r="TQR41" s="44"/>
      <c r="TQS41" s="44"/>
      <c r="TQT41" s="44"/>
      <c r="TQU41" s="44"/>
      <c r="TQV41" s="44"/>
      <c r="TQW41" s="44"/>
      <c r="TQX41" s="44"/>
      <c r="TQY41" s="44"/>
      <c r="TQZ41" s="44"/>
      <c r="TRA41" s="44"/>
      <c r="TRB41" s="44"/>
      <c r="TRC41" s="44"/>
      <c r="TRD41" s="44"/>
      <c r="TRE41" s="44"/>
      <c r="TRF41" s="44"/>
      <c r="TRG41" s="44"/>
      <c r="TRH41" s="44"/>
      <c r="TRI41" s="44"/>
      <c r="TRJ41" s="44"/>
      <c r="TRK41" s="44"/>
      <c r="TRL41" s="44"/>
      <c r="TRM41" s="44"/>
      <c r="TRN41" s="44"/>
      <c r="TRO41" s="44"/>
      <c r="TRP41" s="44"/>
      <c r="TRQ41" s="44"/>
      <c r="TRR41" s="44"/>
      <c r="TRS41" s="44"/>
      <c r="TRT41" s="44"/>
      <c r="TRU41" s="44"/>
      <c r="TRV41" s="44"/>
      <c r="TRW41" s="44"/>
      <c r="TRX41" s="44"/>
      <c r="TRY41" s="44"/>
      <c r="TRZ41" s="44"/>
      <c r="TSA41" s="44"/>
      <c r="TSB41" s="44"/>
      <c r="TSC41" s="44"/>
      <c r="TSD41" s="44"/>
      <c r="TSE41" s="44"/>
      <c r="TSF41" s="44"/>
      <c r="TSG41" s="44"/>
      <c r="TSH41" s="44"/>
      <c r="TSI41" s="44"/>
      <c r="TSJ41" s="44"/>
      <c r="TSK41" s="44"/>
      <c r="TSL41" s="44"/>
      <c r="TSM41" s="44"/>
      <c r="TSN41" s="44"/>
      <c r="TSO41" s="44"/>
      <c r="TSP41" s="44"/>
      <c r="TSQ41" s="44"/>
      <c r="TSR41" s="44"/>
      <c r="TSS41" s="44"/>
      <c r="TST41" s="44"/>
      <c r="TSU41" s="44"/>
      <c r="TSV41" s="44"/>
      <c r="TSW41" s="44"/>
      <c r="TSX41" s="44"/>
      <c r="TSY41" s="44"/>
      <c r="TSZ41" s="44"/>
      <c r="TTA41" s="44"/>
      <c r="TTB41" s="44"/>
      <c r="TTC41" s="44"/>
      <c r="TTD41" s="44"/>
      <c r="TTE41" s="44"/>
      <c r="TTF41" s="44"/>
      <c r="TTG41" s="44"/>
      <c r="TTH41" s="44"/>
      <c r="TTI41" s="44"/>
      <c r="TTJ41" s="44"/>
      <c r="TTK41" s="44"/>
      <c r="TTL41" s="44"/>
      <c r="TTM41" s="44"/>
      <c r="TTN41" s="44"/>
      <c r="TTO41" s="44"/>
      <c r="TTP41" s="44"/>
      <c r="TTQ41" s="44"/>
      <c r="TTR41" s="44"/>
      <c r="TTS41" s="44"/>
      <c r="TTT41" s="44"/>
      <c r="TTU41" s="44"/>
      <c r="TTV41" s="44"/>
      <c r="TTW41" s="44"/>
      <c r="TTX41" s="44"/>
      <c r="TTY41" s="44"/>
      <c r="TTZ41" s="44"/>
      <c r="TUA41" s="44"/>
      <c r="TUB41" s="44"/>
      <c r="TUC41" s="44"/>
      <c r="TUD41" s="44"/>
      <c r="TUE41" s="44"/>
      <c r="TUF41" s="44"/>
      <c r="TUG41" s="44"/>
      <c r="TUH41" s="44"/>
      <c r="TUI41" s="44"/>
      <c r="TUJ41" s="44"/>
      <c r="TUK41" s="44"/>
      <c r="TUL41" s="44"/>
      <c r="TUM41" s="44"/>
      <c r="TUN41" s="44"/>
      <c r="TUO41" s="44"/>
      <c r="TUP41" s="44"/>
      <c r="TUQ41" s="44"/>
      <c r="TUR41" s="44"/>
      <c r="TUS41" s="44"/>
      <c r="TUT41" s="44"/>
      <c r="TUU41" s="44"/>
      <c r="TUV41" s="44"/>
      <c r="TUW41" s="44"/>
      <c r="TUX41" s="44"/>
      <c r="TUY41" s="44"/>
      <c r="TUZ41" s="44"/>
      <c r="TVA41" s="44"/>
      <c r="TVB41" s="44"/>
      <c r="TVC41" s="44"/>
      <c r="TVD41" s="44"/>
      <c r="TVE41" s="44"/>
      <c r="TVF41" s="44"/>
      <c r="TVG41" s="44"/>
      <c r="TVH41" s="44"/>
      <c r="TVI41" s="44"/>
      <c r="TVJ41" s="44"/>
      <c r="TVK41" s="44"/>
      <c r="TVL41" s="44"/>
      <c r="TVM41" s="44"/>
      <c r="TVN41" s="44"/>
      <c r="TVO41" s="44"/>
      <c r="TVP41" s="44"/>
      <c r="TVQ41" s="44"/>
      <c r="TVR41" s="44"/>
      <c r="TVS41" s="44"/>
      <c r="TVT41" s="44"/>
      <c r="TVU41" s="44"/>
      <c r="TVV41" s="44"/>
      <c r="TVW41" s="44"/>
      <c r="TVX41" s="44"/>
      <c r="TVY41" s="44"/>
      <c r="TVZ41" s="44"/>
      <c r="TWA41" s="44"/>
      <c r="TWB41" s="44"/>
      <c r="TWC41" s="44"/>
      <c r="TWD41" s="44"/>
      <c r="TWE41" s="44"/>
      <c r="TWF41" s="44"/>
      <c r="TWG41" s="44"/>
      <c r="TWH41" s="44"/>
      <c r="TWI41" s="44"/>
      <c r="TWJ41" s="44"/>
      <c r="TWK41" s="44"/>
      <c r="TWL41" s="44"/>
      <c r="TWM41" s="44"/>
      <c r="TWN41" s="44"/>
      <c r="TWO41" s="44"/>
      <c r="TWP41" s="44"/>
      <c r="TWQ41" s="44"/>
      <c r="TWR41" s="44"/>
      <c r="TWS41" s="44"/>
      <c r="TWT41" s="44"/>
      <c r="TWU41" s="44"/>
      <c r="TWV41" s="44"/>
      <c r="TWW41" s="44"/>
      <c r="TWX41" s="44"/>
      <c r="TWY41" s="44"/>
      <c r="TWZ41" s="44"/>
      <c r="TXA41" s="44"/>
      <c r="TXB41" s="44"/>
      <c r="TXC41" s="44"/>
      <c r="TXD41" s="44"/>
      <c r="TXE41" s="44"/>
      <c r="TXF41" s="44"/>
      <c r="TXG41" s="44"/>
      <c r="TXH41" s="44"/>
      <c r="TXI41" s="44"/>
      <c r="TXJ41" s="44"/>
      <c r="TXK41" s="44"/>
      <c r="TXL41" s="44"/>
      <c r="TXM41" s="44"/>
      <c r="TXN41" s="44"/>
      <c r="TXO41" s="44"/>
      <c r="TXP41" s="44"/>
      <c r="TXQ41" s="44"/>
      <c r="TXR41" s="44"/>
      <c r="TXS41" s="44"/>
      <c r="TXT41" s="44"/>
      <c r="TXU41" s="44"/>
      <c r="TXV41" s="44"/>
      <c r="TXW41" s="44"/>
      <c r="TXX41" s="44"/>
      <c r="TXY41" s="44"/>
      <c r="TXZ41" s="44"/>
      <c r="TYA41" s="44"/>
      <c r="TYB41" s="44"/>
      <c r="TYC41" s="44"/>
      <c r="TYD41" s="44"/>
      <c r="TYE41" s="44"/>
      <c r="TYF41" s="44"/>
      <c r="TYG41" s="44"/>
      <c r="TYH41" s="44"/>
      <c r="TYI41" s="44"/>
      <c r="TYJ41" s="44"/>
      <c r="TYK41" s="44"/>
      <c r="TYL41" s="44"/>
      <c r="TYM41" s="44"/>
      <c r="TYN41" s="44"/>
      <c r="TYO41" s="44"/>
      <c r="TYP41" s="44"/>
      <c r="TYQ41" s="44"/>
      <c r="TYR41" s="44"/>
      <c r="TYS41" s="44"/>
      <c r="TYT41" s="44"/>
      <c r="TYU41" s="44"/>
      <c r="TYV41" s="44"/>
      <c r="TYW41" s="44"/>
      <c r="TYX41" s="44"/>
      <c r="TYY41" s="44"/>
      <c r="TYZ41" s="44"/>
      <c r="TZA41" s="44"/>
      <c r="TZB41" s="44"/>
      <c r="TZC41" s="44"/>
      <c r="TZD41" s="44"/>
      <c r="TZE41" s="44"/>
      <c r="TZF41" s="44"/>
      <c r="TZG41" s="44"/>
      <c r="TZH41" s="44"/>
      <c r="TZI41" s="44"/>
      <c r="TZJ41" s="44"/>
      <c r="TZK41" s="44"/>
      <c r="TZL41" s="44"/>
      <c r="TZM41" s="44"/>
      <c r="TZN41" s="44"/>
      <c r="TZO41" s="44"/>
      <c r="TZP41" s="44"/>
      <c r="TZQ41" s="44"/>
      <c r="TZR41" s="44"/>
      <c r="TZS41" s="44"/>
      <c r="TZT41" s="44"/>
      <c r="TZU41" s="44"/>
      <c r="TZV41" s="44"/>
      <c r="TZW41" s="44"/>
      <c r="TZX41" s="44"/>
      <c r="TZY41" s="44"/>
      <c r="TZZ41" s="44"/>
      <c r="UAA41" s="44"/>
      <c r="UAB41" s="44"/>
      <c r="UAC41" s="44"/>
      <c r="UAD41" s="44"/>
      <c r="UAE41" s="44"/>
      <c r="UAF41" s="44"/>
      <c r="UAG41" s="44"/>
      <c r="UAH41" s="44"/>
      <c r="UAI41" s="44"/>
      <c r="UAJ41" s="44"/>
      <c r="UAK41" s="44"/>
      <c r="UAL41" s="44"/>
      <c r="UAM41" s="44"/>
      <c r="UAN41" s="44"/>
      <c r="UAO41" s="44"/>
      <c r="UAP41" s="44"/>
      <c r="UAQ41" s="44"/>
      <c r="UAR41" s="44"/>
      <c r="UAS41" s="44"/>
      <c r="UAT41" s="44"/>
      <c r="UAU41" s="44"/>
      <c r="UAV41" s="44"/>
      <c r="UAW41" s="44"/>
      <c r="UAX41" s="44"/>
      <c r="UAY41" s="44"/>
      <c r="UAZ41" s="44"/>
      <c r="UBA41" s="44"/>
      <c r="UBB41" s="44"/>
      <c r="UBC41" s="44"/>
      <c r="UBD41" s="44"/>
      <c r="UBE41" s="44"/>
      <c r="UBF41" s="44"/>
      <c r="UBG41" s="44"/>
      <c r="UBH41" s="44"/>
      <c r="UBI41" s="44"/>
      <c r="UBJ41" s="44"/>
      <c r="UBK41" s="44"/>
      <c r="UBL41" s="44"/>
      <c r="UBM41" s="44"/>
      <c r="UBN41" s="44"/>
      <c r="UBO41" s="44"/>
      <c r="UBP41" s="44"/>
      <c r="UBQ41" s="44"/>
      <c r="UBR41" s="44"/>
      <c r="UBS41" s="44"/>
      <c r="UBT41" s="44"/>
      <c r="UBU41" s="44"/>
      <c r="UBV41" s="44"/>
      <c r="UBW41" s="44"/>
      <c r="UBX41" s="44"/>
      <c r="UBY41" s="44"/>
      <c r="UBZ41" s="44"/>
      <c r="UCA41" s="44"/>
      <c r="UCB41" s="44"/>
      <c r="UCC41" s="44"/>
      <c r="UCD41" s="44"/>
      <c r="UCE41" s="44"/>
      <c r="UCF41" s="44"/>
      <c r="UCG41" s="44"/>
      <c r="UCH41" s="44"/>
      <c r="UCI41" s="44"/>
      <c r="UCJ41" s="44"/>
      <c r="UCK41" s="44"/>
      <c r="UCL41" s="44"/>
      <c r="UCM41" s="44"/>
      <c r="UCN41" s="44"/>
      <c r="UCO41" s="44"/>
      <c r="UCP41" s="44"/>
      <c r="UCQ41" s="44"/>
      <c r="UCR41" s="44"/>
      <c r="UCS41" s="44"/>
      <c r="UCT41" s="44"/>
      <c r="UCU41" s="44"/>
      <c r="UCV41" s="44"/>
      <c r="UCW41" s="44"/>
      <c r="UCX41" s="44"/>
      <c r="UCY41" s="44"/>
      <c r="UCZ41" s="44"/>
      <c r="UDA41" s="44"/>
      <c r="UDB41" s="44"/>
      <c r="UDC41" s="44"/>
      <c r="UDD41" s="44"/>
      <c r="UDE41" s="44"/>
      <c r="UDF41" s="44"/>
      <c r="UDG41" s="44"/>
      <c r="UDH41" s="44"/>
      <c r="UDI41" s="44"/>
      <c r="UDJ41" s="44"/>
      <c r="UDK41" s="44"/>
      <c r="UDL41" s="44"/>
      <c r="UDM41" s="44"/>
      <c r="UDN41" s="44"/>
      <c r="UDO41" s="44"/>
      <c r="UDP41" s="44"/>
      <c r="UDQ41" s="44"/>
      <c r="UDR41" s="44"/>
      <c r="UDS41" s="44"/>
      <c r="UDT41" s="44"/>
      <c r="UDU41" s="44"/>
      <c r="UDV41" s="44"/>
      <c r="UDW41" s="44"/>
      <c r="UDX41" s="44"/>
      <c r="UDY41" s="44"/>
      <c r="UDZ41" s="44"/>
      <c r="UEA41" s="44"/>
      <c r="UEB41" s="44"/>
      <c r="UEC41" s="44"/>
      <c r="UED41" s="44"/>
      <c r="UEE41" s="44"/>
      <c r="UEF41" s="44"/>
      <c r="UEG41" s="44"/>
      <c r="UEH41" s="44"/>
      <c r="UEI41" s="44"/>
      <c r="UEJ41" s="44"/>
      <c r="UEK41" s="44"/>
      <c r="UEL41" s="44"/>
      <c r="UEM41" s="44"/>
      <c r="UEN41" s="44"/>
      <c r="UEO41" s="44"/>
      <c r="UEP41" s="44"/>
      <c r="UEQ41" s="44"/>
      <c r="UER41" s="44"/>
      <c r="UES41" s="44"/>
      <c r="UET41" s="44"/>
      <c r="UEU41" s="44"/>
      <c r="UEV41" s="44"/>
      <c r="UEW41" s="44"/>
      <c r="UEX41" s="44"/>
      <c r="UEY41" s="44"/>
      <c r="UEZ41" s="44"/>
      <c r="UFA41" s="44"/>
      <c r="UFB41" s="44"/>
      <c r="UFC41" s="44"/>
      <c r="UFD41" s="44"/>
      <c r="UFE41" s="44"/>
      <c r="UFF41" s="44"/>
      <c r="UFG41" s="44"/>
      <c r="UFH41" s="44"/>
      <c r="UFI41" s="44"/>
      <c r="UFJ41" s="44"/>
      <c r="UFK41" s="44"/>
      <c r="UFL41" s="44"/>
      <c r="UFM41" s="44"/>
      <c r="UFN41" s="44"/>
      <c r="UFO41" s="44"/>
      <c r="UFP41" s="44"/>
      <c r="UFQ41" s="44"/>
      <c r="UFR41" s="44"/>
      <c r="UFS41" s="44"/>
      <c r="UFT41" s="44"/>
      <c r="UFU41" s="44"/>
      <c r="UFV41" s="44"/>
      <c r="UFW41" s="44"/>
      <c r="UFX41" s="44"/>
      <c r="UFY41" s="44"/>
      <c r="UFZ41" s="44"/>
      <c r="UGA41" s="44"/>
      <c r="UGB41" s="44"/>
      <c r="UGC41" s="44"/>
      <c r="UGD41" s="44"/>
      <c r="UGE41" s="44"/>
      <c r="UGF41" s="44"/>
      <c r="UGG41" s="44"/>
      <c r="UGH41" s="44"/>
      <c r="UGI41" s="44"/>
      <c r="UGJ41" s="44"/>
      <c r="UGK41" s="44"/>
      <c r="UGL41" s="44"/>
      <c r="UGM41" s="44"/>
      <c r="UGN41" s="44"/>
      <c r="UGO41" s="44"/>
      <c r="UGP41" s="44"/>
      <c r="UGQ41" s="44"/>
      <c r="UGR41" s="44"/>
      <c r="UGS41" s="44"/>
      <c r="UGT41" s="44"/>
      <c r="UGU41" s="44"/>
      <c r="UGV41" s="44"/>
      <c r="UGW41" s="44"/>
      <c r="UGX41" s="44"/>
      <c r="UGY41" s="44"/>
      <c r="UGZ41" s="44"/>
      <c r="UHA41" s="44"/>
      <c r="UHB41" s="44"/>
      <c r="UHC41" s="44"/>
      <c r="UHD41" s="44"/>
      <c r="UHE41" s="44"/>
      <c r="UHF41" s="44"/>
      <c r="UHG41" s="44"/>
      <c r="UHH41" s="44"/>
      <c r="UHI41" s="44"/>
      <c r="UHJ41" s="44"/>
      <c r="UHK41" s="44"/>
      <c r="UHL41" s="44"/>
      <c r="UHM41" s="44"/>
      <c r="UHN41" s="44"/>
      <c r="UHO41" s="44"/>
      <c r="UHP41" s="44"/>
      <c r="UHQ41" s="44"/>
      <c r="UHR41" s="44"/>
      <c r="UHS41" s="44"/>
      <c r="UHT41" s="44"/>
      <c r="UHU41" s="44"/>
      <c r="UHV41" s="44"/>
      <c r="UHW41" s="44"/>
      <c r="UHX41" s="44"/>
      <c r="UHY41" s="44"/>
      <c r="UHZ41" s="44"/>
      <c r="UIA41" s="44"/>
      <c r="UIB41" s="44"/>
      <c r="UIC41" s="44"/>
      <c r="UID41" s="44"/>
      <c r="UIE41" s="44"/>
      <c r="UIF41" s="44"/>
      <c r="UIG41" s="44"/>
      <c r="UIH41" s="44"/>
      <c r="UII41" s="44"/>
      <c r="UIJ41" s="44"/>
      <c r="UIK41" s="44"/>
      <c r="UIL41" s="44"/>
      <c r="UIM41" s="44"/>
      <c r="UIN41" s="44"/>
      <c r="UIO41" s="44"/>
      <c r="UIP41" s="44"/>
      <c r="UIQ41" s="44"/>
      <c r="UIR41" s="44"/>
      <c r="UIS41" s="44"/>
      <c r="UIT41" s="44"/>
      <c r="UIU41" s="44"/>
      <c r="UIV41" s="44"/>
      <c r="UIW41" s="44"/>
      <c r="UIX41" s="44"/>
      <c r="UIY41" s="44"/>
      <c r="UIZ41" s="44"/>
      <c r="UJA41" s="44"/>
      <c r="UJB41" s="44"/>
      <c r="UJC41" s="44"/>
      <c r="UJD41" s="44"/>
      <c r="UJE41" s="44"/>
      <c r="UJF41" s="44"/>
      <c r="UJG41" s="44"/>
      <c r="UJH41" s="44"/>
      <c r="UJI41" s="44"/>
      <c r="UJJ41" s="44"/>
      <c r="UJK41" s="44"/>
      <c r="UJL41" s="44"/>
      <c r="UJM41" s="44"/>
      <c r="UJN41" s="44"/>
      <c r="UJO41" s="44"/>
      <c r="UJP41" s="44"/>
      <c r="UJQ41" s="44"/>
      <c r="UJR41" s="44"/>
      <c r="UJS41" s="44"/>
      <c r="UJT41" s="44"/>
      <c r="UJU41" s="44"/>
      <c r="UJV41" s="44"/>
      <c r="UJW41" s="44"/>
      <c r="UJX41" s="44"/>
      <c r="UJY41" s="44"/>
      <c r="UJZ41" s="44"/>
      <c r="UKA41" s="44"/>
      <c r="UKB41" s="44"/>
      <c r="UKC41" s="44"/>
      <c r="UKD41" s="44"/>
      <c r="UKE41" s="44"/>
      <c r="UKF41" s="44"/>
      <c r="UKG41" s="44"/>
      <c r="UKH41" s="44"/>
      <c r="UKI41" s="44"/>
      <c r="UKJ41" s="44"/>
      <c r="UKK41" s="44"/>
      <c r="UKL41" s="44"/>
      <c r="UKM41" s="44"/>
      <c r="UKN41" s="44"/>
      <c r="UKO41" s="44"/>
      <c r="UKP41" s="44"/>
      <c r="UKQ41" s="44"/>
      <c r="UKR41" s="44"/>
      <c r="UKS41" s="44"/>
      <c r="UKT41" s="44"/>
      <c r="UKU41" s="44"/>
      <c r="UKV41" s="44"/>
      <c r="UKW41" s="44"/>
      <c r="UKX41" s="44"/>
      <c r="UKY41" s="44"/>
      <c r="UKZ41" s="44"/>
      <c r="ULA41" s="44"/>
      <c r="ULB41" s="44"/>
      <c r="ULC41" s="44"/>
      <c r="ULD41" s="44"/>
      <c r="ULE41" s="44"/>
      <c r="ULF41" s="44"/>
      <c r="ULG41" s="44"/>
      <c r="ULH41" s="44"/>
      <c r="ULI41" s="44"/>
      <c r="ULJ41" s="44"/>
      <c r="ULK41" s="44"/>
      <c r="ULL41" s="44"/>
      <c r="ULM41" s="44"/>
      <c r="ULN41" s="44"/>
      <c r="ULO41" s="44"/>
      <c r="ULP41" s="44"/>
      <c r="ULQ41" s="44"/>
      <c r="ULR41" s="44"/>
      <c r="ULS41" s="44"/>
      <c r="ULT41" s="44"/>
      <c r="ULU41" s="44"/>
      <c r="ULV41" s="44"/>
      <c r="ULW41" s="44"/>
      <c r="ULX41" s="44"/>
      <c r="ULY41" s="44"/>
      <c r="ULZ41" s="44"/>
      <c r="UMA41" s="44"/>
      <c r="UMB41" s="44"/>
      <c r="UMC41" s="44"/>
      <c r="UMD41" s="44"/>
      <c r="UME41" s="44"/>
      <c r="UMF41" s="44"/>
      <c r="UMG41" s="44"/>
      <c r="UMH41" s="44"/>
      <c r="UMI41" s="44"/>
      <c r="UMJ41" s="44"/>
      <c r="UMK41" s="44"/>
      <c r="UML41" s="44"/>
      <c r="UMM41" s="44"/>
      <c r="UMN41" s="44"/>
      <c r="UMO41" s="44"/>
      <c r="UMP41" s="44"/>
      <c r="UMQ41" s="44"/>
      <c r="UMR41" s="44"/>
      <c r="UMS41" s="44"/>
      <c r="UMT41" s="44"/>
      <c r="UMU41" s="44"/>
      <c r="UMV41" s="44"/>
      <c r="UMW41" s="44"/>
      <c r="UMX41" s="44"/>
      <c r="UMY41" s="44"/>
      <c r="UMZ41" s="44"/>
      <c r="UNA41" s="44"/>
      <c r="UNB41" s="44"/>
      <c r="UNC41" s="44"/>
      <c r="UND41" s="44"/>
      <c r="UNE41" s="44"/>
      <c r="UNF41" s="44"/>
      <c r="UNG41" s="44"/>
      <c r="UNH41" s="44"/>
      <c r="UNI41" s="44"/>
      <c r="UNJ41" s="44"/>
      <c r="UNK41" s="44"/>
      <c r="UNL41" s="44"/>
      <c r="UNM41" s="44"/>
      <c r="UNN41" s="44"/>
      <c r="UNO41" s="44"/>
      <c r="UNP41" s="44"/>
      <c r="UNQ41" s="44"/>
      <c r="UNR41" s="44"/>
      <c r="UNS41" s="44"/>
      <c r="UNT41" s="44"/>
      <c r="UNU41" s="44"/>
      <c r="UNV41" s="44"/>
      <c r="UNW41" s="44"/>
      <c r="UNX41" s="44"/>
      <c r="UNY41" s="44"/>
      <c r="UNZ41" s="44"/>
      <c r="UOA41" s="44"/>
      <c r="UOB41" s="44"/>
      <c r="UOC41" s="44"/>
      <c r="UOD41" s="44"/>
      <c r="UOE41" s="44"/>
      <c r="UOF41" s="44"/>
      <c r="UOG41" s="44"/>
      <c r="UOH41" s="44"/>
      <c r="UOI41" s="44"/>
      <c r="UOJ41" s="44"/>
      <c r="UOK41" s="44"/>
      <c r="UOL41" s="44"/>
      <c r="UOM41" s="44"/>
      <c r="UON41" s="44"/>
      <c r="UOO41" s="44"/>
      <c r="UOP41" s="44"/>
      <c r="UOQ41" s="44"/>
      <c r="UOR41" s="44"/>
      <c r="UOS41" s="44"/>
      <c r="UOT41" s="44"/>
      <c r="UOU41" s="44"/>
      <c r="UOV41" s="44"/>
      <c r="UOW41" s="44"/>
      <c r="UOX41" s="44"/>
      <c r="UOY41" s="44"/>
      <c r="UOZ41" s="44"/>
      <c r="UPA41" s="44"/>
      <c r="UPB41" s="44"/>
      <c r="UPC41" s="44"/>
      <c r="UPD41" s="44"/>
      <c r="UPE41" s="44"/>
      <c r="UPF41" s="44"/>
      <c r="UPG41" s="44"/>
      <c r="UPH41" s="44"/>
      <c r="UPI41" s="44"/>
      <c r="UPJ41" s="44"/>
      <c r="UPK41" s="44"/>
      <c r="UPL41" s="44"/>
      <c r="UPM41" s="44"/>
      <c r="UPN41" s="44"/>
      <c r="UPO41" s="44"/>
      <c r="UPP41" s="44"/>
      <c r="UPQ41" s="44"/>
      <c r="UPR41" s="44"/>
      <c r="UPS41" s="44"/>
      <c r="UPT41" s="44"/>
      <c r="UPU41" s="44"/>
      <c r="UPV41" s="44"/>
      <c r="UPW41" s="44"/>
      <c r="UPX41" s="44"/>
      <c r="UPY41" s="44"/>
      <c r="UPZ41" s="44"/>
      <c r="UQA41" s="44"/>
      <c r="UQB41" s="44"/>
      <c r="UQC41" s="44"/>
      <c r="UQD41" s="44"/>
      <c r="UQE41" s="44"/>
      <c r="UQF41" s="44"/>
      <c r="UQG41" s="44"/>
      <c r="UQH41" s="44"/>
      <c r="UQI41" s="44"/>
      <c r="UQJ41" s="44"/>
      <c r="UQK41" s="44"/>
      <c r="UQL41" s="44"/>
      <c r="UQM41" s="44"/>
      <c r="UQN41" s="44"/>
      <c r="UQO41" s="44"/>
      <c r="UQP41" s="44"/>
      <c r="UQQ41" s="44"/>
      <c r="UQR41" s="44"/>
      <c r="UQS41" s="44"/>
      <c r="UQT41" s="44"/>
      <c r="UQU41" s="44"/>
      <c r="UQV41" s="44"/>
      <c r="UQW41" s="44"/>
      <c r="UQX41" s="44"/>
      <c r="UQY41" s="44"/>
      <c r="UQZ41" s="44"/>
      <c r="URA41" s="44"/>
      <c r="URB41" s="44"/>
      <c r="URC41" s="44"/>
      <c r="URD41" s="44"/>
      <c r="URE41" s="44"/>
      <c r="URF41" s="44"/>
      <c r="URG41" s="44"/>
      <c r="URH41" s="44"/>
      <c r="URI41" s="44"/>
      <c r="URJ41" s="44"/>
      <c r="URK41" s="44"/>
      <c r="URL41" s="44"/>
      <c r="URM41" s="44"/>
      <c r="URN41" s="44"/>
      <c r="URO41" s="44"/>
      <c r="URP41" s="44"/>
      <c r="URQ41" s="44"/>
      <c r="URR41" s="44"/>
      <c r="URS41" s="44"/>
      <c r="URT41" s="44"/>
      <c r="URU41" s="44"/>
      <c r="URV41" s="44"/>
      <c r="URW41" s="44"/>
      <c r="URX41" s="44"/>
      <c r="URY41" s="44"/>
      <c r="URZ41" s="44"/>
      <c r="USA41" s="44"/>
      <c r="USB41" s="44"/>
      <c r="USC41" s="44"/>
      <c r="USD41" s="44"/>
      <c r="USE41" s="44"/>
      <c r="USF41" s="44"/>
      <c r="USG41" s="44"/>
      <c r="USH41" s="44"/>
      <c r="USI41" s="44"/>
      <c r="USJ41" s="44"/>
      <c r="USK41" s="44"/>
      <c r="USL41" s="44"/>
      <c r="USM41" s="44"/>
      <c r="USN41" s="44"/>
      <c r="USO41" s="44"/>
      <c r="USP41" s="44"/>
      <c r="USQ41" s="44"/>
      <c r="USR41" s="44"/>
      <c r="USS41" s="44"/>
      <c r="UST41" s="44"/>
      <c r="USU41" s="44"/>
      <c r="USV41" s="44"/>
      <c r="USW41" s="44"/>
      <c r="USX41" s="44"/>
      <c r="USY41" s="44"/>
      <c r="USZ41" s="44"/>
      <c r="UTA41" s="44"/>
      <c r="UTB41" s="44"/>
      <c r="UTC41" s="44"/>
      <c r="UTD41" s="44"/>
      <c r="UTE41" s="44"/>
      <c r="UTF41" s="44"/>
      <c r="UTG41" s="44"/>
      <c r="UTH41" s="44"/>
      <c r="UTI41" s="44"/>
      <c r="UTJ41" s="44"/>
      <c r="UTK41" s="44"/>
      <c r="UTL41" s="44"/>
      <c r="UTM41" s="44"/>
      <c r="UTN41" s="44"/>
      <c r="UTO41" s="44"/>
      <c r="UTP41" s="44"/>
      <c r="UTQ41" s="44"/>
      <c r="UTR41" s="44"/>
      <c r="UTS41" s="44"/>
      <c r="UTT41" s="44"/>
      <c r="UTU41" s="44"/>
      <c r="UTV41" s="44"/>
      <c r="UTW41" s="44"/>
      <c r="UTX41" s="44"/>
      <c r="UTY41" s="44"/>
      <c r="UTZ41" s="44"/>
      <c r="UUA41" s="44"/>
      <c r="UUB41" s="44"/>
      <c r="UUC41" s="44"/>
      <c r="UUD41" s="44"/>
      <c r="UUE41" s="44"/>
      <c r="UUF41" s="44"/>
      <c r="UUG41" s="44"/>
      <c r="UUH41" s="44"/>
      <c r="UUI41" s="44"/>
      <c r="UUJ41" s="44"/>
      <c r="UUK41" s="44"/>
      <c r="UUL41" s="44"/>
      <c r="UUM41" s="44"/>
      <c r="UUN41" s="44"/>
      <c r="UUO41" s="44"/>
      <c r="UUP41" s="44"/>
      <c r="UUQ41" s="44"/>
      <c r="UUR41" s="44"/>
      <c r="UUS41" s="44"/>
      <c r="UUT41" s="44"/>
      <c r="UUU41" s="44"/>
      <c r="UUV41" s="44"/>
      <c r="UUW41" s="44"/>
      <c r="UUX41" s="44"/>
      <c r="UUY41" s="44"/>
      <c r="UUZ41" s="44"/>
      <c r="UVA41" s="44"/>
      <c r="UVB41" s="44"/>
      <c r="UVC41" s="44"/>
      <c r="UVD41" s="44"/>
      <c r="UVE41" s="44"/>
      <c r="UVF41" s="44"/>
      <c r="UVG41" s="44"/>
      <c r="UVH41" s="44"/>
      <c r="UVI41" s="44"/>
      <c r="UVJ41" s="44"/>
      <c r="UVK41" s="44"/>
      <c r="UVL41" s="44"/>
      <c r="UVM41" s="44"/>
      <c r="UVN41" s="44"/>
      <c r="UVO41" s="44"/>
      <c r="UVP41" s="44"/>
      <c r="UVQ41" s="44"/>
      <c r="UVR41" s="44"/>
      <c r="UVS41" s="44"/>
      <c r="UVT41" s="44"/>
      <c r="UVU41" s="44"/>
      <c r="UVV41" s="44"/>
      <c r="UVW41" s="44"/>
      <c r="UVX41" s="44"/>
      <c r="UVY41" s="44"/>
      <c r="UVZ41" s="44"/>
      <c r="UWA41" s="44"/>
      <c r="UWB41" s="44"/>
      <c r="UWC41" s="44"/>
      <c r="UWD41" s="44"/>
      <c r="UWE41" s="44"/>
      <c r="UWF41" s="44"/>
      <c r="UWG41" s="44"/>
      <c r="UWH41" s="44"/>
      <c r="UWI41" s="44"/>
      <c r="UWJ41" s="44"/>
      <c r="UWK41" s="44"/>
      <c r="UWL41" s="44"/>
      <c r="UWM41" s="44"/>
      <c r="UWN41" s="44"/>
      <c r="UWO41" s="44"/>
      <c r="UWP41" s="44"/>
      <c r="UWQ41" s="44"/>
      <c r="UWR41" s="44"/>
      <c r="UWS41" s="44"/>
      <c r="UWT41" s="44"/>
      <c r="UWU41" s="44"/>
      <c r="UWV41" s="44"/>
      <c r="UWW41" s="44"/>
      <c r="UWX41" s="44"/>
      <c r="UWY41" s="44"/>
      <c r="UWZ41" s="44"/>
      <c r="UXA41" s="44"/>
      <c r="UXB41" s="44"/>
      <c r="UXC41" s="44"/>
      <c r="UXD41" s="44"/>
      <c r="UXE41" s="44"/>
      <c r="UXF41" s="44"/>
      <c r="UXG41" s="44"/>
      <c r="UXH41" s="44"/>
      <c r="UXI41" s="44"/>
      <c r="UXJ41" s="44"/>
      <c r="UXK41" s="44"/>
      <c r="UXL41" s="44"/>
      <c r="UXM41" s="44"/>
      <c r="UXN41" s="44"/>
      <c r="UXO41" s="44"/>
      <c r="UXP41" s="44"/>
      <c r="UXQ41" s="44"/>
      <c r="UXR41" s="44"/>
      <c r="UXS41" s="44"/>
      <c r="UXT41" s="44"/>
      <c r="UXU41" s="44"/>
      <c r="UXV41" s="44"/>
      <c r="UXW41" s="44"/>
      <c r="UXX41" s="44"/>
      <c r="UXY41" s="44"/>
      <c r="UXZ41" s="44"/>
      <c r="UYA41" s="44"/>
      <c r="UYB41" s="44"/>
      <c r="UYC41" s="44"/>
      <c r="UYD41" s="44"/>
      <c r="UYE41" s="44"/>
      <c r="UYF41" s="44"/>
      <c r="UYG41" s="44"/>
      <c r="UYH41" s="44"/>
      <c r="UYI41" s="44"/>
      <c r="UYJ41" s="44"/>
      <c r="UYK41" s="44"/>
      <c r="UYL41" s="44"/>
      <c r="UYM41" s="44"/>
      <c r="UYN41" s="44"/>
      <c r="UYO41" s="44"/>
      <c r="UYP41" s="44"/>
      <c r="UYQ41" s="44"/>
      <c r="UYR41" s="44"/>
      <c r="UYS41" s="44"/>
      <c r="UYT41" s="44"/>
      <c r="UYU41" s="44"/>
      <c r="UYV41" s="44"/>
      <c r="UYW41" s="44"/>
      <c r="UYX41" s="44"/>
      <c r="UYY41" s="44"/>
      <c r="UYZ41" s="44"/>
      <c r="UZA41" s="44"/>
      <c r="UZB41" s="44"/>
      <c r="UZC41" s="44"/>
      <c r="UZD41" s="44"/>
      <c r="UZE41" s="44"/>
      <c r="UZF41" s="44"/>
      <c r="UZG41" s="44"/>
      <c r="UZH41" s="44"/>
      <c r="UZI41" s="44"/>
      <c r="UZJ41" s="44"/>
      <c r="UZK41" s="44"/>
      <c r="UZL41" s="44"/>
      <c r="UZM41" s="44"/>
      <c r="UZN41" s="44"/>
      <c r="UZO41" s="44"/>
      <c r="UZP41" s="44"/>
      <c r="UZQ41" s="44"/>
      <c r="UZR41" s="44"/>
      <c r="UZS41" s="44"/>
      <c r="UZT41" s="44"/>
      <c r="UZU41" s="44"/>
      <c r="UZV41" s="44"/>
      <c r="UZW41" s="44"/>
      <c r="UZX41" s="44"/>
      <c r="UZY41" s="44"/>
      <c r="UZZ41" s="44"/>
      <c r="VAA41" s="44"/>
      <c r="VAB41" s="44"/>
      <c r="VAC41" s="44"/>
      <c r="VAD41" s="44"/>
      <c r="VAE41" s="44"/>
      <c r="VAF41" s="44"/>
      <c r="VAG41" s="44"/>
      <c r="VAH41" s="44"/>
      <c r="VAI41" s="44"/>
      <c r="VAJ41" s="44"/>
      <c r="VAK41" s="44"/>
      <c r="VAL41" s="44"/>
      <c r="VAM41" s="44"/>
      <c r="VAN41" s="44"/>
      <c r="VAO41" s="44"/>
      <c r="VAP41" s="44"/>
      <c r="VAQ41" s="44"/>
      <c r="VAR41" s="44"/>
      <c r="VAS41" s="44"/>
      <c r="VAT41" s="44"/>
      <c r="VAU41" s="44"/>
      <c r="VAV41" s="44"/>
      <c r="VAW41" s="44"/>
      <c r="VAX41" s="44"/>
      <c r="VAY41" s="44"/>
      <c r="VAZ41" s="44"/>
      <c r="VBA41" s="44"/>
      <c r="VBB41" s="44"/>
      <c r="VBC41" s="44"/>
      <c r="VBD41" s="44"/>
      <c r="VBE41" s="44"/>
      <c r="VBF41" s="44"/>
      <c r="VBG41" s="44"/>
      <c r="VBH41" s="44"/>
      <c r="VBI41" s="44"/>
      <c r="VBJ41" s="44"/>
      <c r="VBK41" s="44"/>
      <c r="VBL41" s="44"/>
      <c r="VBM41" s="44"/>
      <c r="VBN41" s="44"/>
      <c r="VBO41" s="44"/>
      <c r="VBP41" s="44"/>
      <c r="VBQ41" s="44"/>
      <c r="VBR41" s="44"/>
      <c r="VBS41" s="44"/>
      <c r="VBT41" s="44"/>
      <c r="VBU41" s="44"/>
      <c r="VBV41" s="44"/>
      <c r="VBW41" s="44"/>
      <c r="VBX41" s="44"/>
      <c r="VBY41" s="44"/>
      <c r="VBZ41" s="44"/>
      <c r="VCA41" s="44"/>
      <c r="VCB41" s="44"/>
      <c r="VCC41" s="44"/>
      <c r="VCD41" s="44"/>
      <c r="VCE41" s="44"/>
      <c r="VCF41" s="44"/>
      <c r="VCG41" s="44"/>
      <c r="VCH41" s="44"/>
      <c r="VCI41" s="44"/>
      <c r="VCJ41" s="44"/>
      <c r="VCK41" s="44"/>
      <c r="VCL41" s="44"/>
      <c r="VCM41" s="44"/>
      <c r="VCN41" s="44"/>
      <c r="VCO41" s="44"/>
      <c r="VCP41" s="44"/>
      <c r="VCQ41" s="44"/>
      <c r="VCR41" s="44"/>
      <c r="VCS41" s="44"/>
      <c r="VCT41" s="44"/>
      <c r="VCU41" s="44"/>
      <c r="VCV41" s="44"/>
      <c r="VCW41" s="44"/>
      <c r="VCX41" s="44"/>
      <c r="VCY41" s="44"/>
      <c r="VCZ41" s="44"/>
      <c r="VDA41" s="44"/>
      <c r="VDB41" s="44"/>
      <c r="VDC41" s="44"/>
      <c r="VDD41" s="44"/>
      <c r="VDE41" s="44"/>
      <c r="VDF41" s="44"/>
      <c r="VDG41" s="44"/>
      <c r="VDH41" s="44"/>
      <c r="VDI41" s="44"/>
      <c r="VDJ41" s="44"/>
      <c r="VDK41" s="44"/>
      <c r="VDL41" s="44"/>
      <c r="VDM41" s="44"/>
      <c r="VDN41" s="44"/>
      <c r="VDO41" s="44"/>
      <c r="VDP41" s="44"/>
      <c r="VDQ41" s="44"/>
      <c r="VDR41" s="44"/>
      <c r="VDS41" s="44"/>
      <c r="VDT41" s="44"/>
      <c r="VDU41" s="44"/>
      <c r="VDV41" s="44"/>
      <c r="VDW41" s="44"/>
      <c r="VDX41" s="44"/>
      <c r="VDY41" s="44"/>
      <c r="VDZ41" s="44"/>
      <c r="VEA41" s="44"/>
      <c r="VEB41" s="44"/>
      <c r="VEC41" s="44"/>
      <c r="VED41" s="44"/>
      <c r="VEE41" s="44"/>
      <c r="VEF41" s="44"/>
      <c r="VEG41" s="44"/>
      <c r="VEH41" s="44"/>
      <c r="VEI41" s="44"/>
      <c r="VEJ41" s="44"/>
      <c r="VEK41" s="44"/>
      <c r="VEL41" s="44"/>
      <c r="VEM41" s="44"/>
      <c r="VEN41" s="44"/>
      <c r="VEO41" s="44"/>
      <c r="VEP41" s="44"/>
      <c r="VEQ41" s="44"/>
      <c r="VER41" s="44"/>
      <c r="VES41" s="44"/>
      <c r="VET41" s="44"/>
      <c r="VEU41" s="44"/>
      <c r="VEV41" s="44"/>
      <c r="VEW41" s="44"/>
      <c r="VEX41" s="44"/>
      <c r="VEY41" s="44"/>
      <c r="VEZ41" s="44"/>
      <c r="VFA41" s="44"/>
      <c r="VFB41" s="44"/>
      <c r="VFC41" s="44"/>
      <c r="VFD41" s="44"/>
      <c r="VFE41" s="44"/>
      <c r="VFF41" s="44"/>
      <c r="VFG41" s="44"/>
      <c r="VFH41" s="44"/>
      <c r="VFI41" s="44"/>
      <c r="VFJ41" s="44"/>
      <c r="VFK41" s="44"/>
      <c r="VFL41" s="44"/>
      <c r="VFM41" s="44"/>
      <c r="VFN41" s="44"/>
      <c r="VFO41" s="44"/>
      <c r="VFP41" s="44"/>
      <c r="VFQ41" s="44"/>
      <c r="VFR41" s="44"/>
      <c r="VFS41" s="44"/>
      <c r="VFT41" s="44"/>
      <c r="VFU41" s="44"/>
      <c r="VFV41" s="44"/>
      <c r="VFW41" s="44"/>
      <c r="VFX41" s="44"/>
      <c r="VFY41" s="44"/>
      <c r="VFZ41" s="44"/>
      <c r="VGA41" s="44"/>
      <c r="VGB41" s="44"/>
      <c r="VGC41" s="44"/>
      <c r="VGD41" s="44"/>
      <c r="VGE41" s="44"/>
      <c r="VGF41" s="44"/>
      <c r="VGG41" s="44"/>
      <c r="VGH41" s="44"/>
      <c r="VGI41" s="44"/>
      <c r="VGJ41" s="44"/>
      <c r="VGK41" s="44"/>
      <c r="VGL41" s="44"/>
      <c r="VGM41" s="44"/>
      <c r="VGN41" s="44"/>
      <c r="VGO41" s="44"/>
      <c r="VGP41" s="44"/>
      <c r="VGQ41" s="44"/>
      <c r="VGR41" s="44"/>
      <c r="VGS41" s="44"/>
      <c r="VGT41" s="44"/>
      <c r="VGU41" s="44"/>
      <c r="VGV41" s="44"/>
      <c r="VGW41" s="44"/>
      <c r="VGX41" s="44"/>
      <c r="VGY41" s="44"/>
      <c r="VGZ41" s="44"/>
      <c r="VHA41" s="44"/>
      <c r="VHB41" s="44"/>
      <c r="VHC41" s="44"/>
      <c r="VHD41" s="44"/>
      <c r="VHE41" s="44"/>
      <c r="VHF41" s="44"/>
      <c r="VHG41" s="44"/>
      <c r="VHH41" s="44"/>
      <c r="VHI41" s="44"/>
      <c r="VHJ41" s="44"/>
      <c r="VHK41" s="44"/>
      <c r="VHL41" s="44"/>
      <c r="VHM41" s="44"/>
      <c r="VHN41" s="44"/>
      <c r="VHO41" s="44"/>
      <c r="VHP41" s="44"/>
      <c r="VHQ41" s="44"/>
      <c r="VHR41" s="44"/>
      <c r="VHS41" s="44"/>
      <c r="VHT41" s="44"/>
      <c r="VHU41" s="44"/>
      <c r="VHV41" s="44"/>
      <c r="VHW41" s="44"/>
      <c r="VHX41" s="44"/>
      <c r="VHY41" s="44"/>
      <c r="VHZ41" s="44"/>
      <c r="VIA41" s="44"/>
      <c r="VIB41" s="44"/>
      <c r="VIC41" s="44"/>
      <c r="VID41" s="44"/>
      <c r="VIE41" s="44"/>
      <c r="VIF41" s="44"/>
      <c r="VIG41" s="44"/>
      <c r="VIH41" s="44"/>
      <c r="VII41" s="44"/>
      <c r="VIJ41" s="44"/>
      <c r="VIK41" s="44"/>
      <c r="VIL41" s="44"/>
      <c r="VIM41" s="44"/>
      <c r="VIN41" s="44"/>
      <c r="VIO41" s="44"/>
      <c r="VIP41" s="44"/>
      <c r="VIQ41" s="44"/>
      <c r="VIR41" s="44"/>
      <c r="VIS41" s="44"/>
      <c r="VIT41" s="44"/>
      <c r="VIU41" s="44"/>
      <c r="VIV41" s="44"/>
      <c r="VIW41" s="44"/>
      <c r="VIX41" s="44"/>
      <c r="VIY41" s="44"/>
      <c r="VIZ41" s="44"/>
      <c r="VJA41" s="44"/>
      <c r="VJB41" s="44"/>
      <c r="VJC41" s="44"/>
      <c r="VJD41" s="44"/>
      <c r="VJE41" s="44"/>
      <c r="VJF41" s="44"/>
      <c r="VJG41" s="44"/>
      <c r="VJH41" s="44"/>
      <c r="VJI41" s="44"/>
      <c r="VJJ41" s="44"/>
      <c r="VJK41" s="44"/>
      <c r="VJL41" s="44"/>
      <c r="VJM41" s="44"/>
      <c r="VJN41" s="44"/>
      <c r="VJO41" s="44"/>
      <c r="VJP41" s="44"/>
      <c r="VJQ41" s="44"/>
      <c r="VJR41" s="44"/>
      <c r="VJS41" s="44"/>
      <c r="VJT41" s="44"/>
      <c r="VJU41" s="44"/>
      <c r="VJV41" s="44"/>
      <c r="VJW41" s="44"/>
      <c r="VJX41" s="44"/>
      <c r="VJY41" s="44"/>
      <c r="VJZ41" s="44"/>
      <c r="VKA41" s="44"/>
      <c r="VKB41" s="44"/>
      <c r="VKC41" s="44"/>
      <c r="VKD41" s="44"/>
      <c r="VKE41" s="44"/>
      <c r="VKF41" s="44"/>
      <c r="VKG41" s="44"/>
      <c r="VKH41" s="44"/>
      <c r="VKI41" s="44"/>
      <c r="VKJ41" s="44"/>
      <c r="VKK41" s="44"/>
      <c r="VKL41" s="44"/>
      <c r="VKM41" s="44"/>
      <c r="VKN41" s="44"/>
      <c r="VKO41" s="44"/>
      <c r="VKP41" s="44"/>
      <c r="VKQ41" s="44"/>
      <c r="VKR41" s="44"/>
      <c r="VKS41" s="44"/>
      <c r="VKT41" s="44"/>
      <c r="VKU41" s="44"/>
      <c r="VKV41" s="44"/>
      <c r="VKW41" s="44"/>
      <c r="VKX41" s="44"/>
      <c r="VKY41" s="44"/>
      <c r="VKZ41" s="44"/>
      <c r="VLA41" s="44"/>
      <c r="VLB41" s="44"/>
      <c r="VLC41" s="44"/>
      <c r="VLD41" s="44"/>
      <c r="VLE41" s="44"/>
      <c r="VLF41" s="44"/>
      <c r="VLG41" s="44"/>
      <c r="VLH41" s="44"/>
      <c r="VLI41" s="44"/>
      <c r="VLJ41" s="44"/>
      <c r="VLK41" s="44"/>
      <c r="VLL41" s="44"/>
      <c r="VLM41" s="44"/>
      <c r="VLN41" s="44"/>
      <c r="VLO41" s="44"/>
      <c r="VLP41" s="44"/>
      <c r="VLQ41" s="44"/>
      <c r="VLR41" s="44"/>
      <c r="VLS41" s="44"/>
      <c r="VLT41" s="44"/>
      <c r="VLU41" s="44"/>
      <c r="VLV41" s="44"/>
      <c r="VLW41" s="44"/>
      <c r="VLX41" s="44"/>
      <c r="VLY41" s="44"/>
      <c r="VLZ41" s="44"/>
      <c r="VMA41" s="44"/>
      <c r="VMB41" s="44"/>
      <c r="VMC41" s="44"/>
      <c r="VMD41" s="44"/>
      <c r="VME41" s="44"/>
      <c r="VMF41" s="44"/>
      <c r="VMG41" s="44"/>
      <c r="VMH41" s="44"/>
      <c r="VMI41" s="44"/>
      <c r="VMJ41" s="44"/>
      <c r="VMK41" s="44"/>
      <c r="VML41" s="44"/>
      <c r="VMM41" s="44"/>
      <c r="VMN41" s="44"/>
      <c r="VMO41" s="44"/>
      <c r="VMP41" s="44"/>
      <c r="VMQ41" s="44"/>
      <c r="VMR41" s="44"/>
      <c r="VMS41" s="44"/>
      <c r="VMT41" s="44"/>
      <c r="VMU41" s="44"/>
      <c r="VMV41" s="44"/>
      <c r="VMW41" s="44"/>
      <c r="VMX41" s="44"/>
      <c r="VMY41" s="44"/>
      <c r="VMZ41" s="44"/>
      <c r="VNA41" s="44"/>
      <c r="VNB41" s="44"/>
      <c r="VNC41" s="44"/>
      <c r="VND41" s="44"/>
      <c r="VNE41" s="44"/>
      <c r="VNF41" s="44"/>
      <c r="VNG41" s="44"/>
      <c r="VNH41" s="44"/>
      <c r="VNI41" s="44"/>
      <c r="VNJ41" s="44"/>
      <c r="VNK41" s="44"/>
      <c r="VNL41" s="44"/>
      <c r="VNM41" s="44"/>
      <c r="VNN41" s="44"/>
      <c r="VNO41" s="44"/>
      <c r="VNP41" s="44"/>
      <c r="VNQ41" s="44"/>
      <c r="VNR41" s="44"/>
      <c r="VNS41" s="44"/>
      <c r="VNT41" s="44"/>
      <c r="VNU41" s="44"/>
      <c r="VNV41" s="44"/>
      <c r="VNW41" s="44"/>
      <c r="VNX41" s="44"/>
      <c r="VNY41" s="44"/>
      <c r="VNZ41" s="44"/>
      <c r="VOA41" s="44"/>
      <c r="VOB41" s="44"/>
      <c r="VOC41" s="44"/>
      <c r="VOD41" s="44"/>
      <c r="VOE41" s="44"/>
      <c r="VOF41" s="44"/>
      <c r="VOG41" s="44"/>
      <c r="VOH41" s="44"/>
      <c r="VOI41" s="44"/>
      <c r="VOJ41" s="44"/>
      <c r="VOK41" s="44"/>
      <c r="VOL41" s="44"/>
      <c r="VOM41" s="44"/>
      <c r="VON41" s="44"/>
      <c r="VOO41" s="44"/>
      <c r="VOP41" s="44"/>
      <c r="VOQ41" s="44"/>
      <c r="VOR41" s="44"/>
      <c r="VOS41" s="44"/>
      <c r="VOT41" s="44"/>
      <c r="VOU41" s="44"/>
      <c r="VOV41" s="44"/>
      <c r="VOW41" s="44"/>
      <c r="VOX41" s="44"/>
      <c r="VOY41" s="44"/>
      <c r="VOZ41" s="44"/>
      <c r="VPA41" s="44"/>
      <c r="VPB41" s="44"/>
      <c r="VPC41" s="44"/>
      <c r="VPD41" s="44"/>
      <c r="VPE41" s="44"/>
      <c r="VPF41" s="44"/>
      <c r="VPG41" s="44"/>
      <c r="VPH41" s="44"/>
      <c r="VPI41" s="44"/>
      <c r="VPJ41" s="44"/>
      <c r="VPK41" s="44"/>
      <c r="VPL41" s="44"/>
      <c r="VPM41" s="44"/>
      <c r="VPN41" s="44"/>
      <c r="VPO41" s="44"/>
      <c r="VPP41" s="44"/>
      <c r="VPQ41" s="44"/>
      <c r="VPR41" s="44"/>
      <c r="VPS41" s="44"/>
      <c r="VPT41" s="44"/>
      <c r="VPU41" s="44"/>
      <c r="VPV41" s="44"/>
      <c r="VPW41" s="44"/>
      <c r="VPX41" s="44"/>
      <c r="VPY41" s="44"/>
      <c r="VPZ41" s="44"/>
      <c r="VQA41" s="44"/>
      <c r="VQB41" s="44"/>
      <c r="VQC41" s="44"/>
      <c r="VQD41" s="44"/>
      <c r="VQE41" s="44"/>
      <c r="VQF41" s="44"/>
      <c r="VQG41" s="44"/>
      <c r="VQH41" s="44"/>
      <c r="VQI41" s="44"/>
      <c r="VQJ41" s="44"/>
      <c r="VQK41" s="44"/>
      <c r="VQL41" s="44"/>
      <c r="VQM41" s="44"/>
      <c r="VQN41" s="44"/>
      <c r="VQO41" s="44"/>
      <c r="VQP41" s="44"/>
      <c r="VQQ41" s="44"/>
      <c r="VQR41" s="44"/>
      <c r="VQS41" s="44"/>
      <c r="VQT41" s="44"/>
      <c r="VQU41" s="44"/>
      <c r="VQV41" s="44"/>
      <c r="VQW41" s="44"/>
      <c r="VQX41" s="44"/>
      <c r="VQY41" s="44"/>
      <c r="VQZ41" s="44"/>
      <c r="VRA41" s="44"/>
      <c r="VRB41" s="44"/>
      <c r="VRC41" s="44"/>
      <c r="VRD41" s="44"/>
      <c r="VRE41" s="44"/>
      <c r="VRF41" s="44"/>
      <c r="VRG41" s="44"/>
      <c r="VRH41" s="44"/>
      <c r="VRI41" s="44"/>
      <c r="VRJ41" s="44"/>
      <c r="VRK41" s="44"/>
      <c r="VRL41" s="44"/>
      <c r="VRM41" s="44"/>
      <c r="VRN41" s="44"/>
      <c r="VRO41" s="44"/>
      <c r="VRP41" s="44"/>
      <c r="VRQ41" s="44"/>
      <c r="VRR41" s="44"/>
      <c r="VRS41" s="44"/>
      <c r="VRT41" s="44"/>
      <c r="VRU41" s="44"/>
      <c r="VRV41" s="44"/>
      <c r="VRW41" s="44"/>
      <c r="VRX41" s="44"/>
      <c r="VRY41" s="44"/>
      <c r="VRZ41" s="44"/>
      <c r="VSA41" s="44"/>
      <c r="VSB41" s="44"/>
      <c r="VSC41" s="44"/>
      <c r="VSD41" s="44"/>
      <c r="VSE41" s="44"/>
      <c r="VSF41" s="44"/>
      <c r="VSG41" s="44"/>
      <c r="VSH41" s="44"/>
      <c r="VSI41" s="44"/>
      <c r="VSJ41" s="44"/>
      <c r="VSK41" s="44"/>
      <c r="VSL41" s="44"/>
      <c r="VSM41" s="44"/>
      <c r="VSN41" s="44"/>
      <c r="VSO41" s="44"/>
      <c r="VSP41" s="44"/>
      <c r="VSQ41" s="44"/>
      <c r="VSR41" s="44"/>
      <c r="VSS41" s="44"/>
      <c r="VST41" s="44"/>
      <c r="VSU41" s="44"/>
      <c r="VSV41" s="44"/>
      <c r="VSW41" s="44"/>
      <c r="VSX41" s="44"/>
      <c r="VSY41" s="44"/>
      <c r="VSZ41" s="44"/>
      <c r="VTA41" s="44"/>
      <c r="VTB41" s="44"/>
      <c r="VTC41" s="44"/>
      <c r="VTD41" s="44"/>
      <c r="VTE41" s="44"/>
      <c r="VTF41" s="44"/>
      <c r="VTG41" s="44"/>
      <c r="VTH41" s="44"/>
      <c r="VTI41" s="44"/>
      <c r="VTJ41" s="44"/>
      <c r="VTK41" s="44"/>
      <c r="VTL41" s="44"/>
      <c r="VTM41" s="44"/>
      <c r="VTN41" s="44"/>
      <c r="VTO41" s="44"/>
      <c r="VTP41" s="44"/>
      <c r="VTQ41" s="44"/>
      <c r="VTR41" s="44"/>
      <c r="VTS41" s="44"/>
      <c r="VTT41" s="44"/>
      <c r="VTU41" s="44"/>
      <c r="VTV41" s="44"/>
      <c r="VTW41" s="44"/>
      <c r="VTX41" s="44"/>
      <c r="VTY41" s="44"/>
      <c r="VTZ41" s="44"/>
      <c r="VUA41" s="44"/>
      <c r="VUB41" s="44"/>
      <c r="VUC41" s="44"/>
      <c r="VUD41" s="44"/>
      <c r="VUE41" s="44"/>
      <c r="VUF41" s="44"/>
      <c r="VUG41" s="44"/>
      <c r="VUH41" s="44"/>
      <c r="VUI41" s="44"/>
      <c r="VUJ41" s="44"/>
      <c r="VUK41" s="44"/>
      <c r="VUL41" s="44"/>
      <c r="VUM41" s="44"/>
      <c r="VUN41" s="44"/>
      <c r="VUO41" s="44"/>
      <c r="VUP41" s="44"/>
      <c r="VUQ41" s="44"/>
      <c r="VUR41" s="44"/>
      <c r="VUS41" s="44"/>
      <c r="VUT41" s="44"/>
      <c r="VUU41" s="44"/>
      <c r="VUV41" s="44"/>
      <c r="VUW41" s="44"/>
      <c r="VUX41" s="44"/>
      <c r="VUY41" s="44"/>
      <c r="VUZ41" s="44"/>
      <c r="VVA41" s="44"/>
      <c r="VVB41" s="44"/>
      <c r="VVC41" s="44"/>
      <c r="VVD41" s="44"/>
      <c r="VVE41" s="44"/>
      <c r="VVF41" s="44"/>
      <c r="VVG41" s="44"/>
      <c r="VVH41" s="44"/>
      <c r="VVI41" s="44"/>
      <c r="VVJ41" s="44"/>
      <c r="VVK41" s="44"/>
      <c r="VVL41" s="44"/>
      <c r="VVM41" s="44"/>
      <c r="VVN41" s="44"/>
      <c r="VVO41" s="44"/>
      <c r="VVP41" s="44"/>
      <c r="VVQ41" s="44"/>
      <c r="VVR41" s="44"/>
      <c r="VVS41" s="44"/>
      <c r="VVT41" s="44"/>
      <c r="VVU41" s="44"/>
      <c r="VVV41" s="44"/>
      <c r="VVW41" s="44"/>
      <c r="VVX41" s="44"/>
      <c r="VVY41" s="44"/>
      <c r="VVZ41" s="44"/>
      <c r="VWA41" s="44"/>
      <c r="VWB41" s="44"/>
      <c r="VWC41" s="44"/>
      <c r="VWD41" s="44"/>
      <c r="VWE41" s="44"/>
      <c r="VWF41" s="44"/>
      <c r="VWG41" s="44"/>
      <c r="VWH41" s="44"/>
      <c r="VWI41" s="44"/>
      <c r="VWJ41" s="44"/>
      <c r="VWK41" s="44"/>
      <c r="VWL41" s="44"/>
      <c r="VWM41" s="44"/>
      <c r="VWN41" s="44"/>
      <c r="VWO41" s="44"/>
      <c r="VWP41" s="44"/>
      <c r="VWQ41" s="44"/>
      <c r="VWR41" s="44"/>
      <c r="VWS41" s="44"/>
      <c r="VWT41" s="44"/>
      <c r="VWU41" s="44"/>
      <c r="VWV41" s="44"/>
      <c r="VWW41" s="44"/>
      <c r="VWX41" s="44"/>
      <c r="VWY41" s="44"/>
      <c r="VWZ41" s="44"/>
      <c r="VXA41" s="44"/>
      <c r="VXB41" s="44"/>
      <c r="VXC41" s="44"/>
      <c r="VXD41" s="44"/>
      <c r="VXE41" s="44"/>
      <c r="VXF41" s="44"/>
      <c r="VXG41" s="44"/>
      <c r="VXH41" s="44"/>
      <c r="VXI41" s="44"/>
      <c r="VXJ41" s="44"/>
      <c r="VXK41" s="44"/>
      <c r="VXL41" s="44"/>
      <c r="VXM41" s="44"/>
      <c r="VXN41" s="44"/>
      <c r="VXO41" s="44"/>
      <c r="VXP41" s="44"/>
      <c r="VXQ41" s="44"/>
      <c r="VXR41" s="44"/>
      <c r="VXS41" s="44"/>
      <c r="VXT41" s="44"/>
      <c r="VXU41" s="44"/>
      <c r="VXV41" s="44"/>
      <c r="VXW41" s="44"/>
      <c r="VXX41" s="44"/>
      <c r="VXY41" s="44"/>
      <c r="VXZ41" s="44"/>
      <c r="VYA41" s="44"/>
      <c r="VYB41" s="44"/>
      <c r="VYC41" s="44"/>
      <c r="VYD41" s="44"/>
      <c r="VYE41" s="44"/>
      <c r="VYF41" s="44"/>
      <c r="VYG41" s="44"/>
      <c r="VYH41" s="44"/>
      <c r="VYI41" s="44"/>
      <c r="VYJ41" s="44"/>
      <c r="VYK41" s="44"/>
      <c r="VYL41" s="44"/>
      <c r="VYM41" s="44"/>
      <c r="VYN41" s="44"/>
      <c r="VYO41" s="44"/>
      <c r="VYP41" s="44"/>
      <c r="VYQ41" s="44"/>
      <c r="VYR41" s="44"/>
      <c r="VYS41" s="44"/>
      <c r="VYT41" s="44"/>
      <c r="VYU41" s="44"/>
      <c r="VYV41" s="44"/>
      <c r="VYW41" s="44"/>
      <c r="VYX41" s="44"/>
      <c r="VYY41" s="44"/>
      <c r="VYZ41" s="44"/>
      <c r="VZA41" s="44"/>
      <c r="VZB41" s="44"/>
      <c r="VZC41" s="44"/>
      <c r="VZD41" s="44"/>
      <c r="VZE41" s="44"/>
      <c r="VZF41" s="44"/>
      <c r="VZG41" s="44"/>
      <c r="VZH41" s="44"/>
      <c r="VZI41" s="44"/>
      <c r="VZJ41" s="44"/>
      <c r="VZK41" s="44"/>
      <c r="VZL41" s="44"/>
      <c r="VZM41" s="44"/>
      <c r="VZN41" s="44"/>
      <c r="VZO41" s="44"/>
      <c r="VZP41" s="44"/>
      <c r="VZQ41" s="44"/>
      <c r="VZR41" s="44"/>
      <c r="VZS41" s="44"/>
      <c r="VZT41" s="44"/>
      <c r="VZU41" s="44"/>
      <c r="VZV41" s="44"/>
      <c r="VZW41" s="44"/>
      <c r="VZX41" s="44"/>
      <c r="VZY41" s="44"/>
      <c r="VZZ41" s="44"/>
      <c r="WAA41" s="44"/>
      <c r="WAB41" s="44"/>
      <c r="WAC41" s="44"/>
      <c r="WAD41" s="44"/>
      <c r="WAE41" s="44"/>
      <c r="WAF41" s="44"/>
      <c r="WAG41" s="44"/>
      <c r="WAH41" s="44"/>
      <c r="WAI41" s="44"/>
      <c r="WAJ41" s="44"/>
      <c r="WAK41" s="44"/>
      <c r="WAL41" s="44"/>
      <c r="WAM41" s="44"/>
      <c r="WAN41" s="44"/>
      <c r="WAO41" s="44"/>
      <c r="WAP41" s="44"/>
      <c r="WAQ41" s="44"/>
      <c r="WAR41" s="44"/>
      <c r="WAS41" s="44"/>
      <c r="WAT41" s="44"/>
      <c r="WAU41" s="44"/>
      <c r="WAV41" s="44"/>
      <c r="WAW41" s="44"/>
      <c r="WAX41" s="44"/>
      <c r="WAY41" s="44"/>
      <c r="WAZ41" s="44"/>
      <c r="WBA41" s="44"/>
      <c r="WBB41" s="44"/>
      <c r="WBC41" s="44"/>
      <c r="WBD41" s="44"/>
      <c r="WBE41" s="44"/>
      <c r="WBF41" s="44"/>
      <c r="WBG41" s="44"/>
      <c r="WBH41" s="44"/>
      <c r="WBI41" s="44"/>
      <c r="WBJ41" s="44"/>
      <c r="WBK41" s="44"/>
      <c r="WBL41" s="44"/>
      <c r="WBM41" s="44"/>
      <c r="WBN41" s="44"/>
      <c r="WBO41" s="44"/>
      <c r="WBP41" s="44"/>
      <c r="WBQ41" s="44"/>
      <c r="WBR41" s="44"/>
      <c r="WBS41" s="44"/>
      <c r="WBT41" s="44"/>
      <c r="WBU41" s="44"/>
      <c r="WBV41" s="44"/>
      <c r="WBW41" s="44"/>
      <c r="WBX41" s="44"/>
      <c r="WBY41" s="44"/>
      <c r="WBZ41" s="44"/>
      <c r="WCA41" s="44"/>
      <c r="WCB41" s="44"/>
      <c r="WCC41" s="44"/>
      <c r="WCD41" s="44"/>
      <c r="WCE41" s="44"/>
      <c r="WCF41" s="44"/>
      <c r="WCG41" s="44"/>
      <c r="WCH41" s="44"/>
      <c r="WCI41" s="44"/>
      <c r="WCJ41" s="44"/>
      <c r="WCK41" s="44"/>
      <c r="WCL41" s="44"/>
      <c r="WCM41" s="44"/>
      <c r="WCN41" s="44"/>
      <c r="WCO41" s="44"/>
      <c r="WCP41" s="44"/>
      <c r="WCQ41" s="44"/>
      <c r="WCR41" s="44"/>
      <c r="WCS41" s="44"/>
      <c r="WCT41" s="44"/>
      <c r="WCU41" s="44"/>
      <c r="WCV41" s="44"/>
      <c r="WCW41" s="44"/>
      <c r="WCX41" s="44"/>
      <c r="WCY41" s="44"/>
      <c r="WCZ41" s="44"/>
      <c r="WDA41" s="44"/>
      <c r="WDB41" s="44"/>
      <c r="WDC41" s="44"/>
      <c r="WDD41" s="44"/>
      <c r="WDE41" s="44"/>
      <c r="WDF41" s="44"/>
      <c r="WDG41" s="44"/>
      <c r="WDH41" s="44"/>
      <c r="WDI41" s="44"/>
      <c r="WDJ41" s="44"/>
      <c r="WDK41" s="44"/>
      <c r="WDL41" s="44"/>
      <c r="WDM41" s="44"/>
      <c r="WDN41" s="44"/>
      <c r="WDO41" s="44"/>
      <c r="WDP41" s="44"/>
      <c r="WDQ41" s="44"/>
      <c r="WDR41" s="44"/>
      <c r="WDS41" s="44"/>
      <c r="WDT41" s="44"/>
      <c r="WDU41" s="44"/>
      <c r="WDV41" s="44"/>
      <c r="WDW41" s="44"/>
      <c r="WDX41" s="44"/>
      <c r="WDY41" s="44"/>
      <c r="WDZ41" s="44"/>
      <c r="WEA41" s="44"/>
      <c r="WEB41" s="44"/>
      <c r="WEC41" s="44"/>
      <c r="WED41" s="44"/>
      <c r="WEE41" s="44"/>
      <c r="WEF41" s="44"/>
      <c r="WEG41" s="44"/>
      <c r="WEH41" s="44"/>
      <c r="WEI41" s="44"/>
      <c r="WEJ41" s="44"/>
      <c r="WEK41" s="44"/>
      <c r="WEL41" s="44"/>
      <c r="WEM41" s="44"/>
      <c r="WEN41" s="44"/>
      <c r="WEO41" s="44"/>
      <c r="WEP41" s="44"/>
      <c r="WEQ41" s="44"/>
      <c r="WER41" s="44"/>
      <c r="WES41" s="44"/>
      <c r="WET41" s="44"/>
      <c r="WEU41" s="44"/>
      <c r="WEV41" s="44"/>
      <c r="WEW41" s="44"/>
      <c r="WEX41" s="44"/>
      <c r="WEY41" s="44"/>
      <c r="WEZ41" s="44"/>
      <c r="WFA41" s="44"/>
      <c r="WFB41" s="44"/>
      <c r="WFC41" s="44"/>
      <c r="WFD41" s="44"/>
      <c r="WFE41" s="44"/>
      <c r="WFF41" s="44"/>
      <c r="WFG41" s="44"/>
      <c r="WFH41" s="44"/>
      <c r="WFI41" s="44"/>
      <c r="WFJ41" s="44"/>
      <c r="WFK41" s="44"/>
      <c r="WFL41" s="44"/>
      <c r="WFM41" s="44"/>
      <c r="WFN41" s="44"/>
      <c r="WFO41" s="44"/>
      <c r="WFP41" s="44"/>
      <c r="WFQ41" s="44"/>
      <c r="WFR41" s="44"/>
      <c r="WFS41" s="44"/>
      <c r="WFT41" s="44"/>
      <c r="WFU41" s="44"/>
      <c r="WFV41" s="44"/>
      <c r="WFW41" s="44"/>
      <c r="WFX41" s="44"/>
      <c r="WFY41" s="44"/>
      <c r="WFZ41" s="44"/>
      <c r="WGA41" s="44"/>
      <c r="WGB41" s="44"/>
      <c r="WGC41" s="44"/>
      <c r="WGD41" s="44"/>
      <c r="WGE41" s="44"/>
      <c r="WGF41" s="44"/>
      <c r="WGG41" s="44"/>
      <c r="WGH41" s="44"/>
      <c r="WGI41" s="44"/>
      <c r="WGJ41" s="44"/>
      <c r="WGK41" s="44"/>
      <c r="WGL41" s="44"/>
      <c r="WGM41" s="44"/>
      <c r="WGN41" s="44"/>
      <c r="WGO41" s="44"/>
      <c r="WGP41" s="44"/>
      <c r="WGQ41" s="44"/>
      <c r="WGR41" s="44"/>
      <c r="WGS41" s="44"/>
      <c r="WGT41" s="44"/>
      <c r="WGU41" s="44"/>
      <c r="WGV41" s="44"/>
      <c r="WGW41" s="44"/>
      <c r="WGX41" s="44"/>
      <c r="WGY41" s="44"/>
      <c r="WGZ41" s="44"/>
      <c r="WHA41" s="44"/>
      <c r="WHB41" s="44"/>
      <c r="WHC41" s="44"/>
      <c r="WHD41" s="44"/>
      <c r="WHE41" s="44"/>
      <c r="WHF41" s="44"/>
      <c r="WHG41" s="44"/>
      <c r="WHH41" s="44"/>
      <c r="WHI41" s="44"/>
      <c r="WHJ41" s="44"/>
      <c r="WHK41" s="44"/>
      <c r="WHL41" s="44"/>
      <c r="WHM41" s="44"/>
      <c r="WHN41" s="44"/>
      <c r="WHO41" s="44"/>
      <c r="WHP41" s="44"/>
      <c r="WHQ41" s="44"/>
      <c r="WHR41" s="44"/>
      <c r="WHS41" s="44"/>
      <c r="WHT41" s="44"/>
      <c r="WHU41" s="44"/>
      <c r="WHV41" s="44"/>
      <c r="WHW41" s="44"/>
      <c r="WHX41" s="44"/>
      <c r="WHY41" s="44"/>
      <c r="WHZ41" s="44"/>
      <c r="WIA41" s="44"/>
      <c r="WIB41" s="44"/>
      <c r="WIC41" s="44"/>
      <c r="WID41" s="44"/>
      <c r="WIE41" s="44"/>
      <c r="WIF41" s="44"/>
      <c r="WIG41" s="44"/>
      <c r="WIH41" s="44"/>
      <c r="WII41" s="44"/>
      <c r="WIJ41" s="44"/>
      <c r="WIK41" s="44"/>
      <c r="WIL41" s="44"/>
      <c r="WIM41" s="44"/>
      <c r="WIN41" s="44"/>
      <c r="WIO41" s="44"/>
      <c r="WIP41" s="44"/>
      <c r="WIQ41" s="44"/>
      <c r="WIR41" s="44"/>
      <c r="WIS41" s="44"/>
      <c r="WIT41" s="44"/>
      <c r="WIU41" s="44"/>
      <c r="WIV41" s="44"/>
      <c r="WIW41" s="44"/>
      <c r="WIX41" s="44"/>
      <c r="WIY41" s="44"/>
      <c r="WIZ41" s="44"/>
      <c r="WJA41" s="44"/>
      <c r="WJB41" s="44"/>
      <c r="WJC41" s="44"/>
      <c r="WJD41" s="44"/>
      <c r="WJE41" s="44"/>
      <c r="WJF41" s="44"/>
      <c r="WJG41" s="44"/>
      <c r="WJH41" s="44"/>
      <c r="WJI41" s="44"/>
      <c r="WJJ41" s="44"/>
      <c r="WJK41" s="44"/>
      <c r="WJL41" s="44"/>
      <c r="WJM41" s="44"/>
      <c r="WJN41" s="44"/>
      <c r="WJO41" s="44"/>
      <c r="WJP41" s="44"/>
      <c r="WJQ41" s="44"/>
      <c r="WJR41" s="44"/>
      <c r="WJS41" s="44"/>
      <c r="WJT41" s="44"/>
      <c r="WJU41" s="44"/>
      <c r="WJV41" s="44"/>
      <c r="WJW41" s="44"/>
      <c r="WJX41" s="44"/>
      <c r="WJY41" s="44"/>
      <c r="WJZ41" s="44"/>
      <c r="WKA41" s="44"/>
      <c r="WKB41" s="44"/>
      <c r="WKC41" s="44"/>
      <c r="WKD41" s="44"/>
      <c r="WKE41" s="44"/>
      <c r="WKF41" s="44"/>
      <c r="WKG41" s="44"/>
      <c r="WKH41" s="44"/>
      <c r="WKI41" s="44"/>
      <c r="WKJ41" s="44"/>
      <c r="WKK41" s="44"/>
      <c r="WKL41" s="44"/>
      <c r="WKM41" s="44"/>
      <c r="WKN41" s="44"/>
      <c r="WKO41" s="44"/>
      <c r="WKP41" s="44"/>
      <c r="WKQ41" s="44"/>
      <c r="WKR41" s="44"/>
      <c r="WKS41" s="44"/>
      <c r="WKT41" s="44"/>
      <c r="WKU41" s="44"/>
      <c r="WKV41" s="44"/>
      <c r="WKW41" s="44"/>
      <c r="WKX41" s="44"/>
      <c r="WKY41" s="44"/>
      <c r="WKZ41" s="44"/>
      <c r="WLA41" s="44"/>
      <c r="WLB41" s="44"/>
      <c r="WLC41" s="44"/>
      <c r="WLD41" s="44"/>
      <c r="WLE41" s="44"/>
      <c r="WLF41" s="44"/>
      <c r="WLG41" s="44"/>
      <c r="WLH41" s="44"/>
      <c r="WLI41" s="44"/>
      <c r="WLJ41" s="44"/>
      <c r="WLK41" s="44"/>
      <c r="WLL41" s="44"/>
      <c r="WLM41" s="44"/>
      <c r="WLN41" s="44"/>
      <c r="WLO41" s="44"/>
      <c r="WLP41" s="44"/>
      <c r="WLQ41" s="44"/>
      <c r="WLR41" s="44"/>
      <c r="WLS41" s="44"/>
      <c r="WLT41" s="44"/>
      <c r="WLU41" s="44"/>
      <c r="WLV41" s="44"/>
      <c r="WLW41" s="44"/>
      <c r="WLX41" s="44"/>
      <c r="WLY41" s="44"/>
      <c r="WLZ41" s="44"/>
      <c r="WMA41" s="44"/>
      <c r="WMB41" s="44"/>
      <c r="WMC41" s="44"/>
      <c r="WMD41" s="44"/>
      <c r="WME41" s="44"/>
      <c r="WMF41" s="44"/>
      <c r="WMG41" s="44"/>
      <c r="WMH41" s="44"/>
      <c r="WMI41" s="44"/>
      <c r="WMJ41" s="44"/>
      <c r="WMK41" s="44"/>
      <c r="WML41" s="44"/>
      <c r="WMM41" s="44"/>
      <c r="WMN41" s="44"/>
      <c r="WMO41" s="44"/>
      <c r="WMP41" s="44"/>
      <c r="WMQ41" s="44"/>
      <c r="WMR41" s="44"/>
      <c r="WMS41" s="44"/>
      <c r="WMT41" s="44"/>
      <c r="WMU41" s="44"/>
      <c r="WMV41" s="44"/>
      <c r="WMW41" s="44"/>
      <c r="WMX41" s="44"/>
      <c r="WMY41" s="44"/>
      <c r="WMZ41" s="44"/>
      <c r="WNA41" s="44"/>
      <c r="WNB41" s="44"/>
      <c r="WNC41" s="44"/>
      <c r="WND41" s="44"/>
      <c r="WNE41" s="44"/>
      <c r="WNF41" s="44"/>
      <c r="WNG41" s="44"/>
      <c r="WNH41" s="44"/>
      <c r="WNI41" s="44"/>
      <c r="WNJ41" s="44"/>
      <c r="WNK41" s="44"/>
      <c r="WNL41" s="44"/>
      <c r="WNM41" s="44"/>
      <c r="WNN41" s="44"/>
      <c r="WNO41" s="44"/>
      <c r="WNP41" s="44"/>
      <c r="WNQ41" s="44"/>
      <c r="WNR41" s="44"/>
      <c r="WNS41" s="44"/>
      <c r="WNT41" s="44"/>
      <c r="WNU41" s="44"/>
      <c r="WNV41" s="44"/>
      <c r="WNW41" s="44"/>
      <c r="WNX41" s="44"/>
      <c r="WNY41" s="44"/>
      <c r="WNZ41" s="44"/>
      <c r="WOA41" s="44"/>
      <c r="WOB41" s="44"/>
      <c r="WOC41" s="44"/>
      <c r="WOD41" s="44"/>
      <c r="WOE41" s="44"/>
      <c r="WOF41" s="44"/>
      <c r="WOG41" s="44"/>
      <c r="WOH41" s="44"/>
      <c r="WOI41" s="44"/>
      <c r="WOJ41" s="44"/>
      <c r="WOK41" s="44"/>
      <c r="WOL41" s="44"/>
      <c r="WOM41" s="44"/>
      <c r="WON41" s="44"/>
      <c r="WOO41" s="44"/>
      <c r="WOP41" s="44"/>
      <c r="WOQ41" s="44"/>
      <c r="WOR41" s="44"/>
      <c r="WOS41" s="44"/>
      <c r="WOT41" s="44"/>
      <c r="WOU41" s="44"/>
      <c r="WOV41" s="44"/>
      <c r="WOW41" s="44"/>
      <c r="WOX41" s="44"/>
      <c r="WOY41" s="44"/>
      <c r="WOZ41" s="44"/>
      <c r="WPA41" s="44"/>
      <c r="WPB41" s="44"/>
      <c r="WPC41" s="44"/>
      <c r="WPD41" s="44"/>
      <c r="WPE41" s="44"/>
      <c r="WPF41" s="44"/>
      <c r="WPG41" s="44"/>
      <c r="WPH41" s="44"/>
      <c r="WPI41" s="44"/>
      <c r="WPJ41" s="44"/>
      <c r="WPK41" s="44"/>
      <c r="WPL41" s="44"/>
      <c r="WPM41" s="44"/>
      <c r="WPN41" s="44"/>
      <c r="WPO41" s="44"/>
      <c r="WPP41" s="44"/>
      <c r="WPQ41" s="44"/>
      <c r="WPR41" s="44"/>
      <c r="WPS41" s="44"/>
      <c r="WPT41" s="44"/>
      <c r="WPU41" s="44"/>
      <c r="WPV41" s="44"/>
      <c r="WPW41" s="44"/>
      <c r="WPX41" s="44"/>
      <c r="WPY41" s="44"/>
      <c r="WPZ41" s="44"/>
      <c r="WQA41" s="44"/>
      <c r="WQB41" s="44"/>
      <c r="WQC41" s="44"/>
      <c r="WQD41" s="44"/>
      <c r="WQE41" s="44"/>
      <c r="WQF41" s="44"/>
      <c r="WQG41" s="44"/>
      <c r="WQH41" s="44"/>
      <c r="WQI41" s="44"/>
      <c r="WQJ41" s="44"/>
      <c r="WQK41" s="44"/>
      <c r="WQL41" s="44"/>
      <c r="WQM41" s="44"/>
      <c r="WQN41" s="44"/>
      <c r="WQO41" s="44"/>
      <c r="WQP41" s="44"/>
      <c r="WQQ41" s="44"/>
      <c r="WQR41" s="44"/>
      <c r="WQS41" s="44"/>
      <c r="WQT41" s="44"/>
      <c r="WQU41" s="44"/>
      <c r="WQV41" s="44"/>
      <c r="WQW41" s="44"/>
      <c r="WQX41" s="44"/>
      <c r="WQY41" s="44"/>
      <c r="WQZ41" s="44"/>
      <c r="WRA41" s="44"/>
      <c r="WRB41" s="44"/>
      <c r="WRC41" s="44"/>
      <c r="WRD41" s="44"/>
      <c r="WRE41" s="44"/>
      <c r="WRF41" s="44"/>
      <c r="WRG41" s="44"/>
      <c r="WRH41" s="44"/>
      <c r="WRI41" s="44"/>
      <c r="WRJ41" s="44"/>
      <c r="WRK41" s="44"/>
      <c r="WRL41" s="44"/>
      <c r="WRM41" s="44"/>
      <c r="WRN41" s="44"/>
      <c r="WRO41" s="44"/>
      <c r="WRP41" s="44"/>
      <c r="WRQ41" s="44"/>
      <c r="WRR41" s="44"/>
      <c r="WRS41" s="44"/>
      <c r="WRT41" s="44"/>
      <c r="WRU41" s="44"/>
      <c r="WRV41" s="44"/>
      <c r="WRW41" s="44"/>
      <c r="WRX41" s="44"/>
      <c r="WRY41" s="44"/>
      <c r="WRZ41" s="44"/>
      <c r="WSA41" s="44"/>
      <c r="WSB41" s="44"/>
      <c r="WSC41" s="44"/>
      <c r="WSD41" s="44"/>
      <c r="WSE41" s="44"/>
      <c r="WSF41" s="44"/>
      <c r="WSG41" s="44"/>
      <c r="WSH41" s="44"/>
      <c r="WSI41" s="44"/>
      <c r="WSJ41" s="44"/>
      <c r="WSK41" s="44"/>
      <c r="WSL41" s="44"/>
      <c r="WSM41" s="44"/>
      <c r="WSN41" s="44"/>
      <c r="WSO41" s="44"/>
      <c r="WSP41" s="44"/>
      <c r="WSQ41" s="44"/>
      <c r="WSR41" s="44"/>
      <c r="WSS41" s="44"/>
      <c r="WST41" s="44"/>
      <c r="WSU41" s="44"/>
      <c r="WSV41" s="44"/>
      <c r="WSW41" s="44"/>
      <c r="WSX41" s="44"/>
      <c r="WSY41" s="44"/>
      <c r="WSZ41" s="44"/>
      <c r="WTA41" s="44"/>
      <c r="WTB41" s="44"/>
      <c r="WTC41" s="44"/>
      <c r="WTD41" s="44"/>
      <c r="WTE41" s="44"/>
      <c r="WTF41" s="44"/>
      <c r="WTG41" s="44"/>
      <c r="WTH41" s="44"/>
      <c r="WTI41" s="44"/>
      <c r="WTJ41" s="44"/>
      <c r="WTK41" s="44"/>
      <c r="WTL41" s="44"/>
      <c r="WTM41" s="44"/>
      <c r="WTN41" s="44"/>
      <c r="WTO41" s="44"/>
      <c r="WTP41" s="44"/>
      <c r="WTQ41" s="44"/>
      <c r="WTR41" s="44"/>
      <c r="WTS41" s="44"/>
      <c r="WTT41" s="44"/>
      <c r="WTU41" s="44"/>
      <c r="WTV41" s="44"/>
      <c r="WTW41" s="44"/>
      <c r="WTX41" s="44"/>
      <c r="WTY41" s="44"/>
      <c r="WTZ41" s="44"/>
      <c r="WUA41" s="44"/>
      <c r="WUB41" s="44"/>
      <c r="WUC41" s="44"/>
      <c r="WUD41" s="44"/>
      <c r="WUE41" s="44"/>
      <c r="WUF41" s="44"/>
      <c r="WUG41" s="44"/>
      <c r="WUH41" s="44"/>
      <c r="WUI41" s="44"/>
      <c r="WUJ41" s="44"/>
      <c r="WUK41" s="44"/>
      <c r="WUL41" s="44"/>
      <c r="WUM41" s="44"/>
      <c r="WUN41" s="44"/>
      <c r="WUO41" s="44"/>
      <c r="WUP41" s="44"/>
      <c r="WUQ41" s="44"/>
      <c r="WUR41" s="44"/>
      <c r="WUS41" s="44"/>
      <c r="WUT41" s="44"/>
      <c r="WUU41" s="44"/>
      <c r="WUV41" s="44"/>
      <c r="WUW41" s="44"/>
      <c r="WUX41" s="44"/>
      <c r="WUY41" s="44"/>
      <c r="WUZ41" s="44"/>
      <c r="WVA41" s="44"/>
      <c r="WVB41" s="44"/>
      <c r="WVC41" s="44"/>
      <c r="WVD41" s="44"/>
      <c r="WVE41" s="44"/>
      <c r="WVF41" s="44"/>
      <c r="WVG41" s="44"/>
      <c r="WVH41" s="44"/>
      <c r="WVI41" s="44"/>
      <c r="WVJ41" s="44"/>
      <c r="WVK41" s="44"/>
      <c r="WVL41" s="44"/>
      <c r="WVM41" s="44"/>
      <c r="WVN41" s="44"/>
      <c r="WVO41" s="44"/>
      <c r="WVP41" s="44"/>
      <c r="WVQ41" s="44"/>
      <c r="WVR41" s="44"/>
      <c r="WVS41" s="44"/>
      <c r="WVT41" s="44"/>
      <c r="WVU41" s="44"/>
      <c r="WVV41" s="44"/>
      <c r="WVW41" s="44"/>
      <c r="WVX41" s="44"/>
      <c r="WVY41" s="44"/>
      <c r="WVZ41" s="44"/>
      <c r="WWA41" s="44"/>
      <c r="WWB41" s="44"/>
      <c r="WWC41" s="44"/>
      <c r="WWD41" s="44"/>
      <c r="WWE41" s="44"/>
      <c r="WWF41" s="44"/>
      <c r="WWG41" s="44"/>
      <c r="WWH41" s="44"/>
      <c r="WWI41" s="44"/>
      <c r="WWJ41" s="44"/>
      <c r="WWK41" s="44"/>
      <c r="WWL41" s="44"/>
      <c r="WWM41" s="44"/>
      <c r="WWN41" s="44"/>
      <c r="WWO41" s="44"/>
      <c r="WWP41" s="44"/>
      <c r="WWQ41" s="44"/>
      <c r="WWR41" s="44"/>
      <c r="WWS41" s="44"/>
      <c r="WWT41" s="44"/>
      <c r="WWU41" s="44"/>
      <c r="WWV41" s="44"/>
      <c r="WWW41" s="44"/>
      <c r="WWX41" s="44"/>
      <c r="WWY41" s="44"/>
      <c r="WWZ41" s="44"/>
      <c r="WXA41" s="44"/>
      <c r="WXB41" s="44"/>
      <c r="WXC41" s="44"/>
      <c r="WXD41" s="44"/>
      <c r="WXE41" s="44"/>
      <c r="WXF41" s="44"/>
      <c r="WXG41" s="44"/>
      <c r="WXH41" s="44"/>
      <c r="WXI41" s="44"/>
      <c r="WXJ41" s="44"/>
      <c r="WXK41" s="44"/>
      <c r="WXL41" s="44"/>
      <c r="WXM41" s="44"/>
      <c r="WXN41" s="44"/>
      <c r="WXO41" s="44"/>
      <c r="WXP41" s="44"/>
      <c r="WXQ41" s="44"/>
      <c r="WXR41" s="44"/>
      <c r="WXS41" s="44"/>
      <c r="WXT41" s="44"/>
      <c r="WXU41" s="44"/>
      <c r="WXV41" s="44"/>
      <c r="WXW41" s="44"/>
      <c r="WXX41" s="44"/>
      <c r="WXY41" s="44"/>
      <c r="WXZ41" s="44"/>
      <c r="WYA41" s="44"/>
      <c r="WYB41" s="44"/>
      <c r="WYC41" s="44"/>
      <c r="WYD41" s="44"/>
      <c r="WYE41" s="44"/>
      <c r="WYF41" s="44"/>
      <c r="WYG41" s="44"/>
      <c r="WYH41" s="44"/>
      <c r="WYI41" s="44"/>
      <c r="WYJ41" s="44"/>
      <c r="WYK41" s="44"/>
      <c r="WYL41" s="44"/>
      <c r="WYM41" s="44"/>
      <c r="WYN41" s="44"/>
      <c r="WYO41" s="44"/>
      <c r="WYP41" s="44"/>
      <c r="WYQ41" s="44"/>
      <c r="WYR41" s="44"/>
      <c r="WYS41" s="44"/>
      <c r="WYT41" s="44"/>
      <c r="WYU41" s="44"/>
      <c r="WYV41" s="44"/>
      <c r="WYW41" s="44"/>
      <c r="WYX41" s="44"/>
      <c r="WYY41" s="44"/>
      <c r="WYZ41" s="44"/>
      <c r="WZA41" s="44"/>
      <c r="WZB41" s="44"/>
      <c r="WZC41" s="44"/>
      <c r="WZD41" s="44"/>
      <c r="WZE41" s="44"/>
      <c r="WZF41" s="44"/>
      <c r="WZG41" s="44"/>
      <c r="WZH41" s="44"/>
      <c r="WZI41" s="44"/>
      <c r="WZJ41" s="44"/>
      <c r="WZK41" s="44"/>
      <c r="WZL41" s="44"/>
      <c r="WZM41" s="44"/>
      <c r="WZN41" s="44"/>
      <c r="WZO41" s="44"/>
      <c r="WZP41" s="44"/>
      <c r="WZQ41" s="44"/>
      <c r="WZR41" s="44"/>
      <c r="WZS41" s="44"/>
      <c r="WZT41" s="44"/>
      <c r="WZU41" s="44"/>
      <c r="WZV41" s="44"/>
      <c r="WZW41" s="44"/>
      <c r="WZX41" s="44"/>
      <c r="WZY41" s="44"/>
      <c r="WZZ41" s="44"/>
      <c r="XAA41" s="44"/>
      <c r="XAB41" s="44"/>
      <c r="XAC41" s="44"/>
      <c r="XAD41" s="44"/>
      <c r="XAE41" s="44"/>
      <c r="XAF41" s="44"/>
      <c r="XAG41" s="44"/>
      <c r="XAH41" s="44"/>
      <c r="XAI41" s="44"/>
      <c r="XAJ41" s="44"/>
      <c r="XAK41" s="44"/>
      <c r="XAL41" s="44"/>
      <c r="XAM41" s="44"/>
      <c r="XAN41" s="44"/>
      <c r="XAO41" s="44"/>
      <c r="XAP41" s="44"/>
      <c r="XAQ41" s="44"/>
      <c r="XAR41" s="44"/>
      <c r="XAS41" s="44"/>
      <c r="XAT41" s="44"/>
      <c r="XAU41" s="44"/>
      <c r="XAV41" s="44"/>
      <c r="XAW41" s="44"/>
      <c r="XAX41" s="44"/>
      <c r="XAY41" s="44"/>
      <c r="XAZ41" s="44"/>
      <c r="XBA41" s="44"/>
      <c r="XBB41" s="44"/>
      <c r="XBC41" s="44"/>
      <c r="XBD41" s="44"/>
      <c r="XBE41" s="44"/>
      <c r="XBF41" s="44"/>
      <c r="XBG41" s="44"/>
      <c r="XBH41" s="44"/>
      <c r="XBI41" s="44"/>
      <c r="XBJ41" s="44"/>
      <c r="XBK41" s="44"/>
      <c r="XBL41" s="44"/>
      <c r="XBM41" s="44"/>
      <c r="XBN41" s="44"/>
      <c r="XBO41" s="44"/>
      <c r="XBP41" s="44"/>
      <c r="XBQ41" s="44"/>
      <c r="XBR41" s="44"/>
      <c r="XBS41" s="44"/>
      <c r="XBT41" s="44"/>
      <c r="XBU41" s="44"/>
      <c r="XBV41" s="44"/>
      <c r="XBW41" s="44"/>
      <c r="XBX41" s="44"/>
      <c r="XBY41" s="44"/>
      <c r="XBZ41" s="44"/>
      <c r="XCA41" s="44"/>
      <c r="XCB41" s="44"/>
      <c r="XCC41" s="44"/>
      <c r="XCD41" s="44"/>
      <c r="XCE41" s="44"/>
      <c r="XCF41" s="44"/>
      <c r="XCG41" s="44"/>
      <c r="XCH41" s="44"/>
      <c r="XCI41" s="44"/>
      <c r="XCJ41" s="44"/>
      <c r="XCK41" s="44"/>
      <c r="XCL41" s="44"/>
      <c r="XCM41" s="44"/>
      <c r="XCN41" s="44"/>
      <c r="XCO41" s="44"/>
      <c r="XCP41" s="44"/>
      <c r="XCQ41" s="44"/>
      <c r="XCR41" s="44"/>
      <c r="XCS41" s="44"/>
      <c r="XCT41" s="44"/>
      <c r="XCU41" s="44"/>
      <c r="XCV41" s="44"/>
      <c r="XCW41" s="44"/>
      <c r="XCX41" s="44"/>
      <c r="XCY41" s="44"/>
      <c r="XCZ41" s="44"/>
      <c r="XDA41" s="44"/>
      <c r="XDB41" s="44"/>
      <c r="XDC41" s="44"/>
      <c r="XDD41" s="44"/>
      <c r="XDE41" s="44"/>
      <c r="XDF41" s="44"/>
      <c r="XDG41" s="44"/>
      <c r="XDH41" s="44"/>
      <c r="XDI41" s="44"/>
      <c r="XDJ41" s="44"/>
      <c r="XDK41" s="44"/>
      <c r="XDL41" s="44"/>
      <c r="XDM41" s="44"/>
      <c r="XDN41" s="44"/>
      <c r="XDO41" s="44"/>
      <c r="XDP41" s="44"/>
      <c r="XDQ41" s="44"/>
      <c r="XDR41" s="44"/>
      <c r="XDS41" s="44"/>
      <c r="XDT41" s="44"/>
      <c r="XDU41" s="44"/>
      <c r="XDV41" s="44"/>
      <c r="XDW41" s="44"/>
      <c r="XDX41" s="44"/>
      <c r="XDY41" s="44"/>
      <c r="XDZ41" s="44"/>
      <c r="XEA41" s="44"/>
      <c r="XEB41" s="44"/>
      <c r="XEC41" s="44"/>
      <c r="XED41" s="44"/>
      <c r="XEE41" s="44"/>
      <c r="XEF41" s="44"/>
      <c r="XEG41" s="44"/>
      <c r="XEH41" s="44"/>
      <c r="XEI41" s="44"/>
      <c r="XEJ41" s="44"/>
      <c r="XEK41" s="44"/>
      <c r="XEL41" s="44"/>
      <c r="XEM41" s="44"/>
      <c r="XEN41" s="44"/>
      <c r="XEO41" s="44"/>
      <c r="XEP41" s="44"/>
      <c r="XEQ41" s="44"/>
      <c r="XER41" s="44"/>
      <c r="XES41" s="44"/>
      <c r="XET41" s="44"/>
      <c r="XEU41" s="44"/>
      <c r="XEV41" s="44"/>
      <c r="XEW41" s="44"/>
      <c r="XEX41" s="44"/>
      <c r="XEY41" s="44"/>
      <c r="XEZ41" s="44"/>
      <c r="XFA41" s="44"/>
      <c r="XFB41" s="44"/>
      <c r="XFC41" s="44"/>
      <c r="XFD41" s="44"/>
    </row>
    <row r="42" spans="2:16384" x14ac:dyDescent="0.2">
      <c r="P42" s="199"/>
      <c r="Q42" s="199"/>
    </row>
    <row r="43" spans="2:16384" x14ac:dyDescent="0.2">
      <c r="C43" s="150">
        <v>1</v>
      </c>
      <c r="D43" t="s">
        <v>252</v>
      </c>
      <c r="H43" s="77" t="s">
        <v>254</v>
      </c>
      <c r="J43" s="118">
        <f>SUMPRODUCT(vector.users.STAR,vector.periodicity,vector.implicit.prices.STAR.before.discount)</f>
        <v>2064034816.9490714</v>
      </c>
      <c r="L43" s="44"/>
      <c r="M43" s="118">
        <f>SUMPRODUCT(vector.users.STAR,vector.periodicity,vector.implicit.prices.otherservices.before.discount)</f>
        <v>1935659527.9718769</v>
      </c>
      <c r="P43" s="210"/>
      <c r="Q43" s="211"/>
    </row>
    <row r="44" spans="2:16384" x14ac:dyDescent="0.2">
      <c r="C44" s="95">
        <f>1+C43</f>
        <v>2</v>
      </c>
      <c r="D44" t="s">
        <v>253</v>
      </c>
      <c r="H44" s="77" t="s">
        <v>254</v>
      </c>
      <c r="J44" s="118">
        <f>SUMPRODUCT(vector.users.STAR,vector.periodicity,vector.implicit.prices.STAR.after.discount)</f>
        <v>1886073403.1182251</v>
      </c>
      <c r="L44" s="44"/>
      <c r="M44" s="118">
        <f>SUMPRODUCT(vector.users.STAR,vector.periodicity,vector.implicit.prices.otherservices.after.discount)</f>
        <v>1935659527.9718769</v>
      </c>
      <c r="P44" s="210"/>
      <c r="Q44" s="211"/>
    </row>
    <row r="45" spans="2:16384" x14ac:dyDescent="0.2">
      <c r="P45" s="210"/>
      <c r="Q45" s="211"/>
    </row>
    <row r="46" spans="2:16384" x14ac:dyDescent="0.2">
      <c r="C46" s="95">
        <v>3</v>
      </c>
      <c r="D46" s="101" t="s">
        <v>94</v>
      </c>
      <c r="H46" s="77" t="s">
        <v>254</v>
      </c>
      <c r="J46" s="152">
        <f>J41+J44</f>
        <v>1886073403.1182251</v>
      </c>
      <c r="K46" s="143">
        <f>J46/SUM($J$46,$M$46)</f>
        <v>0.49351261250488426</v>
      </c>
      <c r="L46" s="44"/>
      <c r="M46" s="152">
        <f>M41+M44</f>
        <v>1935659527.9718769</v>
      </c>
      <c r="N46" s="143">
        <f>M46/SUM($J$46,$M$46)</f>
        <v>0.50648738749511568</v>
      </c>
      <c r="P46" s="210"/>
      <c r="Q46" s="212"/>
    </row>
    <row r="48" spans="2:16384" x14ac:dyDescent="0.2">
      <c r="B48" s="99">
        <v>1.2</v>
      </c>
      <c r="C48" s="99" t="s">
        <v>256</v>
      </c>
      <c r="D48" s="99"/>
      <c r="E48" s="99"/>
      <c r="F48" s="99"/>
      <c r="G48" s="9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c r="IG48" s="44"/>
      <c r="IH48" s="44"/>
      <c r="II48" s="44"/>
      <c r="IJ48" s="44"/>
      <c r="IK48" s="44"/>
      <c r="IL48" s="44"/>
      <c r="IM48" s="44"/>
      <c r="IN48" s="44"/>
      <c r="IO48" s="44"/>
      <c r="IP48" s="44"/>
      <c r="IQ48" s="44"/>
      <c r="IR48" s="44"/>
      <c r="IS48" s="44"/>
      <c r="IT48" s="44"/>
      <c r="IU48" s="44"/>
      <c r="IV48" s="44"/>
      <c r="IW48" s="44"/>
      <c r="IX48" s="44"/>
      <c r="IY48" s="44"/>
      <c r="IZ48" s="44"/>
      <c r="JA48" s="44"/>
      <c r="JB48" s="44"/>
      <c r="JC48" s="44"/>
      <c r="JD48" s="44"/>
      <c r="JE48" s="44"/>
      <c r="JF48" s="44"/>
      <c r="JG48" s="44"/>
      <c r="JH48" s="44"/>
      <c r="JI48" s="44"/>
      <c r="JJ48" s="44"/>
      <c r="JK48" s="44"/>
      <c r="JL48" s="44"/>
      <c r="JM48" s="44"/>
      <c r="JN48" s="44"/>
      <c r="JO48" s="44"/>
      <c r="JP48" s="44"/>
      <c r="JQ48" s="44"/>
      <c r="JR48" s="44"/>
      <c r="JS48" s="44"/>
      <c r="JT48" s="44"/>
      <c r="JU48" s="44"/>
      <c r="JV48" s="44"/>
      <c r="JW48" s="44"/>
      <c r="JX48" s="44"/>
      <c r="JY48" s="44"/>
      <c r="JZ48" s="44"/>
      <c r="KA48" s="44"/>
      <c r="KB48" s="44"/>
      <c r="KC48" s="44"/>
      <c r="KD48" s="44"/>
      <c r="KE48" s="44"/>
      <c r="KF48" s="44"/>
      <c r="KG48" s="44"/>
      <c r="KH48" s="44"/>
      <c r="KI48" s="44"/>
      <c r="KJ48" s="44"/>
      <c r="KK48" s="44"/>
      <c r="KL48" s="44"/>
      <c r="KM48" s="44"/>
      <c r="KN48" s="44"/>
      <c r="KO48" s="44"/>
      <c r="KP48" s="44"/>
      <c r="KQ48" s="44"/>
      <c r="KR48" s="44"/>
      <c r="KS48" s="44"/>
      <c r="KT48" s="44"/>
      <c r="KU48" s="44"/>
      <c r="KV48" s="44"/>
      <c r="KW48" s="44"/>
      <c r="KX48" s="44"/>
      <c r="KY48" s="44"/>
      <c r="KZ48" s="44"/>
      <c r="LA48" s="44"/>
      <c r="LB48" s="44"/>
      <c r="LC48" s="44"/>
      <c r="LD48" s="44"/>
      <c r="LE48" s="44"/>
      <c r="LF48" s="44"/>
      <c r="LG48" s="44"/>
      <c r="LH48" s="44"/>
      <c r="LI48" s="44"/>
      <c r="LJ48" s="44"/>
      <c r="LK48" s="44"/>
      <c r="LL48" s="44"/>
      <c r="LM48" s="44"/>
      <c r="LN48" s="44"/>
      <c r="LO48" s="44"/>
      <c r="LP48" s="44"/>
      <c r="LQ48" s="44"/>
      <c r="LR48" s="44"/>
      <c r="LS48" s="44"/>
      <c r="LT48" s="44"/>
      <c r="LU48" s="44"/>
      <c r="LV48" s="44"/>
      <c r="LW48" s="44"/>
      <c r="LX48" s="44"/>
      <c r="LY48" s="44"/>
      <c r="LZ48" s="44"/>
      <c r="MA48" s="44"/>
      <c r="MB48" s="44"/>
      <c r="MC48" s="44"/>
      <c r="MD48" s="44"/>
      <c r="ME48" s="44"/>
      <c r="MF48" s="44"/>
      <c r="MG48" s="44"/>
      <c r="MH48" s="44"/>
      <c r="MI48" s="44"/>
      <c r="MJ48" s="44"/>
      <c r="MK48" s="44"/>
      <c r="ML48" s="44"/>
      <c r="MM48" s="44"/>
      <c r="MN48" s="44"/>
      <c r="MO48" s="44"/>
      <c r="MP48" s="44"/>
      <c r="MQ48" s="44"/>
      <c r="MR48" s="44"/>
      <c r="MS48" s="44"/>
      <c r="MT48" s="44"/>
      <c r="MU48" s="44"/>
      <c r="MV48" s="44"/>
      <c r="MW48" s="44"/>
      <c r="MX48" s="44"/>
      <c r="MY48" s="44"/>
      <c r="MZ48" s="44"/>
      <c r="NA48" s="44"/>
      <c r="NB48" s="44"/>
      <c r="NC48" s="44"/>
      <c r="ND48" s="44"/>
      <c r="NE48" s="44"/>
      <c r="NF48" s="44"/>
      <c r="NG48" s="44"/>
      <c r="NH48" s="44"/>
      <c r="NI48" s="44"/>
      <c r="NJ48" s="44"/>
      <c r="NK48" s="44"/>
      <c r="NL48" s="44"/>
      <c r="NM48" s="44"/>
      <c r="NN48" s="44"/>
      <c r="NO48" s="44"/>
      <c r="NP48" s="44"/>
      <c r="NQ48" s="44"/>
      <c r="NR48" s="44"/>
      <c r="NS48" s="44"/>
      <c r="NT48" s="44"/>
      <c r="NU48" s="44"/>
      <c r="NV48" s="44"/>
      <c r="NW48" s="44"/>
      <c r="NX48" s="44"/>
      <c r="NY48" s="44"/>
      <c r="NZ48" s="44"/>
      <c r="OA48" s="44"/>
      <c r="OB48" s="44"/>
      <c r="OC48" s="44"/>
      <c r="OD48" s="44"/>
      <c r="OE48" s="44"/>
      <c r="OF48" s="44"/>
      <c r="OG48" s="44"/>
      <c r="OH48" s="44"/>
      <c r="OI48" s="44"/>
      <c r="OJ48" s="44"/>
      <c r="OK48" s="44"/>
      <c r="OL48" s="44"/>
      <c r="OM48" s="44"/>
      <c r="ON48" s="44"/>
      <c r="OO48" s="44"/>
      <c r="OP48" s="44"/>
      <c r="OQ48" s="44"/>
      <c r="OR48" s="44"/>
      <c r="OS48" s="44"/>
      <c r="OT48" s="44"/>
      <c r="OU48" s="44"/>
      <c r="OV48" s="44"/>
      <c r="OW48" s="44"/>
      <c r="OX48" s="44"/>
      <c r="OY48" s="44"/>
      <c r="OZ48" s="44"/>
      <c r="PA48" s="44"/>
      <c r="PB48" s="44"/>
      <c r="PC48" s="44"/>
      <c r="PD48" s="44"/>
      <c r="PE48" s="44"/>
      <c r="PF48" s="44"/>
      <c r="PG48" s="44"/>
      <c r="PH48" s="44"/>
      <c r="PI48" s="44"/>
      <c r="PJ48" s="44"/>
      <c r="PK48" s="44"/>
      <c r="PL48" s="44"/>
      <c r="PM48" s="44"/>
      <c r="PN48" s="44"/>
      <c r="PO48" s="44"/>
      <c r="PP48" s="44"/>
      <c r="PQ48" s="44"/>
      <c r="PR48" s="44"/>
      <c r="PS48" s="44"/>
      <c r="PT48" s="44"/>
      <c r="PU48" s="44"/>
      <c r="PV48" s="44"/>
      <c r="PW48" s="44"/>
      <c r="PX48" s="44"/>
      <c r="PY48" s="44"/>
      <c r="PZ48" s="44"/>
      <c r="QA48" s="44"/>
      <c r="QB48" s="44"/>
      <c r="QC48" s="44"/>
      <c r="QD48" s="44"/>
      <c r="QE48" s="44"/>
      <c r="QF48" s="44"/>
      <c r="QG48" s="44"/>
      <c r="QH48" s="44"/>
      <c r="QI48" s="44"/>
      <c r="QJ48" s="44"/>
      <c r="QK48" s="44"/>
      <c r="QL48" s="44"/>
      <c r="QM48" s="44"/>
      <c r="QN48" s="44"/>
      <c r="QO48" s="44"/>
      <c r="QP48" s="44"/>
      <c r="QQ48" s="44"/>
      <c r="QR48" s="44"/>
      <c r="QS48" s="44"/>
      <c r="QT48" s="44"/>
      <c r="QU48" s="44"/>
      <c r="QV48" s="44"/>
      <c r="QW48" s="44"/>
      <c r="QX48" s="44"/>
      <c r="QY48" s="44"/>
      <c r="QZ48" s="44"/>
      <c r="RA48" s="44"/>
      <c r="RB48" s="44"/>
      <c r="RC48" s="44"/>
      <c r="RD48" s="44"/>
      <c r="RE48" s="44"/>
      <c r="RF48" s="44"/>
      <c r="RG48" s="44"/>
      <c r="RH48" s="44"/>
      <c r="RI48" s="44"/>
      <c r="RJ48" s="44"/>
      <c r="RK48" s="44"/>
      <c r="RL48" s="44"/>
      <c r="RM48" s="44"/>
      <c r="RN48" s="44"/>
      <c r="RO48" s="44"/>
      <c r="RP48" s="44"/>
      <c r="RQ48" s="44"/>
      <c r="RR48" s="44"/>
      <c r="RS48" s="44"/>
      <c r="RT48" s="44"/>
      <c r="RU48" s="44"/>
      <c r="RV48" s="44"/>
      <c r="RW48" s="44"/>
      <c r="RX48" s="44"/>
      <c r="RY48" s="44"/>
      <c r="RZ48" s="44"/>
      <c r="SA48" s="44"/>
      <c r="SB48" s="44"/>
      <c r="SC48" s="44"/>
      <c r="SD48" s="44"/>
      <c r="SE48" s="44"/>
      <c r="SF48" s="44"/>
      <c r="SG48" s="44"/>
      <c r="SH48" s="44"/>
      <c r="SI48" s="44"/>
      <c r="SJ48" s="44"/>
      <c r="SK48" s="44"/>
      <c r="SL48" s="44"/>
      <c r="SM48" s="44"/>
      <c r="SN48" s="44"/>
      <c r="SO48" s="44"/>
      <c r="SP48" s="44"/>
      <c r="SQ48" s="44"/>
      <c r="SR48" s="44"/>
      <c r="SS48" s="44"/>
      <c r="ST48" s="44"/>
      <c r="SU48" s="44"/>
      <c r="SV48" s="44"/>
      <c r="SW48" s="44"/>
      <c r="SX48" s="44"/>
      <c r="SY48" s="44"/>
      <c r="SZ48" s="44"/>
      <c r="TA48" s="44"/>
      <c r="TB48" s="44"/>
      <c r="TC48" s="44"/>
      <c r="TD48" s="44"/>
      <c r="TE48" s="44"/>
      <c r="TF48" s="44"/>
      <c r="TG48" s="44"/>
      <c r="TH48" s="44"/>
      <c r="TI48" s="44"/>
      <c r="TJ48" s="44"/>
      <c r="TK48" s="44"/>
      <c r="TL48" s="44"/>
      <c r="TM48" s="44"/>
      <c r="TN48" s="44"/>
      <c r="TO48" s="44"/>
      <c r="TP48" s="44"/>
      <c r="TQ48" s="44"/>
      <c r="TR48" s="44"/>
      <c r="TS48" s="44"/>
      <c r="TT48" s="44"/>
      <c r="TU48" s="44"/>
      <c r="TV48" s="44"/>
      <c r="TW48" s="44"/>
      <c r="TX48" s="44"/>
      <c r="TY48" s="44"/>
      <c r="TZ48" s="44"/>
      <c r="UA48" s="44"/>
      <c r="UB48" s="44"/>
      <c r="UC48" s="44"/>
      <c r="UD48" s="44"/>
      <c r="UE48" s="44"/>
      <c r="UF48" s="44"/>
      <c r="UG48" s="44"/>
      <c r="UH48" s="44"/>
      <c r="UI48" s="44"/>
      <c r="UJ48" s="44"/>
      <c r="UK48" s="44"/>
      <c r="UL48" s="44"/>
      <c r="UM48" s="44"/>
      <c r="UN48" s="44"/>
      <c r="UO48" s="44"/>
      <c r="UP48" s="44"/>
      <c r="UQ48" s="44"/>
      <c r="UR48" s="44"/>
      <c r="US48" s="44"/>
      <c r="UT48" s="44"/>
      <c r="UU48" s="44"/>
      <c r="UV48" s="44"/>
      <c r="UW48" s="44"/>
      <c r="UX48" s="44"/>
      <c r="UY48" s="44"/>
      <c r="UZ48" s="44"/>
      <c r="VA48" s="44"/>
      <c r="VB48" s="44"/>
      <c r="VC48" s="44"/>
      <c r="VD48" s="44"/>
      <c r="VE48" s="44"/>
      <c r="VF48" s="44"/>
      <c r="VG48" s="44"/>
      <c r="VH48" s="44"/>
      <c r="VI48" s="44"/>
      <c r="VJ48" s="44"/>
      <c r="VK48" s="44"/>
      <c r="VL48" s="44"/>
      <c r="VM48" s="44"/>
      <c r="VN48" s="44"/>
      <c r="VO48" s="44"/>
      <c r="VP48" s="44"/>
      <c r="VQ48" s="44"/>
      <c r="VR48" s="44"/>
      <c r="VS48" s="44"/>
      <c r="VT48" s="44"/>
      <c r="VU48" s="44"/>
      <c r="VV48" s="44"/>
      <c r="VW48" s="44"/>
      <c r="VX48" s="44"/>
      <c r="VY48" s="44"/>
      <c r="VZ48" s="44"/>
      <c r="WA48" s="44"/>
      <c r="WB48" s="44"/>
      <c r="WC48" s="44"/>
      <c r="WD48" s="44"/>
      <c r="WE48" s="44"/>
      <c r="WF48" s="44"/>
      <c r="WG48" s="44"/>
      <c r="WH48" s="44"/>
      <c r="WI48" s="44"/>
      <c r="WJ48" s="44"/>
      <c r="WK48" s="44"/>
      <c r="WL48" s="44"/>
      <c r="WM48" s="44"/>
      <c r="WN48" s="44"/>
      <c r="WO48" s="44"/>
      <c r="WP48" s="44"/>
      <c r="WQ48" s="44"/>
      <c r="WR48" s="44"/>
      <c r="WS48" s="44"/>
      <c r="WT48" s="44"/>
      <c r="WU48" s="44"/>
      <c r="WV48" s="44"/>
      <c r="WW48" s="44"/>
      <c r="WX48" s="44"/>
      <c r="WY48" s="44"/>
      <c r="WZ48" s="44"/>
      <c r="XA48" s="44"/>
      <c r="XB48" s="44"/>
      <c r="XC48" s="44"/>
      <c r="XD48" s="44"/>
      <c r="XE48" s="44"/>
      <c r="XF48" s="44"/>
      <c r="XG48" s="44"/>
      <c r="XH48" s="44"/>
      <c r="XI48" s="44"/>
      <c r="XJ48" s="44"/>
      <c r="XK48" s="44"/>
      <c r="XL48" s="44"/>
      <c r="XM48" s="44"/>
      <c r="XN48" s="44"/>
      <c r="XO48" s="44"/>
      <c r="XP48" s="44"/>
      <c r="XQ48" s="44"/>
      <c r="XR48" s="44"/>
      <c r="XS48" s="44"/>
      <c r="XT48" s="44"/>
      <c r="XU48" s="44"/>
      <c r="XV48" s="44"/>
      <c r="XW48" s="44"/>
      <c r="XX48" s="44"/>
      <c r="XY48" s="44"/>
      <c r="XZ48" s="44"/>
      <c r="YA48" s="44"/>
      <c r="YB48" s="44"/>
      <c r="YC48" s="44"/>
      <c r="YD48" s="44"/>
      <c r="YE48" s="44"/>
      <c r="YF48" s="44"/>
      <c r="YG48" s="44"/>
      <c r="YH48" s="44"/>
      <c r="YI48" s="44"/>
      <c r="YJ48" s="44"/>
      <c r="YK48" s="44"/>
      <c r="YL48" s="44"/>
      <c r="YM48" s="44"/>
      <c r="YN48" s="44"/>
      <c r="YO48" s="44"/>
      <c r="YP48" s="44"/>
      <c r="YQ48" s="44"/>
      <c r="YR48" s="44"/>
      <c r="YS48" s="44"/>
      <c r="YT48" s="44"/>
      <c r="YU48" s="44"/>
      <c r="YV48" s="44"/>
      <c r="YW48" s="44"/>
      <c r="YX48" s="44"/>
      <c r="YY48" s="44"/>
      <c r="YZ48" s="44"/>
      <c r="ZA48" s="44"/>
      <c r="ZB48" s="44"/>
      <c r="ZC48" s="44"/>
      <c r="ZD48" s="44"/>
      <c r="ZE48" s="44"/>
      <c r="ZF48" s="44"/>
      <c r="ZG48" s="44"/>
      <c r="ZH48" s="44"/>
      <c r="ZI48" s="44"/>
      <c r="ZJ48" s="44"/>
      <c r="ZK48" s="44"/>
      <c r="ZL48" s="44"/>
      <c r="ZM48" s="44"/>
      <c r="ZN48" s="44"/>
      <c r="ZO48" s="44"/>
      <c r="ZP48" s="44"/>
      <c r="ZQ48" s="44"/>
      <c r="ZR48" s="44"/>
      <c r="ZS48" s="44"/>
      <c r="ZT48" s="44"/>
      <c r="ZU48" s="44"/>
      <c r="ZV48" s="44"/>
      <c r="ZW48" s="44"/>
      <c r="ZX48" s="44"/>
      <c r="ZY48" s="44"/>
      <c r="ZZ48" s="44"/>
      <c r="AAA48" s="44"/>
      <c r="AAB48" s="44"/>
      <c r="AAC48" s="44"/>
      <c r="AAD48" s="44"/>
      <c r="AAE48" s="44"/>
      <c r="AAF48" s="44"/>
      <c r="AAG48" s="44"/>
      <c r="AAH48" s="44"/>
      <c r="AAI48" s="44"/>
      <c r="AAJ48" s="44"/>
      <c r="AAK48" s="44"/>
      <c r="AAL48" s="44"/>
      <c r="AAM48" s="44"/>
      <c r="AAN48" s="44"/>
      <c r="AAO48" s="44"/>
      <c r="AAP48" s="44"/>
      <c r="AAQ48" s="44"/>
      <c r="AAR48" s="44"/>
      <c r="AAS48" s="44"/>
      <c r="AAT48" s="44"/>
      <c r="AAU48" s="44"/>
      <c r="AAV48" s="44"/>
      <c r="AAW48" s="44"/>
      <c r="AAX48" s="44"/>
      <c r="AAY48" s="44"/>
      <c r="AAZ48" s="44"/>
      <c r="ABA48" s="44"/>
      <c r="ABB48" s="44"/>
      <c r="ABC48" s="44"/>
      <c r="ABD48" s="44"/>
      <c r="ABE48" s="44"/>
      <c r="ABF48" s="44"/>
      <c r="ABG48" s="44"/>
      <c r="ABH48" s="44"/>
      <c r="ABI48" s="44"/>
      <c r="ABJ48" s="44"/>
      <c r="ABK48" s="44"/>
      <c r="ABL48" s="44"/>
      <c r="ABM48" s="44"/>
      <c r="ABN48" s="44"/>
      <c r="ABO48" s="44"/>
      <c r="ABP48" s="44"/>
      <c r="ABQ48" s="44"/>
      <c r="ABR48" s="44"/>
      <c r="ABS48" s="44"/>
      <c r="ABT48" s="44"/>
      <c r="ABU48" s="44"/>
      <c r="ABV48" s="44"/>
      <c r="ABW48" s="44"/>
      <c r="ABX48" s="44"/>
      <c r="ABY48" s="44"/>
      <c r="ABZ48" s="44"/>
      <c r="ACA48" s="44"/>
      <c r="ACB48" s="44"/>
      <c r="ACC48" s="44"/>
      <c r="ACD48" s="44"/>
      <c r="ACE48" s="44"/>
      <c r="ACF48" s="44"/>
      <c r="ACG48" s="44"/>
      <c r="ACH48" s="44"/>
      <c r="ACI48" s="44"/>
      <c r="ACJ48" s="44"/>
      <c r="ACK48" s="44"/>
      <c r="ACL48" s="44"/>
      <c r="ACM48" s="44"/>
      <c r="ACN48" s="44"/>
      <c r="ACO48" s="44"/>
      <c r="ACP48" s="44"/>
      <c r="ACQ48" s="44"/>
      <c r="ACR48" s="44"/>
      <c r="ACS48" s="44"/>
      <c r="ACT48" s="44"/>
      <c r="ACU48" s="44"/>
      <c r="ACV48" s="44"/>
      <c r="ACW48" s="44"/>
      <c r="ACX48" s="44"/>
      <c r="ACY48" s="44"/>
      <c r="ACZ48" s="44"/>
      <c r="ADA48" s="44"/>
      <c r="ADB48" s="44"/>
      <c r="ADC48" s="44"/>
      <c r="ADD48" s="44"/>
      <c r="ADE48" s="44"/>
      <c r="ADF48" s="44"/>
      <c r="ADG48" s="44"/>
      <c r="ADH48" s="44"/>
      <c r="ADI48" s="44"/>
      <c r="ADJ48" s="44"/>
      <c r="ADK48" s="44"/>
      <c r="ADL48" s="44"/>
      <c r="ADM48" s="44"/>
      <c r="ADN48" s="44"/>
      <c r="ADO48" s="44"/>
      <c r="ADP48" s="44"/>
      <c r="ADQ48" s="44"/>
      <c r="ADR48" s="44"/>
      <c r="ADS48" s="44"/>
      <c r="ADT48" s="44"/>
      <c r="ADU48" s="44"/>
      <c r="ADV48" s="44"/>
      <c r="ADW48" s="44"/>
      <c r="ADX48" s="44"/>
      <c r="ADY48" s="44"/>
      <c r="ADZ48" s="44"/>
      <c r="AEA48" s="44"/>
      <c r="AEB48" s="44"/>
      <c r="AEC48" s="44"/>
      <c r="AED48" s="44"/>
      <c r="AEE48" s="44"/>
      <c r="AEF48" s="44"/>
      <c r="AEG48" s="44"/>
      <c r="AEH48" s="44"/>
      <c r="AEI48" s="44"/>
      <c r="AEJ48" s="44"/>
      <c r="AEK48" s="44"/>
      <c r="AEL48" s="44"/>
      <c r="AEM48" s="44"/>
      <c r="AEN48" s="44"/>
      <c r="AEO48" s="44"/>
      <c r="AEP48" s="44"/>
      <c r="AEQ48" s="44"/>
      <c r="AER48" s="44"/>
      <c r="AES48" s="44"/>
      <c r="AET48" s="44"/>
      <c r="AEU48" s="44"/>
      <c r="AEV48" s="44"/>
      <c r="AEW48" s="44"/>
      <c r="AEX48" s="44"/>
      <c r="AEY48" s="44"/>
      <c r="AEZ48" s="44"/>
      <c r="AFA48" s="44"/>
      <c r="AFB48" s="44"/>
      <c r="AFC48" s="44"/>
      <c r="AFD48" s="44"/>
      <c r="AFE48" s="44"/>
      <c r="AFF48" s="44"/>
      <c r="AFG48" s="44"/>
      <c r="AFH48" s="44"/>
      <c r="AFI48" s="44"/>
      <c r="AFJ48" s="44"/>
      <c r="AFK48" s="44"/>
      <c r="AFL48" s="44"/>
      <c r="AFM48" s="44"/>
      <c r="AFN48" s="44"/>
      <c r="AFO48" s="44"/>
      <c r="AFP48" s="44"/>
      <c r="AFQ48" s="44"/>
      <c r="AFR48" s="44"/>
      <c r="AFS48" s="44"/>
      <c r="AFT48" s="44"/>
      <c r="AFU48" s="44"/>
      <c r="AFV48" s="44"/>
      <c r="AFW48" s="44"/>
      <c r="AFX48" s="44"/>
      <c r="AFY48" s="44"/>
      <c r="AFZ48" s="44"/>
      <c r="AGA48" s="44"/>
      <c r="AGB48" s="44"/>
      <c r="AGC48" s="44"/>
      <c r="AGD48" s="44"/>
      <c r="AGE48" s="44"/>
      <c r="AGF48" s="44"/>
      <c r="AGG48" s="44"/>
      <c r="AGH48" s="44"/>
      <c r="AGI48" s="44"/>
      <c r="AGJ48" s="44"/>
      <c r="AGK48" s="44"/>
      <c r="AGL48" s="44"/>
      <c r="AGM48" s="44"/>
      <c r="AGN48" s="44"/>
      <c r="AGO48" s="44"/>
      <c r="AGP48" s="44"/>
      <c r="AGQ48" s="44"/>
      <c r="AGR48" s="44"/>
      <c r="AGS48" s="44"/>
      <c r="AGT48" s="44"/>
      <c r="AGU48" s="44"/>
      <c r="AGV48" s="44"/>
      <c r="AGW48" s="44"/>
      <c r="AGX48" s="44"/>
      <c r="AGY48" s="44"/>
      <c r="AGZ48" s="44"/>
      <c r="AHA48" s="44"/>
      <c r="AHB48" s="44"/>
      <c r="AHC48" s="44"/>
      <c r="AHD48" s="44"/>
      <c r="AHE48" s="44"/>
      <c r="AHF48" s="44"/>
      <c r="AHG48" s="44"/>
      <c r="AHH48" s="44"/>
      <c r="AHI48" s="44"/>
      <c r="AHJ48" s="44"/>
      <c r="AHK48" s="44"/>
      <c r="AHL48" s="44"/>
      <c r="AHM48" s="44"/>
      <c r="AHN48" s="44"/>
      <c r="AHO48" s="44"/>
      <c r="AHP48" s="44"/>
      <c r="AHQ48" s="44"/>
      <c r="AHR48" s="44"/>
      <c r="AHS48" s="44"/>
      <c r="AHT48" s="44"/>
      <c r="AHU48" s="44"/>
      <c r="AHV48" s="44"/>
      <c r="AHW48" s="44"/>
      <c r="AHX48" s="44"/>
      <c r="AHY48" s="44"/>
      <c r="AHZ48" s="44"/>
      <c r="AIA48" s="44"/>
      <c r="AIB48" s="44"/>
      <c r="AIC48" s="44"/>
      <c r="AID48" s="44"/>
      <c r="AIE48" s="44"/>
      <c r="AIF48" s="44"/>
      <c r="AIG48" s="44"/>
      <c r="AIH48" s="44"/>
      <c r="AII48" s="44"/>
      <c r="AIJ48" s="44"/>
      <c r="AIK48" s="44"/>
      <c r="AIL48" s="44"/>
      <c r="AIM48" s="44"/>
      <c r="AIN48" s="44"/>
      <c r="AIO48" s="44"/>
      <c r="AIP48" s="44"/>
      <c r="AIQ48" s="44"/>
      <c r="AIR48" s="44"/>
      <c r="AIS48" s="44"/>
      <c r="AIT48" s="44"/>
      <c r="AIU48" s="44"/>
      <c r="AIV48" s="44"/>
      <c r="AIW48" s="44"/>
      <c r="AIX48" s="44"/>
      <c r="AIY48" s="44"/>
      <c r="AIZ48" s="44"/>
      <c r="AJA48" s="44"/>
      <c r="AJB48" s="44"/>
      <c r="AJC48" s="44"/>
      <c r="AJD48" s="44"/>
      <c r="AJE48" s="44"/>
      <c r="AJF48" s="44"/>
      <c r="AJG48" s="44"/>
      <c r="AJH48" s="44"/>
      <c r="AJI48" s="44"/>
      <c r="AJJ48" s="44"/>
      <c r="AJK48" s="44"/>
      <c r="AJL48" s="44"/>
      <c r="AJM48" s="44"/>
      <c r="AJN48" s="44"/>
      <c r="AJO48" s="44"/>
      <c r="AJP48" s="44"/>
      <c r="AJQ48" s="44"/>
      <c r="AJR48" s="44"/>
      <c r="AJS48" s="44"/>
      <c r="AJT48" s="44"/>
      <c r="AJU48" s="44"/>
      <c r="AJV48" s="44"/>
      <c r="AJW48" s="44"/>
      <c r="AJX48" s="44"/>
      <c r="AJY48" s="44"/>
      <c r="AJZ48" s="44"/>
      <c r="AKA48" s="44"/>
      <c r="AKB48" s="44"/>
      <c r="AKC48" s="44"/>
      <c r="AKD48" s="44"/>
      <c r="AKE48" s="44"/>
      <c r="AKF48" s="44"/>
      <c r="AKG48" s="44"/>
      <c r="AKH48" s="44"/>
      <c r="AKI48" s="44"/>
      <c r="AKJ48" s="44"/>
      <c r="AKK48" s="44"/>
      <c r="AKL48" s="44"/>
      <c r="AKM48" s="44"/>
      <c r="AKN48" s="44"/>
      <c r="AKO48" s="44"/>
      <c r="AKP48" s="44"/>
      <c r="AKQ48" s="44"/>
      <c r="AKR48" s="44"/>
      <c r="AKS48" s="44"/>
      <c r="AKT48" s="44"/>
      <c r="AKU48" s="44"/>
      <c r="AKV48" s="44"/>
      <c r="AKW48" s="44"/>
      <c r="AKX48" s="44"/>
      <c r="AKY48" s="44"/>
      <c r="AKZ48" s="44"/>
      <c r="ALA48" s="44"/>
      <c r="ALB48" s="44"/>
      <c r="ALC48" s="44"/>
      <c r="ALD48" s="44"/>
      <c r="ALE48" s="44"/>
      <c r="ALF48" s="44"/>
      <c r="ALG48" s="44"/>
      <c r="ALH48" s="44"/>
      <c r="ALI48" s="44"/>
      <c r="ALJ48" s="44"/>
      <c r="ALK48" s="44"/>
      <c r="ALL48" s="44"/>
      <c r="ALM48" s="44"/>
      <c r="ALN48" s="44"/>
      <c r="ALO48" s="44"/>
      <c r="ALP48" s="44"/>
      <c r="ALQ48" s="44"/>
      <c r="ALR48" s="44"/>
      <c r="ALS48" s="44"/>
      <c r="ALT48" s="44"/>
      <c r="ALU48" s="44"/>
      <c r="ALV48" s="44"/>
      <c r="ALW48" s="44"/>
      <c r="ALX48" s="44"/>
      <c r="ALY48" s="44"/>
      <c r="ALZ48" s="44"/>
      <c r="AMA48" s="44"/>
      <c r="AMB48" s="44"/>
      <c r="AMC48" s="44"/>
      <c r="AMD48" s="44"/>
      <c r="AME48" s="44"/>
      <c r="AMF48" s="44"/>
      <c r="AMG48" s="44"/>
      <c r="AMH48" s="44"/>
      <c r="AMI48" s="44"/>
      <c r="AMJ48" s="44"/>
      <c r="AMK48" s="44"/>
      <c r="AML48" s="44"/>
      <c r="AMM48" s="44"/>
      <c r="AMN48" s="44"/>
      <c r="AMO48" s="44"/>
      <c r="AMP48" s="44"/>
      <c r="AMQ48" s="44"/>
      <c r="AMR48" s="44"/>
      <c r="AMS48" s="44"/>
      <c r="AMT48" s="44"/>
      <c r="AMU48" s="44"/>
      <c r="AMV48" s="44"/>
      <c r="AMW48" s="44"/>
      <c r="AMX48" s="44"/>
      <c r="AMY48" s="44"/>
      <c r="AMZ48" s="44"/>
      <c r="ANA48" s="44"/>
      <c r="ANB48" s="44"/>
      <c r="ANC48" s="44"/>
      <c r="AND48" s="44"/>
      <c r="ANE48" s="44"/>
      <c r="ANF48" s="44"/>
      <c r="ANG48" s="44"/>
      <c r="ANH48" s="44"/>
      <c r="ANI48" s="44"/>
      <c r="ANJ48" s="44"/>
      <c r="ANK48" s="44"/>
      <c r="ANL48" s="44"/>
      <c r="ANM48" s="44"/>
      <c r="ANN48" s="44"/>
      <c r="ANO48" s="44"/>
      <c r="ANP48" s="44"/>
      <c r="ANQ48" s="44"/>
      <c r="ANR48" s="44"/>
      <c r="ANS48" s="44"/>
      <c r="ANT48" s="44"/>
      <c r="ANU48" s="44"/>
      <c r="ANV48" s="44"/>
      <c r="ANW48" s="44"/>
      <c r="ANX48" s="44"/>
      <c r="ANY48" s="44"/>
      <c r="ANZ48" s="44"/>
      <c r="AOA48" s="44"/>
      <c r="AOB48" s="44"/>
      <c r="AOC48" s="44"/>
      <c r="AOD48" s="44"/>
      <c r="AOE48" s="44"/>
      <c r="AOF48" s="44"/>
      <c r="AOG48" s="44"/>
      <c r="AOH48" s="44"/>
      <c r="AOI48" s="44"/>
      <c r="AOJ48" s="44"/>
      <c r="AOK48" s="44"/>
      <c r="AOL48" s="44"/>
      <c r="AOM48" s="44"/>
      <c r="AON48" s="44"/>
      <c r="AOO48" s="44"/>
      <c r="AOP48" s="44"/>
      <c r="AOQ48" s="44"/>
      <c r="AOR48" s="44"/>
      <c r="AOS48" s="44"/>
      <c r="AOT48" s="44"/>
      <c r="AOU48" s="44"/>
      <c r="AOV48" s="44"/>
      <c r="AOW48" s="44"/>
      <c r="AOX48" s="44"/>
      <c r="AOY48" s="44"/>
      <c r="AOZ48" s="44"/>
      <c r="APA48" s="44"/>
      <c r="APB48" s="44"/>
      <c r="APC48" s="44"/>
      <c r="APD48" s="44"/>
      <c r="APE48" s="44"/>
      <c r="APF48" s="44"/>
      <c r="APG48" s="44"/>
      <c r="APH48" s="44"/>
      <c r="API48" s="44"/>
      <c r="APJ48" s="44"/>
      <c r="APK48" s="44"/>
      <c r="APL48" s="44"/>
      <c r="APM48" s="44"/>
      <c r="APN48" s="44"/>
      <c r="APO48" s="44"/>
      <c r="APP48" s="44"/>
      <c r="APQ48" s="44"/>
      <c r="APR48" s="44"/>
      <c r="APS48" s="44"/>
      <c r="APT48" s="44"/>
      <c r="APU48" s="44"/>
      <c r="APV48" s="44"/>
      <c r="APW48" s="44"/>
      <c r="APX48" s="44"/>
      <c r="APY48" s="44"/>
      <c r="APZ48" s="44"/>
      <c r="AQA48" s="44"/>
      <c r="AQB48" s="44"/>
      <c r="AQC48" s="44"/>
      <c r="AQD48" s="44"/>
      <c r="AQE48" s="44"/>
      <c r="AQF48" s="44"/>
      <c r="AQG48" s="44"/>
      <c r="AQH48" s="44"/>
      <c r="AQI48" s="44"/>
      <c r="AQJ48" s="44"/>
      <c r="AQK48" s="44"/>
      <c r="AQL48" s="44"/>
      <c r="AQM48" s="44"/>
      <c r="AQN48" s="44"/>
      <c r="AQO48" s="44"/>
      <c r="AQP48" s="44"/>
      <c r="AQQ48" s="44"/>
      <c r="AQR48" s="44"/>
      <c r="AQS48" s="44"/>
      <c r="AQT48" s="44"/>
      <c r="AQU48" s="44"/>
      <c r="AQV48" s="44"/>
      <c r="AQW48" s="44"/>
      <c r="AQX48" s="44"/>
      <c r="AQY48" s="44"/>
      <c r="AQZ48" s="44"/>
      <c r="ARA48" s="44"/>
      <c r="ARB48" s="44"/>
      <c r="ARC48" s="44"/>
      <c r="ARD48" s="44"/>
      <c r="ARE48" s="44"/>
      <c r="ARF48" s="44"/>
      <c r="ARG48" s="44"/>
      <c r="ARH48" s="44"/>
      <c r="ARI48" s="44"/>
      <c r="ARJ48" s="44"/>
      <c r="ARK48" s="44"/>
      <c r="ARL48" s="44"/>
      <c r="ARM48" s="44"/>
      <c r="ARN48" s="44"/>
      <c r="ARO48" s="44"/>
      <c r="ARP48" s="44"/>
      <c r="ARQ48" s="44"/>
      <c r="ARR48" s="44"/>
      <c r="ARS48" s="44"/>
      <c r="ART48" s="44"/>
      <c r="ARU48" s="44"/>
      <c r="ARV48" s="44"/>
      <c r="ARW48" s="44"/>
      <c r="ARX48" s="44"/>
      <c r="ARY48" s="44"/>
      <c r="ARZ48" s="44"/>
      <c r="ASA48" s="44"/>
      <c r="ASB48" s="44"/>
      <c r="ASC48" s="44"/>
      <c r="ASD48" s="44"/>
      <c r="ASE48" s="44"/>
      <c r="ASF48" s="44"/>
      <c r="ASG48" s="44"/>
      <c r="ASH48" s="44"/>
      <c r="ASI48" s="44"/>
      <c r="ASJ48" s="44"/>
      <c r="ASK48" s="44"/>
      <c r="ASL48" s="44"/>
      <c r="ASM48" s="44"/>
      <c r="ASN48" s="44"/>
      <c r="ASO48" s="44"/>
      <c r="ASP48" s="44"/>
      <c r="ASQ48" s="44"/>
      <c r="ASR48" s="44"/>
      <c r="ASS48" s="44"/>
      <c r="AST48" s="44"/>
      <c r="ASU48" s="44"/>
      <c r="ASV48" s="44"/>
      <c r="ASW48" s="44"/>
      <c r="ASX48" s="44"/>
      <c r="ASY48" s="44"/>
      <c r="ASZ48" s="44"/>
      <c r="ATA48" s="44"/>
      <c r="ATB48" s="44"/>
      <c r="ATC48" s="44"/>
      <c r="ATD48" s="44"/>
      <c r="ATE48" s="44"/>
      <c r="ATF48" s="44"/>
      <c r="ATG48" s="44"/>
      <c r="ATH48" s="44"/>
      <c r="ATI48" s="44"/>
      <c r="ATJ48" s="44"/>
      <c r="ATK48" s="44"/>
      <c r="ATL48" s="44"/>
      <c r="ATM48" s="44"/>
      <c r="ATN48" s="44"/>
      <c r="ATO48" s="44"/>
      <c r="ATP48" s="44"/>
      <c r="ATQ48" s="44"/>
      <c r="ATR48" s="44"/>
      <c r="ATS48" s="44"/>
      <c r="ATT48" s="44"/>
      <c r="ATU48" s="44"/>
      <c r="ATV48" s="44"/>
      <c r="ATW48" s="44"/>
      <c r="ATX48" s="44"/>
      <c r="ATY48" s="44"/>
      <c r="ATZ48" s="44"/>
      <c r="AUA48" s="44"/>
      <c r="AUB48" s="44"/>
      <c r="AUC48" s="44"/>
      <c r="AUD48" s="44"/>
      <c r="AUE48" s="44"/>
      <c r="AUF48" s="44"/>
      <c r="AUG48" s="44"/>
      <c r="AUH48" s="44"/>
      <c r="AUI48" s="44"/>
      <c r="AUJ48" s="44"/>
      <c r="AUK48" s="44"/>
      <c r="AUL48" s="44"/>
      <c r="AUM48" s="44"/>
      <c r="AUN48" s="44"/>
      <c r="AUO48" s="44"/>
      <c r="AUP48" s="44"/>
      <c r="AUQ48" s="44"/>
      <c r="AUR48" s="44"/>
      <c r="AUS48" s="44"/>
      <c r="AUT48" s="44"/>
      <c r="AUU48" s="44"/>
      <c r="AUV48" s="44"/>
      <c r="AUW48" s="44"/>
      <c r="AUX48" s="44"/>
      <c r="AUY48" s="44"/>
      <c r="AUZ48" s="44"/>
      <c r="AVA48" s="44"/>
      <c r="AVB48" s="44"/>
      <c r="AVC48" s="44"/>
      <c r="AVD48" s="44"/>
      <c r="AVE48" s="44"/>
      <c r="AVF48" s="44"/>
      <c r="AVG48" s="44"/>
      <c r="AVH48" s="44"/>
      <c r="AVI48" s="44"/>
      <c r="AVJ48" s="44"/>
      <c r="AVK48" s="44"/>
      <c r="AVL48" s="44"/>
      <c r="AVM48" s="44"/>
      <c r="AVN48" s="44"/>
      <c r="AVO48" s="44"/>
      <c r="AVP48" s="44"/>
      <c r="AVQ48" s="44"/>
      <c r="AVR48" s="44"/>
      <c r="AVS48" s="44"/>
      <c r="AVT48" s="44"/>
      <c r="AVU48" s="44"/>
      <c r="AVV48" s="44"/>
      <c r="AVW48" s="44"/>
      <c r="AVX48" s="44"/>
      <c r="AVY48" s="44"/>
      <c r="AVZ48" s="44"/>
      <c r="AWA48" s="44"/>
      <c r="AWB48" s="44"/>
      <c r="AWC48" s="44"/>
      <c r="AWD48" s="44"/>
      <c r="AWE48" s="44"/>
      <c r="AWF48" s="44"/>
      <c r="AWG48" s="44"/>
      <c r="AWH48" s="44"/>
      <c r="AWI48" s="44"/>
      <c r="AWJ48" s="44"/>
      <c r="AWK48" s="44"/>
      <c r="AWL48" s="44"/>
      <c r="AWM48" s="44"/>
      <c r="AWN48" s="44"/>
      <c r="AWO48" s="44"/>
      <c r="AWP48" s="44"/>
      <c r="AWQ48" s="44"/>
      <c r="AWR48" s="44"/>
      <c r="AWS48" s="44"/>
      <c r="AWT48" s="44"/>
      <c r="AWU48" s="44"/>
      <c r="AWV48" s="44"/>
      <c r="AWW48" s="44"/>
      <c r="AWX48" s="44"/>
      <c r="AWY48" s="44"/>
      <c r="AWZ48" s="44"/>
      <c r="AXA48" s="44"/>
      <c r="AXB48" s="44"/>
      <c r="AXC48" s="44"/>
      <c r="AXD48" s="44"/>
      <c r="AXE48" s="44"/>
      <c r="AXF48" s="44"/>
      <c r="AXG48" s="44"/>
      <c r="AXH48" s="44"/>
      <c r="AXI48" s="44"/>
      <c r="AXJ48" s="44"/>
      <c r="AXK48" s="44"/>
      <c r="AXL48" s="44"/>
      <c r="AXM48" s="44"/>
      <c r="AXN48" s="44"/>
      <c r="AXO48" s="44"/>
      <c r="AXP48" s="44"/>
      <c r="AXQ48" s="44"/>
      <c r="AXR48" s="44"/>
      <c r="AXS48" s="44"/>
      <c r="AXT48" s="44"/>
      <c r="AXU48" s="44"/>
      <c r="AXV48" s="44"/>
      <c r="AXW48" s="44"/>
      <c r="AXX48" s="44"/>
      <c r="AXY48" s="44"/>
      <c r="AXZ48" s="44"/>
      <c r="AYA48" s="44"/>
      <c r="AYB48" s="44"/>
      <c r="AYC48" s="44"/>
      <c r="AYD48" s="44"/>
      <c r="AYE48" s="44"/>
      <c r="AYF48" s="44"/>
      <c r="AYG48" s="44"/>
      <c r="AYH48" s="44"/>
      <c r="AYI48" s="44"/>
      <c r="AYJ48" s="44"/>
      <c r="AYK48" s="44"/>
      <c r="AYL48" s="44"/>
      <c r="AYM48" s="44"/>
      <c r="AYN48" s="44"/>
      <c r="AYO48" s="44"/>
      <c r="AYP48" s="44"/>
      <c r="AYQ48" s="44"/>
      <c r="AYR48" s="44"/>
      <c r="AYS48" s="44"/>
      <c r="AYT48" s="44"/>
      <c r="AYU48" s="44"/>
      <c r="AYV48" s="44"/>
      <c r="AYW48" s="44"/>
      <c r="AYX48" s="44"/>
      <c r="AYY48" s="44"/>
      <c r="AYZ48" s="44"/>
      <c r="AZA48" s="44"/>
      <c r="AZB48" s="44"/>
      <c r="AZC48" s="44"/>
      <c r="AZD48" s="44"/>
      <c r="AZE48" s="44"/>
      <c r="AZF48" s="44"/>
      <c r="AZG48" s="44"/>
      <c r="AZH48" s="44"/>
      <c r="AZI48" s="44"/>
      <c r="AZJ48" s="44"/>
      <c r="AZK48" s="44"/>
      <c r="AZL48" s="44"/>
      <c r="AZM48" s="44"/>
      <c r="AZN48" s="44"/>
      <c r="AZO48" s="44"/>
      <c r="AZP48" s="44"/>
      <c r="AZQ48" s="44"/>
      <c r="AZR48" s="44"/>
      <c r="AZS48" s="44"/>
      <c r="AZT48" s="44"/>
      <c r="AZU48" s="44"/>
      <c r="AZV48" s="44"/>
      <c r="AZW48" s="44"/>
      <c r="AZX48" s="44"/>
      <c r="AZY48" s="44"/>
      <c r="AZZ48" s="44"/>
      <c r="BAA48" s="44"/>
      <c r="BAB48" s="44"/>
      <c r="BAC48" s="44"/>
      <c r="BAD48" s="44"/>
      <c r="BAE48" s="44"/>
      <c r="BAF48" s="44"/>
      <c r="BAG48" s="44"/>
      <c r="BAH48" s="44"/>
      <c r="BAI48" s="44"/>
      <c r="BAJ48" s="44"/>
      <c r="BAK48" s="44"/>
      <c r="BAL48" s="44"/>
      <c r="BAM48" s="44"/>
      <c r="BAN48" s="44"/>
      <c r="BAO48" s="44"/>
      <c r="BAP48" s="44"/>
      <c r="BAQ48" s="44"/>
      <c r="BAR48" s="44"/>
      <c r="BAS48" s="44"/>
      <c r="BAT48" s="44"/>
      <c r="BAU48" s="44"/>
      <c r="BAV48" s="44"/>
      <c r="BAW48" s="44"/>
      <c r="BAX48" s="44"/>
      <c r="BAY48" s="44"/>
      <c r="BAZ48" s="44"/>
      <c r="BBA48" s="44"/>
      <c r="BBB48" s="44"/>
      <c r="BBC48" s="44"/>
      <c r="BBD48" s="44"/>
      <c r="BBE48" s="44"/>
      <c r="BBF48" s="44"/>
      <c r="BBG48" s="44"/>
      <c r="BBH48" s="44"/>
      <c r="BBI48" s="44"/>
      <c r="BBJ48" s="44"/>
      <c r="BBK48" s="44"/>
      <c r="BBL48" s="44"/>
      <c r="BBM48" s="44"/>
      <c r="BBN48" s="44"/>
      <c r="BBO48" s="44"/>
      <c r="BBP48" s="44"/>
      <c r="BBQ48" s="44"/>
      <c r="BBR48" s="44"/>
      <c r="BBS48" s="44"/>
      <c r="BBT48" s="44"/>
      <c r="BBU48" s="44"/>
      <c r="BBV48" s="44"/>
      <c r="BBW48" s="44"/>
      <c r="BBX48" s="44"/>
      <c r="BBY48" s="44"/>
      <c r="BBZ48" s="44"/>
      <c r="BCA48" s="44"/>
      <c r="BCB48" s="44"/>
      <c r="BCC48" s="44"/>
      <c r="BCD48" s="44"/>
      <c r="BCE48" s="44"/>
      <c r="BCF48" s="44"/>
      <c r="BCG48" s="44"/>
      <c r="BCH48" s="44"/>
      <c r="BCI48" s="44"/>
      <c r="BCJ48" s="44"/>
      <c r="BCK48" s="44"/>
      <c r="BCL48" s="44"/>
      <c r="BCM48" s="44"/>
      <c r="BCN48" s="44"/>
      <c r="BCO48" s="44"/>
      <c r="BCP48" s="44"/>
      <c r="BCQ48" s="44"/>
      <c r="BCR48" s="44"/>
      <c r="BCS48" s="44"/>
      <c r="BCT48" s="44"/>
      <c r="BCU48" s="44"/>
      <c r="BCV48" s="44"/>
      <c r="BCW48" s="44"/>
      <c r="BCX48" s="44"/>
      <c r="BCY48" s="44"/>
      <c r="BCZ48" s="44"/>
      <c r="BDA48" s="44"/>
      <c r="BDB48" s="44"/>
      <c r="BDC48" s="44"/>
      <c r="BDD48" s="44"/>
      <c r="BDE48" s="44"/>
      <c r="BDF48" s="44"/>
      <c r="BDG48" s="44"/>
      <c r="BDH48" s="44"/>
      <c r="BDI48" s="44"/>
      <c r="BDJ48" s="44"/>
      <c r="BDK48" s="44"/>
      <c r="BDL48" s="44"/>
      <c r="BDM48" s="44"/>
      <c r="BDN48" s="44"/>
      <c r="BDO48" s="44"/>
      <c r="BDP48" s="44"/>
      <c r="BDQ48" s="44"/>
      <c r="BDR48" s="44"/>
      <c r="BDS48" s="44"/>
      <c r="BDT48" s="44"/>
      <c r="BDU48" s="44"/>
      <c r="BDV48" s="44"/>
      <c r="BDW48" s="44"/>
      <c r="BDX48" s="44"/>
      <c r="BDY48" s="44"/>
      <c r="BDZ48" s="44"/>
      <c r="BEA48" s="44"/>
      <c r="BEB48" s="44"/>
      <c r="BEC48" s="44"/>
      <c r="BED48" s="44"/>
      <c r="BEE48" s="44"/>
      <c r="BEF48" s="44"/>
      <c r="BEG48" s="44"/>
      <c r="BEH48" s="44"/>
      <c r="BEI48" s="44"/>
      <c r="BEJ48" s="44"/>
      <c r="BEK48" s="44"/>
      <c r="BEL48" s="44"/>
      <c r="BEM48" s="44"/>
      <c r="BEN48" s="44"/>
      <c r="BEO48" s="44"/>
      <c r="BEP48" s="44"/>
      <c r="BEQ48" s="44"/>
      <c r="BER48" s="44"/>
      <c r="BES48" s="44"/>
      <c r="BET48" s="44"/>
      <c r="BEU48" s="44"/>
      <c r="BEV48" s="44"/>
      <c r="BEW48" s="44"/>
      <c r="BEX48" s="44"/>
      <c r="BEY48" s="44"/>
      <c r="BEZ48" s="44"/>
      <c r="BFA48" s="44"/>
      <c r="BFB48" s="44"/>
      <c r="BFC48" s="44"/>
      <c r="BFD48" s="44"/>
      <c r="BFE48" s="44"/>
      <c r="BFF48" s="44"/>
      <c r="BFG48" s="44"/>
      <c r="BFH48" s="44"/>
      <c r="BFI48" s="44"/>
      <c r="BFJ48" s="44"/>
      <c r="BFK48" s="44"/>
      <c r="BFL48" s="44"/>
      <c r="BFM48" s="44"/>
      <c r="BFN48" s="44"/>
      <c r="BFO48" s="44"/>
      <c r="BFP48" s="44"/>
      <c r="BFQ48" s="44"/>
      <c r="BFR48" s="44"/>
      <c r="BFS48" s="44"/>
      <c r="BFT48" s="44"/>
      <c r="BFU48" s="44"/>
      <c r="BFV48" s="44"/>
      <c r="BFW48" s="44"/>
      <c r="BFX48" s="44"/>
      <c r="BFY48" s="44"/>
      <c r="BFZ48" s="44"/>
      <c r="BGA48" s="44"/>
      <c r="BGB48" s="44"/>
      <c r="BGC48" s="44"/>
      <c r="BGD48" s="44"/>
      <c r="BGE48" s="44"/>
      <c r="BGF48" s="44"/>
      <c r="BGG48" s="44"/>
      <c r="BGH48" s="44"/>
      <c r="BGI48" s="44"/>
      <c r="BGJ48" s="44"/>
      <c r="BGK48" s="44"/>
      <c r="BGL48" s="44"/>
      <c r="BGM48" s="44"/>
      <c r="BGN48" s="44"/>
      <c r="BGO48" s="44"/>
      <c r="BGP48" s="44"/>
      <c r="BGQ48" s="44"/>
      <c r="BGR48" s="44"/>
      <c r="BGS48" s="44"/>
      <c r="BGT48" s="44"/>
      <c r="BGU48" s="44"/>
      <c r="BGV48" s="44"/>
      <c r="BGW48" s="44"/>
      <c r="BGX48" s="44"/>
      <c r="BGY48" s="44"/>
      <c r="BGZ48" s="44"/>
      <c r="BHA48" s="44"/>
      <c r="BHB48" s="44"/>
      <c r="BHC48" s="44"/>
      <c r="BHD48" s="44"/>
      <c r="BHE48" s="44"/>
      <c r="BHF48" s="44"/>
      <c r="BHG48" s="44"/>
      <c r="BHH48" s="44"/>
      <c r="BHI48" s="44"/>
      <c r="BHJ48" s="44"/>
      <c r="BHK48" s="44"/>
      <c r="BHL48" s="44"/>
      <c r="BHM48" s="44"/>
      <c r="BHN48" s="44"/>
      <c r="BHO48" s="44"/>
      <c r="BHP48" s="44"/>
      <c r="BHQ48" s="44"/>
      <c r="BHR48" s="44"/>
      <c r="BHS48" s="44"/>
      <c r="BHT48" s="44"/>
      <c r="BHU48" s="44"/>
      <c r="BHV48" s="44"/>
      <c r="BHW48" s="44"/>
      <c r="BHX48" s="44"/>
      <c r="BHY48" s="44"/>
      <c r="BHZ48" s="44"/>
      <c r="BIA48" s="44"/>
      <c r="BIB48" s="44"/>
      <c r="BIC48" s="44"/>
      <c r="BID48" s="44"/>
      <c r="BIE48" s="44"/>
      <c r="BIF48" s="44"/>
      <c r="BIG48" s="44"/>
      <c r="BIH48" s="44"/>
      <c r="BII48" s="44"/>
      <c r="BIJ48" s="44"/>
      <c r="BIK48" s="44"/>
      <c r="BIL48" s="44"/>
      <c r="BIM48" s="44"/>
      <c r="BIN48" s="44"/>
      <c r="BIO48" s="44"/>
      <c r="BIP48" s="44"/>
      <c r="BIQ48" s="44"/>
      <c r="BIR48" s="44"/>
      <c r="BIS48" s="44"/>
      <c r="BIT48" s="44"/>
      <c r="BIU48" s="44"/>
      <c r="BIV48" s="44"/>
      <c r="BIW48" s="44"/>
      <c r="BIX48" s="44"/>
      <c r="BIY48" s="44"/>
      <c r="BIZ48" s="44"/>
      <c r="BJA48" s="44"/>
      <c r="BJB48" s="44"/>
      <c r="BJC48" s="44"/>
      <c r="BJD48" s="44"/>
      <c r="BJE48" s="44"/>
      <c r="BJF48" s="44"/>
      <c r="BJG48" s="44"/>
      <c r="BJH48" s="44"/>
      <c r="BJI48" s="44"/>
      <c r="BJJ48" s="44"/>
      <c r="BJK48" s="44"/>
      <c r="BJL48" s="44"/>
      <c r="BJM48" s="44"/>
      <c r="BJN48" s="44"/>
      <c r="BJO48" s="44"/>
      <c r="BJP48" s="44"/>
      <c r="BJQ48" s="44"/>
      <c r="BJR48" s="44"/>
      <c r="BJS48" s="44"/>
      <c r="BJT48" s="44"/>
      <c r="BJU48" s="44"/>
      <c r="BJV48" s="44"/>
      <c r="BJW48" s="44"/>
      <c r="BJX48" s="44"/>
      <c r="BJY48" s="44"/>
      <c r="BJZ48" s="44"/>
      <c r="BKA48" s="44"/>
      <c r="BKB48" s="44"/>
      <c r="BKC48" s="44"/>
      <c r="BKD48" s="44"/>
      <c r="BKE48" s="44"/>
      <c r="BKF48" s="44"/>
      <c r="BKG48" s="44"/>
      <c r="BKH48" s="44"/>
      <c r="BKI48" s="44"/>
      <c r="BKJ48" s="44"/>
      <c r="BKK48" s="44"/>
      <c r="BKL48" s="44"/>
      <c r="BKM48" s="44"/>
      <c r="BKN48" s="44"/>
      <c r="BKO48" s="44"/>
      <c r="BKP48" s="44"/>
      <c r="BKQ48" s="44"/>
      <c r="BKR48" s="44"/>
      <c r="BKS48" s="44"/>
      <c r="BKT48" s="44"/>
      <c r="BKU48" s="44"/>
      <c r="BKV48" s="44"/>
      <c r="BKW48" s="44"/>
      <c r="BKX48" s="44"/>
      <c r="BKY48" s="44"/>
      <c r="BKZ48" s="44"/>
      <c r="BLA48" s="44"/>
      <c r="BLB48" s="44"/>
      <c r="BLC48" s="44"/>
      <c r="BLD48" s="44"/>
      <c r="BLE48" s="44"/>
      <c r="BLF48" s="44"/>
      <c r="BLG48" s="44"/>
      <c r="BLH48" s="44"/>
      <c r="BLI48" s="44"/>
      <c r="BLJ48" s="44"/>
      <c r="BLK48" s="44"/>
      <c r="BLL48" s="44"/>
      <c r="BLM48" s="44"/>
      <c r="BLN48" s="44"/>
      <c r="BLO48" s="44"/>
      <c r="BLP48" s="44"/>
      <c r="BLQ48" s="44"/>
      <c r="BLR48" s="44"/>
      <c r="BLS48" s="44"/>
      <c r="BLT48" s="44"/>
      <c r="BLU48" s="44"/>
      <c r="BLV48" s="44"/>
      <c r="BLW48" s="44"/>
      <c r="BLX48" s="44"/>
      <c r="BLY48" s="44"/>
      <c r="BLZ48" s="44"/>
      <c r="BMA48" s="44"/>
      <c r="BMB48" s="44"/>
      <c r="BMC48" s="44"/>
      <c r="BMD48" s="44"/>
      <c r="BME48" s="44"/>
      <c r="BMF48" s="44"/>
      <c r="BMG48" s="44"/>
      <c r="BMH48" s="44"/>
      <c r="BMI48" s="44"/>
      <c r="BMJ48" s="44"/>
      <c r="BMK48" s="44"/>
      <c r="BML48" s="44"/>
      <c r="BMM48" s="44"/>
      <c r="BMN48" s="44"/>
      <c r="BMO48" s="44"/>
      <c r="BMP48" s="44"/>
      <c r="BMQ48" s="44"/>
      <c r="BMR48" s="44"/>
      <c r="BMS48" s="44"/>
      <c r="BMT48" s="44"/>
      <c r="BMU48" s="44"/>
      <c r="BMV48" s="44"/>
      <c r="BMW48" s="44"/>
      <c r="BMX48" s="44"/>
      <c r="BMY48" s="44"/>
      <c r="BMZ48" s="44"/>
      <c r="BNA48" s="44"/>
      <c r="BNB48" s="44"/>
      <c r="BNC48" s="44"/>
      <c r="BND48" s="44"/>
      <c r="BNE48" s="44"/>
      <c r="BNF48" s="44"/>
      <c r="BNG48" s="44"/>
      <c r="BNH48" s="44"/>
      <c r="BNI48" s="44"/>
      <c r="BNJ48" s="44"/>
      <c r="BNK48" s="44"/>
      <c r="BNL48" s="44"/>
      <c r="BNM48" s="44"/>
      <c r="BNN48" s="44"/>
      <c r="BNO48" s="44"/>
      <c r="BNP48" s="44"/>
      <c r="BNQ48" s="44"/>
      <c r="BNR48" s="44"/>
      <c r="BNS48" s="44"/>
      <c r="BNT48" s="44"/>
      <c r="BNU48" s="44"/>
      <c r="BNV48" s="44"/>
      <c r="BNW48" s="44"/>
      <c r="BNX48" s="44"/>
      <c r="BNY48" s="44"/>
      <c r="BNZ48" s="44"/>
      <c r="BOA48" s="44"/>
      <c r="BOB48" s="44"/>
      <c r="BOC48" s="44"/>
      <c r="BOD48" s="44"/>
      <c r="BOE48" s="44"/>
      <c r="BOF48" s="44"/>
      <c r="BOG48" s="44"/>
      <c r="BOH48" s="44"/>
      <c r="BOI48" s="44"/>
      <c r="BOJ48" s="44"/>
      <c r="BOK48" s="44"/>
      <c r="BOL48" s="44"/>
      <c r="BOM48" s="44"/>
      <c r="BON48" s="44"/>
      <c r="BOO48" s="44"/>
      <c r="BOP48" s="44"/>
      <c r="BOQ48" s="44"/>
      <c r="BOR48" s="44"/>
      <c r="BOS48" s="44"/>
      <c r="BOT48" s="44"/>
      <c r="BOU48" s="44"/>
      <c r="BOV48" s="44"/>
      <c r="BOW48" s="44"/>
      <c r="BOX48" s="44"/>
      <c r="BOY48" s="44"/>
      <c r="BOZ48" s="44"/>
      <c r="BPA48" s="44"/>
      <c r="BPB48" s="44"/>
      <c r="BPC48" s="44"/>
      <c r="BPD48" s="44"/>
      <c r="BPE48" s="44"/>
      <c r="BPF48" s="44"/>
      <c r="BPG48" s="44"/>
      <c r="BPH48" s="44"/>
      <c r="BPI48" s="44"/>
      <c r="BPJ48" s="44"/>
      <c r="BPK48" s="44"/>
      <c r="BPL48" s="44"/>
      <c r="BPM48" s="44"/>
      <c r="BPN48" s="44"/>
      <c r="BPO48" s="44"/>
      <c r="BPP48" s="44"/>
      <c r="BPQ48" s="44"/>
      <c r="BPR48" s="44"/>
      <c r="BPS48" s="44"/>
      <c r="BPT48" s="44"/>
      <c r="BPU48" s="44"/>
      <c r="BPV48" s="44"/>
      <c r="BPW48" s="44"/>
      <c r="BPX48" s="44"/>
      <c r="BPY48" s="44"/>
      <c r="BPZ48" s="44"/>
      <c r="BQA48" s="44"/>
      <c r="BQB48" s="44"/>
      <c r="BQC48" s="44"/>
      <c r="BQD48" s="44"/>
      <c r="BQE48" s="44"/>
      <c r="BQF48" s="44"/>
      <c r="BQG48" s="44"/>
      <c r="BQH48" s="44"/>
      <c r="BQI48" s="44"/>
      <c r="BQJ48" s="44"/>
      <c r="BQK48" s="44"/>
      <c r="BQL48" s="44"/>
      <c r="BQM48" s="44"/>
      <c r="BQN48" s="44"/>
      <c r="BQO48" s="44"/>
      <c r="BQP48" s="44"/>
      <c r="BQQ48" s="44"/>
      <c r="BQR48" s="44"/>
      <c r="BQS48" s="44"/>
      <c r="BQT48" s="44"/>
      <c r="BQU48" s="44"/>
      <c r="BQV48" s="44"/>
      <c r="BQW48" s="44"/>
      <c r="BQX48" s="44"/>
      <c r="BQY48" s="44"/>
      <c r="BQZ48" s="44"/>
      <c r="BRA48" s="44"/>
      <c r="BRB48" s="44"/>
      <c r="BRC48" s="44"/>
      <c r="BRD48" s="44"/>
      <c r="BRE48" s="44"/>
      <c r="BRF48" s="44"/>
      <c r="BRG48" s="44"/>
      <c r="BRH48" s="44"/>
      <c r="BRI48" s="44"/>
      <c r="BRJ48" s="44"/>
      <c r="BRK48" s="44"/>
      <c r="BRL48" s="44"/>
      <c r="BRM48" s="44"/>
      <c r="BRN48" s="44"/>
      <c r="BRO48" s="44"/>
      <c r="BRP48" s="44"/>
      <c r="BRQ48" s="44"/>
      <c r="BRR48" s="44"/>
      <c r="BRS48" s="44"/>
      <c r="BRT48" s="44"/>
      <c r="BRU48" s="44"/>
      <c r="BRV48" s="44"/>
      <c r="BRW48" s="44"/>
      <c r="BRX48" s="44"/>
      <c r="BRY48" s="44"/>
      <c r="BRZ48" s="44"/>
      <c r="BSA48" s="44"/>
      <c r="BSB48" s="44"/>
      <c r="BSC48" s="44"/>
      <c r="BSD48" s="44"/>
      <c r="BSE48" s="44"/>
      <c r="BSF48" s="44"/>
      <c r="BSG48" s="44"/>
      <c r="BSH48" s="44"/>
      <c r="BSI48" s="44"/>
      <c r="BSJ48" s="44"/>
      <c r="BSK48" s="44"/>
      <c r="BSL48" s="44"/>
      <c r="BSM48" s="44"/>
      <c r="BSN48" s="44"/>
      <c r="BSO48" s="44"/>
      <c r="BSP48" s="44"/>
      <c r="BSQ48" s="44"/>
      <c r="BSR48" s="44"/>
      <c r="BSS48" s="44"/>
      <c r="BST48" s="44"/>
      <c r="BSU48" s="44"/>
      <c r="BSV48" s="44"/>
      <c r="BSW48" s="44"/>
      <c r="BSX48" s="44"/>
      <c r="BSY48" s="44"/>
      <c r="BSZ48" s="44"/>
      <c r="BTA48" s="44"/>
      <c r="BTB48" s="44"/>
      <c r="BTC48" s="44"/>
      <c r="BTD48" s="44"/>
      <c r="BTE48" s="44"/>
      <c r="BTF48" s="44"/>
      <c r="BTG48" s="44"/>
      <c r="BTH48" s="44"/>
      <c r="BTI48" s="44"/>
      <c r="BTJ48" s="44"/>
      <c r="BTK48" s="44"/>
      <c r="BTL48" s="44"/>
      <c r="BTM48" s="44"/>
      <c r="BTN48" s="44"/>
      <c r="BTO48" s="44"/>
      <c r="BTP48" s="44"/>
      <c r="BTQ48" s="44"/>
      <c r="BTR48" s="44"/>
      <c r="BTS48" s="44"/>
      <c r="BTT48" s="44"/>
      <c r="BTU48" s="44"/>
      <c r="BTV48" s="44"/>
      <c r="BTW48" s="44"/>
      <c r="BTX48" s="44"/>
      <c r="BTY48" s="44"/>
      <c r="BTZ48" s="44"/>
      <c r="BUA48" s="44"/>
      <c r="BUB48" s="44"/>
      <c r="BUC48" s="44"/>
      <c r="BUD48" s="44"/>
      <c r="BUE48" s="44"/>
      <c r="BUF48" s="44"/>
      <c r="BUG48" s="44"/>
      <c r="BUH48" s="44"/>
      <c r="BUI48" s="44"/>
      <c r="BUJ48" s="44"/>
      <c r="BUK48" s="44"/>
      <c r="BUL48" s="44"/>
      <c r="BUM48" s="44"/>
      <c r="BUN48" s="44"/>
      <c r="BUO48" s="44"/>
      <c r="BUP48" s="44"/>
      <c r="BUQ48" s="44"/>
      <c r="BUR48" s="44"/>
      <c r="BUS48" s="44"/>
      <c r="BUT48" s="44"/>
      <c r="BUU48" s="44"/>
      <c r="BUV48" s="44"/>
      <c r="BUW48" s="44"/>
      <c r="BUX48" s="44"/>
      <c r="BUY48" s="44"/>
      <c r="BUZ48" s="44"/>
      <c r="BVA48" s="44"/>
      <c r="BVB48" s="44"/>
      <c r="BVC48" s="44"/>
      <c r="BVD48" s="44"/>
      <c r="BVE48" s="44"/>
      <c r="BVF48" s="44"/>
      <c r="BVG48" s="44"/>
      <c r="BVH48" s="44"/>
      <c r="BVI48" s="44"/>
      <c r="BVJ48" s="44"/>
      <c r="BVK48" s="44"/>
      <c r="BVL48" s="44"/>
      <c r="BVM48" s="44"/>
      <c r="BVN48" s="44"/>
      <c r="BVO48" s="44"/>
      <c r="BVP48" s="44"/>
      <c r="BVQ48" s="44"/>
      <c r="BVR48" s="44"/>
      <c r="BVS48" s="44"/>
      <c r="BVT48" s="44"/>
      <c r="BVU48" s="44"/>
      <c r="BVV48" s="44"/>
      <c r="BVW48" s="44"/>
      <c r="BVX48" s="44"/>
      <c r="BVY48" s="44"/>
      <c r="BVZ48" s="44"/>
      <c r="BWA48" s="44"/>
      <c r="BWB48" s="44"/>
      <c r="BWC48" s="44"/>
      <c r="BWD48" s="44"/>
      <c r="BWE48" s="44"/>
      <c r="BWF48" s="44"/>
      <c r="BWG48" s="44"/>
      <c r="BWH48" s="44"/>
      <c r="BWI48" s="44"/>
      <c r="BWJ48" s="44"/>
      <c r="BWK48" s="44"/>
      <c r="BWL48" s="44"/>
      <c r="BWM48" s="44"/>
      <c r="BWN48" s="44"/>
      <c r="BWO48" s="44"/>
      <c r="BWP48" s="44"/>
      <c r="BWQ48" s="44"/>
      <c r="BWR48" s="44"/>
      <c r="BWS48" s="44"/>
      <c r="BWT48" s="44"/>
      <c r="BWU48" s="44"/>
      <c r="BWV48" s="44"/>
      <c r="BWW48" s="44"/>
      <c r="BWX48" s="44"/>
      <c r="BWY48" s="44"/>
      <c r="BWZ48" s="44"/>
      <c r="BXA48" s="44"/>
      <c r="BXB48" s="44"/>
      <c r="BXC48" s="44"/>
      <c r="BXD48" s="44"/>
      <c r="BXE48" s="44"/>
      <c r="BXF48" s="44"/>
      <c r="BXG48" s="44"/>
      <c r="BXH48" s="44"/>
      <c r="BXI48" s="44"/>
      <c r="BXJ48" s="44"/>
      <c r="BXK48" s="44"/>
      <c r="BXL48" s="44"/>
      <c r="BXM48" s="44"/>
      <c r="BXN48" s="44"/>
      <c r="BXO48" s="44"/>
      <c r="BXP48" s="44"/>
      <c r="BXQ48" s="44"/>
      <c r="BXR48" s="44"/>
      <c r="BXS48" s="44"/>
      <c r="BXT48" s="44"/>
      <c r="BXU48" s="44"/>
      <c r="BXV48" s="44"/>
      <c r="BXW48" s="44"/>
      <c r="BXX48" s="44"/>
      <c r="BXY48" s="44"/>
      <c r="BXZ48" s="44"/>
      <c r="BYA48" s="44"/>
      <c r="BYB48" s="44"/>
      <c r="BYC48" s="44"/>
      <c r="BYD48" s="44"/>
      <c r="BYE48" s="44"/>
      <c r="BYF48" s="44"/>
      <c r="BYG48" s="44"/>
      <c r="BYH48" s="44"/>
      <c r="BYI48" s="44"/>
      <c r="BYJ48" s="44"/>
      <c r="BYK48" s="44"/>
      <c r="BYL48" s="44"/>
      <c r="BYM48" s="44"/>
      <c r="BYN48" s="44"/>
      <c r="BYO48" s="44"/>
      <c r="BYP48" s="44"/>
      <c r="BYQ48" s="44"/>
      <c r="BYR48" s="44"/>
      <c r="BYS48" s="44"/>
      <c r="BYT48" s="44"/>
      <c r="BYU48" s="44"/>
      <c r="BYV48" s="44"/>
      <c r="BYW48" s="44"/>
      <c r="BYX48" s="44"/>
      <c r="BYY48" s="44"/>
      <c r="BYZ48" s="44"/>
      <c r="BZA48" s="44"/>
      <c r="BZB48" s="44"/>
      <c r="BZC48" s="44"/>
      <c r="BZD48" s="44"/>
      <c r="BZE48" s="44"/>
      <c r="BZF48" s="44"/>
      <c r="BZG48" s="44"/>
      <c r="BZH48" s="44"/>
      <c r="BZI48" s="44"/>
      <c r="BZJ48" s="44"/>
      <c r="BZK48" s="44"/>
      <c r="BZL48" s="44"/>
      <c r="BZM48" s="44"/>
      <c r="BZN48" s="44"/>
      <c r="BZO48" s="44"/>
      <c r="BZP48" s="44"/>
      <c r="BZQ48" s="44"/>
      <c r="BZR48" s="44"/>
      <c r="BZS48" s="44"/>
      <c r="BZT48" s="44"/>
      <c r="BZU48" s="44"/>
      <c r="BZV48" s="44"/>
      <c r="BZW48" s="44"/>
      <c r="BZX48" s="44"/>
      <c r="BZY48" s="44"/>
      <c r="BZZ48" s="44"/>
      <c r="CAA48" s="44"/>
      <c r="CAB48" s="44"/>
      <c r="CAC48" s="44"/>
      <c r="CAD48" s="44"/>
      <c r="CAE48" s="44"/>
      <c r="CAF48" s="44"/>
      <c r="CAG48" s="44"/>
      <c r="CAH48" s="44"/>
      <c r="CAI48" s="44"/>
      <c r="CAJ48" s="44"/>
      <c r="CAK48" s="44"/>
      <c r="CAL48" s="44"/>
      <c r="CAM48" s="44"/>
      <c r="CAN48" s="44"/>
      <c r="CAO48" s="44"/>
      <c r="CAP48" s="44"/>
      <c r="CAQ48" s="44"/>
      <c r="CAR48" s="44"/>
      <c r="CAS48" s="44"/>
      <c r="CAT48" s="44"/>
      <c r="CAU48" s="44"/>
      <c r="CAV48" s="44"/>
      <c r="CAW48" s="44"/>
      <c r="CAX48" s="44"/>
      <c r="CAY48" s="44"/>
      <c r="CAZ48" s="44"/>
      <c r="CBA48" s="44"/>
      <c r="CBB48" s="44"/>
      <c r="CBC48" s="44"/>
      <c r="CBD48" s="44"/>
      <c r="CBE48" s="44"/>
      <c r="CBF48" s="44"/>
      <c r="CBG48" s="44"/>
      <c r="CBH48" s="44"/>
      <c r="CBI48" s="44"/>
      <c r="CBJ48" s="44"/>
      <c r="CBK48" s="44"/>
      <c r="CBL48" s="44"/>
      <c r="CBM48" s="44"/>
      <c r="CBN48" s="44"/>
      <c r="CBO48" s="44"/>
      <c r="CBP48" s="44"/>
      <c r="CBQ48" s="44"/>
      <c r="CBR48" s="44"/>
      <c r="CBS48" s="44"/>
      <c r="CBT48" s="44"/>
      <c r="CBU48" s="44"/>
      <c r="CBV48" s="44"/>
      <c r="CBW48" s="44"/>
      <c r="CBX48" s="44"/>
      <c r="CBY48" s="44"/>
      <c r="CBZ48" s="44"/>
      <c r="CCA48" s="44"/>
      <c r="CCB48" s="44"/>
      <c r="CCC48" s="44"/>
      <c r="CCD48" s="44"/>
      <c r="CCE48" s="44"/>
      <c r="CCF48" s="44"/>
      <c r="CCG48" s="44"/>
      <c r="CCH48" s="44"/>
      <c r="CCI48" s="44"/>
      <c r="CCJ48" s="44"/>
      <c r="CCK48" s="44"/>
      <c r="CCL48" s="44"/>
      <c r="CCM48" s="44"/>
      <c r="CCN48" s="44"/>
      <c r="CCO48" s="44"/>
      <c r="CCP48" s="44"/>
      <c r="CCQ48" s="44"/>
      <c r="CCR48" s="44"/>
      <c r="CCS48" s="44"/>
      <c r="CCT48" s="44"/>
      <c r="CCU48" s="44"/>
      <c r="CCV48" s="44"/>
      <c r="CCW48" s="44"/>
      <c r="CCX48" s="44"/>
      <c r="CCY48" s="44"/>
      <c r="CCZ48" s="44"/>
      <c r="CDA48" s="44"/>
      <c r="CDB48" s="44"/>
      <c r="CDC48" s="44"/>
      <c r="CDD48" s="44"/>
      <c r="CDE48" s="44"/>
      <c r="CDF48" s="44"/>
      <c r="CDG48" s="44"/>
      <c r="CDH48" s="44"/>
      <c r="CDI48" s="44"/>
      <c r="CDJ48" s="44"/>
      <c r="CDK48" s="44"/>
      <c r="CDL48" s="44"/>
      <c r="CDM48" s="44"/>
      <c r="CDN48" s="44"/>
      <c r="CDO48" s="44"/>
      <c r="CDP48" s="44"/>
      <c r="CDQ48" s="44"/>
      <c r="CDR48" s="44"/>
      <c r="CDS48" s="44"/>
      <c r="CDT48" s="44"/>
      <c r="CDU48" s="44"/>
      <c r="CDV48" s="44"/>
      <c r="CDW48" s="44"/>
      <c r="CDX48" s="44"/>
      <c r="CDY48" s="44"/>
      <c r="CDZ48" s="44"/>
      <c r="CEA48" s="44"/>
      <c r="CEB48" s="44"/>
      <c r="CEC48" s="44"/>
      <c r="CED48" s="44"/>
      <c r="CEE48" s="44"/>
      <c r="CEF48" s="44"/>
      <c r="CEG48" s="44"/>
      <c r="CEH48" s="44"/>
      <c r="CEI48" s="44"/>
      <c r="CEJ48" s="44"/>
      <c r="CEK48" s="44"/>
      <c r="CEL48" s="44"/>
      <c r="CEM48" s="44"/>
      <c r="CEN48" s="44"/>
      <c r="CEO48" s="44"/>
      <c r="CEP48" s="44"/>
      <c r="CEQ48" s="44"/>
      <c r="CER48" s="44"/>
      <c r="CES48" s="44"/>
      <c r="CET48" s="44"/>
      <c r="CEU48" s="44"/>
      <c r="CEV48" s="44"/>
      <c r="CEW48" s="44"/>
      <c r="CEX48" s="44"/>
      <c r="CEY48" s="44"/>
      <c r="CEZ48" s="44"/>
      <c r="CFA48" s="44"/>
      <c r="CFB48" s="44"/>
      <c r="CFC48" s="44"/>
      <c r="CFD48" s="44"/>
      <c r="CFE48" s="44"/>
      <c r="CFF48" s="44"/>
      <c r="CFG48" s="44"/>
      <c r="CFH48" s="44"/>
      <c r="CFI48" s="44"/>
      <c r="CFJ48" s="44"/>
      <c r="CFK48" s="44"/>
      <c r="CFL48" s="44"/>
      <c r="CFM48" s="44"/>
      <c r="CFN48" s="44"/>
      <c r="CFO48" s="44"/>
      <c r="CFP48" s="44"/>
      <c r="CFQ48" s="44"/>
      <c r="CFR48" s="44"/>
      <c r="CFS48" s="44"/>
      <c r="CFT48" s="44"/>
      <c r="CFU48" s="44"/>
      <c r="CFV48" s="44"/>
      <c r="CFW48" s="44"/>
      <c r="CFX48" s="44"/>
      <c r="CFY48" s="44"/>
      <c r="CFZ48" s="44"/>
      <c r="CGA48" s="44"/>
      <c r="CGB48" s="44"/>
      <c r="CGC48" s="44"/>
      <c r="CGD48" s="44"/>
      <c r="CGE48" s="44"/>
      <c r="CGF48" s="44"/>
      <c r="CGG48" s="44"/>
      <c r="CGH48" s="44"/>
      <c r="CGI48" s="44"/>
      <c r="CGJ48" s="44"/>
      <c r="CGK48" s="44"/>
      <c r="CGL48" s="44"/>
      <c r="CGM48" s="44"/>
      <c r="CGN48" s="44"/>
      <c r="CGO48" s="44"/>
      <c r="CGP48" s="44"/>
      <c r="CGQ48" s="44"/>
      <c r="CGR48" s="44"/>
      <c r="CGS48" s="44"/>
      <c r="CGT48" s="44"/>
      <c r="CGU48" s="44"/>
      <c r="CGV48" s="44"/>
      <c r="CGW48" s="44"/>
      <c r="CGX48" s="44"/>
      <c r="CGY48" s="44"/>
      <c r="CGZ48" s="44"/>
      <c r="CHA48" s="44"/>
      <c r="CHB48" s="44"/>
      <c r="CHC48" s="44"/>
      <c r="CHD48" s="44"/>
      <c r="CHE48" s="44"/>
      <c r="CHF48" s="44"/>
      <c r="CHG48" s="44"/>
      <c r="CHH48" s="44"/>
      <c r="CHI48" s="44"/>
      <c r="CHJ48" s="44"/>
      <c r="CHK48" s="44"/>
      <c r="CHL48" s="44"/>
      <c r="CHM48" s="44"/>
      <c r="CHN48" s="44"/>
      <c r="CHO48" s="44"/>
      <c r="CHP48" s="44"/>
      <c r="CHQ48" s="44"/>
      <c r="CHR48" s="44"/>
      <c r="CHS48" s="44"/>
      <c r="CHT48" s="44"/>
      <c r="CHU48" s="44"/>
      <c r="CHV48" s="44"/>
      <c r="CHW48" s="44"/>
      <c r="CHX48" s="44"/>
      <c r="CHY48" s="44"/>
      <c r="CHZ48" s="44"/>
      <c r="CIA48" s="44"/>
      <c r="CIB48" s="44"/>
      <c r="CIC48" s="44"/>
      <c r="CID48" s="44"/>
      <c r="CIE48" s="44"/>
      <c r="CIF48" s="44"/>
      <c r="CIG48" s="44"/>
      <c r="CIH48" s="44"/>
      <c r="CII48" s="44"/>
      <c r="CIJ48" s="44"/>
      <c r="CIK48" s="44"/>
      <c r="CIL48" s="44"/>
      <c r="CIM48" s="44"/>
      <c r="CIN48" s="44"/>
      <c r="CIO48" s="44"/>
      <c r="CIP48" s="44"/>
      <c r="CIQ48" s="44"/>
      <c r="CIR48" s="44"/>
      <c r="CIS48" s="44"/>
      <c r="CIT48" s="44"/>
      <c r="CIU48" s="44"/>
      <c r="CIV48" s="44"/>
      <c r="CIW48" s="44"/>
      <c r="CIX48" s="44"/>
      <c r="CIY48" s="44"/>
      <c r="CIZ48" s="44"/>
      <c r="CJA48" s="44"/>
      <c r="CJB48" s="44"/>
      <c r="CJC48" s="44"/>
      <c r="CJD48" s="44"/>
      <c r="CJE48" s="44"/>
      <c r="CJF48" s="44"/>
      <c r="CJG48" s="44"/>
      <c r="CJH48" s="44"/>
      <c r="CJI48" s="44"/>
      <c r="CJJ48" s="44"/>
      <c r="CJK48" s="44"/>
      <c r="CJL48" s="44"/>
      <c r="CJM48" s="44"/>
      <c r="CJN48" s="44"/>
      <c r="CJO48" s="44"/>
      <c r="CJP48" s="44"/>
      <c r="CJQ48" s="44"/>
      <c r="CJR48" s="44"/>
      <c r="CJS48" s="44"/>
      <c r="CJT48" s="44"/>
      <c r="CJU48" s="44"/>
      <c r="CJV48" s="44"/>
      <c r="CJW48" s="44"/>
      <c r="CJX48" s="44"/>
      <c r="CJY48" s="44"/>
      <c r="CJZ48" s="44"/>
      <c r="CKA48" s="44"/>
      <c r="CKB48" s="44"/>
      <c r="CKC48" s="44"/>
      <c r="CKD48" s="44"/>
      <c r="CKE48" s="44"/>
      <c r="CKF48" s="44"/>
      <c r="CKG48" s="44"/>
      <c r="CKH48" s="44"/>
      <c r="CKI48" s="44"/>
      <c r="CKJ48" s="44"/>
      <c r="CKK48" s="44"/>
      <c r="CKL48" s="44"/>
      <c r="CKM48" s="44"/>
      <c r="CKN48" s="44"/>
      <c r="CKO48" s="44"/>
      <c r="CKP48" s="44"/>
      <c r="CKQ48" s="44"/>
      <c r="CKR48" s="44"/>
      <c r="CKS48" s="44"/>
      <c r="CKT48" s="44"/>
      <c r="CKU48" s="44"/>
      <c r="CKV48" s="44"/>
      <c r="CKW48" s="44"/>
      <c r="CKX48" s="44"/>
      <c r="CKY48" s="44"/>
      <c r="CKZ48" s="44"/>
      <c r="CLA48" s="44"/>
      <c r="CLB48" s="44"/>
      <c r="CLC48" s="44"/>
      <c r="CLD48" s="44"/>
      <c r="CLE48" s="44"/>
      <c r="CLF48" s="44"/>
      <c r="CLG48" s="44"/>
      <c r="CLH48" s="44"/>
      <c r="CLI48" s="44"/>
      <c r="CLJ48" s="44"/>
      <c r="CLK48" s="44"/>
      <c r="CLL48" s="44"/>
      <c r="CLM48" s="44"/>
      <c r="CLN48" s="44"/>
      <c r="CLO48" s="44"/>
      <c r="CLP48" s="44"/>
      <c r="CLQ48" s="44"/>
      <c r="CLR48" s="44"/>
      <c r="CLS48" s="44"/>
      <c r="CLT48" s="44"/>
      <c r="CLU48" s="44"/>
      <c r="CLV48" s="44"/>
      <c r="CLW48" s="44"/>
      <c r="CLX48" s="44"/>
      <c r="CLY48" s="44"/>
      <c r="CLZ48" s="44"/>
      <c r="CMA48" s="44"/>
      <c r="CMB48" s="44"/>
      <c r="CMC48" s="44"/>
      <c r="CMD48" s="44"/>
      <c r="CME48" s="44"/>
      <c r="CMF48" s="44"/>
      <c r="CMG48" s="44"/>
      <c r="CMH48" s="44"/>
      <c r="CMI48" s="44"/>
      <c r="CMJ48" s="44"/>
      <c r="CMK48" s="44"/>
      <c r="CML48" s="44"/>
      <c r="CMM48" s="44"/>
      <c r="CMN48" s="44"/>
      <c r="CMO48" s="44"/>
      <c r="CMP48" s="44"/>
      <c r="CMQ48" s="44"/>
      <c r="CMR48" s="44"/>
      <c r="CMS48" s="44"/>
      <c r="CMT48" s="44"/>
      <c r="CMU48" s="44"/>
      <c r="CMV48" s="44"/>
      <c r="CMW48" s="44"/>
      <c r="CMX48" s="44"/>
      <c r="CMY48" s="44"/>
      <c r="CMZ48" s="44"/>
      <c r="CNA48" s="44"/>
      <c r="CNB48" s="44"/>
      <c r="CNC48" s="44"/>
      <c r="CND48" s="44"/>
      <c r="CNE48" s="44"/>
      <c r="CNF48" s="44"/>
      <c r="CNG48" s="44"/>
      <c r="CNH48" s="44"/>
      <c r="CNI48" s="44"/>
      <c r="CNJ48" s="44"/>
      <c r="CNK48" s="44"/>
      <c r="CNL48" s="44"/>
      <c r="CNM48" s="44"/>
      <c r="CNN48" s="44"/>
      <c r="CNO48" s="44"/>
      <c r="CNP48" s="44"/>
      <c r="CNQ48" s="44"/>
      <c r="CNR48" s="44"/>
      <c r="CNS48" s="44"/>
      <c r="CNT48" s="44"/>
      <c r="CNU48" s="44"/>
      <c r="CNV48" s="44"/>
      <c r="CNW48" s="44"/>
      <c r="CNX48" s="44"/>
      <c r="CNY48" s="44"/>
      <c r="CNZ48" s="44"/>
      <c r="COA48" s="44"/>
      <c r="COB48" s="44"/>
      <c r="COC48" s="44"/>
      <c r="COD48" s="44"/>
      <c r="COE48" s="44"/>
      <c r="COF48" s="44"/>
      <c r="COG48" s="44"/>
      <c r="COH48" s="44"/>
      <c r="COI48" s="44"/>
      <c r="COJ48" s="44"/>
      <c r="COK48" s="44"/>
      <c r="COL48" s="44"/>
      <c r="COM48" s="44"/>
      <c r="CON48" s="44"/>
      <c r="COO48" s="44"/>
      <c r="COP48" s="44"/>
      <c r="COQ48" s="44"/>
      <c r="COR48" s="44"/>
      <c r="COS48" s="44"/>
      <c r="COT48" s="44"/>
      <c r="COU48" s="44"/>
      <c r="COV48" s="44"/>
      <c r="COW48" s="44"/>
      <c r="COX48" s="44"/>
      <c r="COY48" s="44"/>
      <c r="COZ48" s="44"/>
      <c r="CPA48" s="44"/>
      <c r="CPB48" s="44"/>
      <c r="CPC48" s="44"/>
      <c r="CPD48" s="44"/>
      <c r="CPE48" s="44"/>
      <c r="CPF48" s="44"/>
      <c r="CPG48" s="44"/>
      <c r="CPH48" s="44"/>
      <c r="CPI48" s="44"/>
      <c r="CPJ48" s="44"/>
      <c r="CPK48" s="44"/>
      <c r="CPL48" s="44"/>
      <c r="CPM48" s="44"/>
      <c r="CPN48" s="44"/>
      <c r="CPO48" s="44"/>
      <c r="CPP48" s="44"/>
      <c r="CPQ48" s="44"/>
      <c r="CPR48" s="44"/>
      <c r="CPS48" s="44"/>
      <c r="CPT48" s="44"/>
      <c r="CPU48" s="44"/>
      <c r="CPV48" s="44"/>
      <c r="CPW48" s="44"/>
      <c r="CPX48" s="44"/>
      <c r="CPY48" s="44"/>
      <c r="CPZ48" s="44"/>
      <c r="CQA48" s="44"/>
      <c r="CQB48" s="44"/>
      <c r="CQC48" s="44"/>
      <c r="CQD48" s="44"/>
      <c r="CQE48" s="44"/>
      <c r="CQF48" s="44"/>
      <c r="CQG48" s="44"/>
      <c r="CQH48" s="44"/>
      <c r="CQI48" s="44"/>
      <c r="CQJ48" s="44"/>
      <c r="CQK48" s="44"/>
      <c r="CQL48" s="44"/>
      <c r="CQM48" s="44"/>
      <c r="CQN48" s="44"/>
      <c r="CQO48" s="44"/>
      <c r="CQP48" s="44"/>
      <c r="CQQ48" s="44"/>
      <c r="CQR48" s="44"/>
      <c r="CQS48" s="44"/>
      <c r="CQT48" s="44"/>
      <c r="CQU48" s="44"/>
      <c r="CQV48" s="44"/>
      <c r="CQW48" s="44"/>
      <c r="CQX48" s="44"/>
      <c r="CQY48" s="44"/>
      <c r="CQZ48" s="44"/>
      <c r="CRA48" s="44"/>
      <c r="CRB48" s="44"/>
      <c r="CRC48" s="44"/>
      <c r="CRD48" s="44"/>
      <c r="CRE48" s="44"/>
      <c r="CRF48" s="44"/>
      <c r="CRG48" s="44"/>
      <c r="CRH48" s="44"/>
      <c r="CRI48" s="44"/>
      <c r="CRJ48" s="44"/>
      <c r="CRK48" s="44"/>
      <c r="CRL48" s="44"/>
      <c r="CRM48" s="44"/>
      <c r="CRN48" s="44"/>
      <c r="CRO48" s="44"/>
      <c r="CRP48" s="44"/>
      <c r="CRQ48" s="44"/>
      <c r="CRR48" s="44"/>
      <c r="CRS48" s="44"/>
      <c r="CRT48" s="44"/>
      <c r="CRU48" s="44"/>
      <c r="CRV48" s="44"/>
      <c r="CRW48" s="44"/>
      <c r="CRX48" s="44"/>
      <c r="CRY48" s="44"/>
      <c r="CRZ48" s="44"/>
      <c r="CSA48" s="44"/>
      <c r="CSB48" s="44"/>
      <c r="CSC48" s="44"/>
      <c r="CSD48" s="44"/>
      <c r="CSE48" s="44"/>
      <c r="CSF48" s="44"/>
      <c r="CSG48" s="44"/>
      <c r="CSH48" s="44"/>
      <c r="CSI48" s="44"/>
      <c r="CSJ48" s="44"/>
      <c r="CSK48" s="44"/>
      <c r="CSL48" s="44"/>
      <c r="CSM48" s="44"/>
      <c r="CSN48" s="44"/>
      <c r="CSO48" s="44"/>
      <c r="CSP48" s="44"/>
      <c r="CSQ48" s="44"/>
      <c r="CSR48" s="44"/>
      <c r="CSS48" s="44"/>
      <c r="CST48" s="44"/>
      <c r="CSU48" s="44"/>
      <c r="CSV48" s="44"/>
      <c r="CSW48" s="44"/>
      <c r="CSX48" s="44"/>
      <c r="CSY48" s="44"/>
      <c r="CSZ48" s="44"/>
      <c r="CTA48" s="44"/>
      <c r="CTB48" s="44"/>
      <c r="CTC48" s="44"/>
      <c r="CTD48" s="44"/>
      <c r="CTE48" s="44"/>
      <c r="CTF48" s="44"/>
      <c r="CTG48" s="44"/>
      <c r="CTH48" s="44"/>
      <c r="CTI48" s="44"/>
      <c r="CTJ48" s="44"/>
      <c r="CTK48" s="44"/>
      <c r="CTL48" s="44"/>
      <c r="CTM48" s="44"/>
      <c r="CTN48" s="44"/>
      <c r="CTO48" s="44"/>
      <c r="CTP48" s="44"/>
      <c r="CTQ48" s="44"/>
      <c r="CTR48" s="44"/>
      <c r="CTS48" s="44"/>
      <c r="CTT48" s="44"/>
      <c r="CTU48" s="44"/>
      <c r="CTV48" s="44"/>
      <c r="CTW48" s="44"/>
      <c r="CTX48" s="44"/>
      <c r="CTY48" s="44"/>
      <c r="CTZ48" s="44"/>
      <c r="CUA48" s="44"/>
      <c r="CUB48" s="44"/>
      <c r="CUC48" s="44"/>
      <c r="CUD48" s="44"/>
      <c r="CUE48" s="44"/>
      <c r="CUF48" s="44"/>
      <c r="CUG48" s="44"/>
      <c r="CUH48" s="44"/>
      <c r="CUI48" s="44"/>
      <c r="CUJ48" s="44"/>
      <c r="CUK48" s="44"/>
      <c r="CUL48" s="44"/>
      <c r="CUM48" s="44"/>
      <c r="CUN48" s="44"/>
      <c r="CUO48" s="44"/>
      <c r="CUP48" s="44"/>
      <c r="CUQ48" s="44"/>
      <c r="CUR48" s="44"/>
      <c r="CUS48" s="44"/>
      <c r="CUT48" s="44"/>
      <c r="CUU48" s="44"/>
      <c r="CUV48" s="44"/>
      <c r="CUW48" s="44"/>
      <c r="CUX48" s="44"/>
      <c r="CUY48" s="44"/>
      <c r="CUZ48" s="44"/>
      <c r="CVA48" s="44"/>
      <c r="CVB48" s="44"/>
      <c r="CVC48" s="44"/>
      <c r="CVD48" s="44"/>
      <c r="CVE48" s="44"/>
      <c r="CVF48" s="44"/>
      <c r="CVG48" s="44"/>
      <c r="CVH48" s="44"/>
      <c r="CVI48" s="44"/>
      <c r="CVJ48" s="44"/>
      <c r="CVK48" s="44"/>
      <c r="CVL48" s="44"/>
      <c r="CVM48" s="44"/>
      <c r="CVN48" s="44"/>
      <c r="CVO48" s="44"/>
      <c r="CVP48" s="44"/>
      <c r="CVQ48" s="44"/>
      <c r="CVR48" s="44"/>
      <c r="CVS48" s="44"/>
      <c r="CVT48" s="44"/>
      <c r="CVU48" s="44"/>
      <c r="CVV48" s="44"/>
      <c r="CVW48" s="44"/>
      <c r="CVX48" s="44"/>
      <c r="CVY48" s="44"/>
      <c r="CVZ48" s="44"/>
      <c r="CWA48" s="44"/>
      <c r="CWB48" s="44"/>
      <c r="CWC48" s="44"/>
      <c r="CWD48" s="44"/>
      <c r="CWE48" s="44"/>
      <c r="CWF48" s="44"/>
      <c r="CWG48" s="44"/>
      <c r="CWH48" s="44"/>
      <c r="CWI48" s="44"/>
      <c r="CWJ48" s="44"/>
      <c r="CWK48" s="44"/>
      <c r="CWL48" s="44"/>
      <c r="CWM48" s="44"/>
      <c r="CWN48" s="44"/>
      <c r="CWO48" s="44"/>
      <c r="CWP48" s="44"/>
      <c r="CWQ48" s="44"/>
      <c r="CWR48" s="44"/>
      <c r="CWS48" s="44"/>
      <c r="CWT48" s="44"/>
      <c r="CWU48" s="44"/>
      <c r="CWV48" s="44"/>
      <c r="CWW48" s="44"/>
      <c r="CWX48" s="44"/>
      <c r="CWY48" s="44"/>
      <c r="CWZ48" s="44"/>
      <c r="CXA48" s="44"/>
      <c r="CXB48" s="44"/>
      <c r="CXC48" s="44"/>
      <c r="CXD48" s="44"/>
      <c r="CXE48" s="44"/>
      <c r="CXF48" s="44"/>
      <c r="CXG48" s="44"/>
      <c r="CXH48" s="44"/>
      <c r="CXI48" s="44"/>
      <c r="CXJ48" s="44"/>
      <c r="CXK48" s="44"/>
      <c r="CXL48" s="44"/>
      <c r="CXM48" s="44"/>
      <c r="CXN48" s="44"/>
      <c r="CXO48" s="44"/>
      <c r="CXP48" s="44"/>
      <c r="CXQ48" s="44"/>
      <c r="CXR48" s="44"/>
      <c r="CXS48" s="44"/>
      <c r="CXT48" s="44"/>
      <c r="CXU48" s="44"/>
      <c r="CXV48" s="44"/>
      <c r="CXW48" s="44"/>
      <c r="CXX48" s="44"/>
      <c r="CXY48" s="44"/>
      <c r="CXZ48" s="44"/>
      <c r="CYA48" s="44"/>
      <c r="CYB48" s="44"/>
      <c r="CYC48" s="44"/>
      <c r="CYD48" s="44"/>
      <c r="CYE48" s="44"/>
      <c r="CYF48" s="44"/>
      <c r="CYG48" s="44"/>
      <c r="CYH48" s="44"/>
      <c r="CYI48" s="44"/>
      <c r="CYJ48" s="44"/>
      <c r="CYK48" s="44"/>
      <c r="CYL48" s="44"/>
      <c r="CYM48" s="44"/>
      <c r="CYN48" s="44"/>
      <c r="CYO48" s="44"/>
      <c r="CYP48" s="44"/>
      <c r="CYQ48" s="44"/>
      <c r="CYR48" s="44"/>
      <c r="CYS48" s="44"/>
      <c r="CYT48" s="44"/>
      <c r="CYU48" s="44"/>
      <c r="CYV48" s="44"/>
      <c r="CYW48" s="44"/>
      <c r="CYX48" s="44"/>
      <c r="CYY48" s="44"/>
      <c r="CYZ48" s="44"/>
      <c r="CZA48" s="44"/>
      <c r="CZB48" s="44"/>
      <c r="CZC48" s="44"/>
      <c r="CZD48" s="44"/>
      <c r="CZE48" s="44"/>
      <c r="CZF48" s="44"/>
      <c r="CZG48" s="44"/>
      <c r="CZH48" s="44"/>
      <c r="CZI48" s="44"/>
      <c r="CZJ48" s="44"/>
      <c r="CZK48" s="44"/>
      <c r="CZL48" s="44"/>
      <c r="CZM48" s="44"/>
      <c r="CZN48" s="44"/>
      <c r="CZO48" s="44"/>
      <c r="CZP48" s="44"/>
      <c r="CZQ48" s="44"/>
      <c r="CZR48" s="44"/>
      <c r="CZS48" s="44"/>
      <c r="CZT48" s="44"/>
      <c r="CZU48" s="44"/>
      <c r="CZV48" s="44"/>
      <c r="CZW48" s="44"/>
      <c r="CZX48" s="44"/>
      <c r="CZY48" s="44"/>
      <c r="CZZ48" s="44"/>
      <c r="DAA48" s="44"/>
      <c r="DAB48" s="44"/>
      <c r="DAC48" s="44"/>
      <c r="DAD48" s="44"/>
      <c r="DAE48" s="44"/>
      <c r="DAF48" s="44"/>
      <c r="DAG48" s="44"/>
      <c r="DAH48" s="44"/>
      <c r="DAI48" s="44"/>
      <c r="DAJ48" s="44"/>
      <c r="DAK48" s="44"/>
      <c r="DAL48" s="44"/>
      <c r="DAM48" s="44"/>
      <c r="DAN48" s="44"/>
      <c r="DAO48" s="44"/>
      <c r="DAP48" s="44"/>
      <c r="DAQ48" s="44"/>
      <c r="DAR48" s="44"/>
      <c r="DAS48" s="44"/>
      <c r="DAT48" s="44"/>
      <c r="DAU48" s="44"/>
      <c r="DAV48" s="44"/>
      <c r="DAW48" s="44"/>
      <c r="DAX48" s="44"/>
      <c r="DAY48" s="44"/>
      <c r="DAZ48" s="44"/>
      <c r="DBA48" s="44"/>
      <c r="DBB48" s="44"/>
      <c r="DBC48" s="44"/>
      <c r="DBD48" s="44"/>
      <c r="DBE48" s="44"/>
      <c r="DBF48" s="44"/>
      <c r="DBG48" s="44"/>
      <c r="DBH48" s="44"/>
      <c r="DBI48" s="44"/>
      <c r="DBJ48" s="44"/>
      <c r="DBK48" s="44"/>
      <c r="DBL48" s="44"/>
      <c r="DBM48" s="44"/>
      <c r="DBN48" s="44"/>
      <c r="DBO48" s="44"/>
      <c r="DBP48" s="44"/>
      <c r="DBQ48" s="44"/>
      <c r="DBR48" s="44"/>
      <c r="DBS48" s="44"/>
      <c r="DBT48" s="44"/>
      <c r="DBU48" s="44"/>
      <c r="DBV48" s="44"/>
      <c r="DBW48" s="44"/>
      <c r="DBX48" s="44"/>
      <c r="DBY48" s="44"/>
      <c r="DBZ48" s="44"/>
      <c r="DCA48" s="44"/>
      <c r="DCB48" s="44"/>
      <c r="DCC48" s="44"/>
      <c r="DCD48" s="44"/>
      <c r="DCE48" s="44"/>
      <c r="DCF48" s="44"/>
      <c r="DCG48" s="44"/>
      <c r="DCH48" s="44"/>
      <c r="DCI48" s="44"/>
      <c r="DCJ48" s="44"/>
      <c r="DCK48" s="44"/>
      <c r="DCL48" s="44"/>
      <c r="DCM48" s="44"/>
      <c r="DCN48" s="44"/>
      <c r="DCO48" s="44"/>
      <c r="DCP48" s="44"/>
      <c r="DCQ48" s="44"/>
      <c r="DCR48" s="44"/>
      <c r="DCS48" s="44"/>
      <c r="DCT48" s="44"/>
      <c r="DCU48" s="44"/>
      <c r="DCV48" s="44"/>
      <c r="DCW48" s="44"/>
      <c r="DCX48" s="44"/>
      <c r="DCY48" s="44"/>
      <c r="DCZ48" s="44"/>
      <c r="DDA48" s="44"/>
      <c r="DDB48" s="44"/>
      <c r="DDC48" s="44"/>
      <c r="DDD48" s="44"/>
      <c r="DDE48" s="44"/>
      <c r="DDF48" s="44"/>
      <c r="DDG48" s="44"/>
      <c r="DDH48" s="44"/>
      <c r="DDI48" s="44"/>
      <c r="DDJ48" s="44"/>
      <c r="DDK48" s="44"/>
      <c r="DDL48" s="44"/>
      <c r="DDM48" s="44"/>
      <c r="DDN48" s="44"/>
      <c r="DDO48" s="44"/>
      <c r="DDP48" s="44"/>
      <c r="DDQ48" s="44"/>
      <c r="DDR48" s="44"/>
      <c r="DDS48" s="44"/>
      <c r="DDT48" s="44"/>
      <c r="DDU48" s="44"/>
      <c r="DDV48" s="44"/>
      <c r="DDW48" s="44"/>
      <c r="DDX48" s="44"/>
      <c r="DDY48" s="44"/>
      <c r="DDZ48" s="44"/>
      <c r="DEA48" s="44"/>
      <c r="DEB48" s="44"/>
      <c r="DEC48" s="44"/>
      <c r="DED48" s="44"/>
      <c r="DEE48" s="44"/>
      <c r="DEF48" s="44"/>
      <c r="DEG48" s="44"/>
      <c r="DEH48" s="44"/>
      <c r="DEI48" s="44"/>
      <c r="DEJ48" s="44"/>
      <c r="DEK48" s="44"/>
      <c r="DEL48" s="44"/>
      <c r="DEM48" s="44"/>
      <c r="DEN48" s="44"/>
      <c r="DEO48" s="44"/>
      <c r="DEP48" s="44"/>
      <c r="DEQ48" s="44"/>
      <c r="DER48" s="44"/>
      <c r="DES48" s="44"/>
      <c r="DET48" s="44"/>
      <c r="DEU48" s="44"/>
      <c r="DEV48" s="44"/>
      <c r="DEW48" s="44"/>
      <c r="DEX48" s="44"/>
      <c r="DEY48" s="44"/>
      <c r="DEZ48" s="44"/>
      <c r="DFA48" s="44"/>
      <c r="DFB48" s="44"/>
      <c r="DFC48" s="44"/>
      <c r="DFD48" s="44"/>
      <c r="DFE48" s="44"/>
      <c r="DFF48" s="44"/>
      <c r="DFG48" s="44"/>
      <c r="DFH48" s="44"/>
      <c r="DFI48" s="44"/>
      <c r="DFJ48" s="44"/>
      <c r="DFK48" s="44"/>
      <c r="DFL48" s="44"/>
      <c r="DFM48" s="44"/>
      <c r="DFN48" s="44"/>
      <c r="DFO48" s="44"/>
      <c r="DFP48" s="44"/>
      <c r="DFQ48" s="44"/>
      <c r="DFR48" s="44"/>
      <c r="DFS48" s="44"/>
      <c r="DFT48" s="44"/>
      <c r="DFU48" s="44"/>
      <c r="DFV48" s="44"/>
      <c r="DFW48" s="44"/>
      <c r="DFX48" s="44"/>
      <c r="DFY48" s="44"/>
      <c r="DFZ48" s="44"/>
      <c r="DGA48" s="44"/>
      <c r="DGB48" s="44"/>
      <c r="DGC48" s="44"/>
      <c r="DGD48" s="44"/>
      <c r="DGE48" s="44"/>
      <c r="DGF48" s="44"/>
      <c r="DGG48" s="44"/>
      <c r="DGH48" s="44"/>
      <c r="DGI48" s="44"/>
      <c r="DGJ48" s="44"/>
      <c r="DGK48" s="44"/>
      <c r="DGL48" s="44"/>
      <c r="DGM48" s="44"/>
      <c r="DGN48" s="44"/>
      <c r="DGO48" s="44"/>
      <c r="DGP48" s="44"/>
      <c r="DGQ48" s="44"/>
      <c r="DGR48" s="44"/>
      <c r="DGS48" s="44"/>
      <c r="DGT48" s="44"/>
      <c r="DGU48" s="44"/>
      <c r="DGV48" s="44"/>
      <c r="DGW48" s="44"/>
      <c r="DGX48" s="44"/>
      <c r="DGY48" s="44"/>
      <c r="DGZ48" s="44"/>
      <c r="DHA48" s="44"/>
      <c r="DHB48" s="44"/>
      <c r="DHC48" s="44"/>
      <c r="DHD48" s="44"/>
      <c r="DHE48" s="44"/>
      <c r="DHF48" s="44"/>
      <c r="DHG48" s="44"/>
      <c r="DHH48" s="44"/>
      <c r="DHI48" s="44"/>
      <c r="DHJ48" s="44"/>
      <c r="DHK48" s="44"/>
      <c r="DHL48" s="44"/>
      <c r="DHM48" s="44"/>
      <c r="DHN48" s="44"/>
      <c r="DHO48" s="44"/>
      <c r="DHP48" s="44"/>
      <c r="DHQ48" s="44"/>
      <c r="DHR48" s="44"/>
      <c r="DHS48" s="44"/>
      <c r="DHT48" s="44"/>
      <c r="DHU48" s="44"/>
      <c r="DHV48" s="44"/>
      <c r="DHW48" s="44"/>
      <c r="DHX48" s="44"/>
      <c r="DHY48" s="44"/>
      <c r="DHZ48" s="44"/>
      <c r="DIA48" s="44"/>
      <c r="DIB48" s="44"/>
      <c r="DIC48" s="44"/>
      <c r="DID48" s="44"/>
      <c r="DIE48" s="44"/>
      <c r="DIF48" s="44"/>
      <c r="DIG48" s="44"/>
      <c r="DIH48" s="44"/>
      <c r="DII48" s="44"/>
      <c r="DIJ48" s="44"/>
      <c r="DIK48" s="44"/>
      <c r="DIL48" s="44"/>
      <c r="DIM48" s="44"/>
      <c r="DIN48" s="44"/>
      <c r="DIO48" s="44"/>
      <c r="DIP48" s="44"/>
      <c r="DIQ48" s="44"/>
      <c r="DIR48" s="44"/>
      <c r="DIS48" s="44"/>
      <c r="DIT48" s="44"/>
      <c r="DIU48" s="44"/>
      <c r="DIV48" s="44"/>
      <c r="DIW48" s="44"/>
      <c r="DIX48" s="44"/>
      <c r="DIY48" s="44"/>
      <c r="DIZ48" s="44"/>
      <c r="DJA48" s="44"/>
      <c r="DJB48" s="44"/>
      <c r="DJC48" s="44"/>
      <c r="DJD48" s="44"/>
      <c r="DJE48" s="44"/>
      <c r="DJF48" s="44"/>
      <c r="DJG48" s="44"/>
      <c r="DJH48" s="44"/>
      <c r="DJI48" s="44"/>
      <c r="DJJ48" s="44"/>
      <c r="DJK48" s="44"/>
      <c r="DJL48" s="44"/>
      <c r="DJM48" s="44"/>
      <c r="DJN48" s="44"/>
      <c r="DJO48" s="44"/>
      <c r="DJP48" s="44"/>
      <c r="DJQ48" s="44"/>
      <c r="DJR48" s="44"/>
      <c r="DJS48" s="44"/>
      <c r="DJT48" s="44"/>
      <c r="DJU48" s="44"/>
      <c r="DJV48" s="44"/>
      <c r="DJW48" s="44"/>
      <c r="DJX48" s="44"/>
      <c r="DJY48" s="44"/>
      <c r="DJZ48" s="44"/>
      <c r="DKA48" s="44"/>
      <c r="DKB48" s="44"/>
      <c r="DKC48" s="44"/>
      <c r="DKD48" s="44"/>
      <c r="DKE48" s="44"/>
      <c r="DKF48" s="44"/>
      <c r="DKG48" s="44"/>
      <c r="DKH48" s="44"/>
      <c r="DKI48" s="44"/>
      <c r="DKJ48" s="44"/>
      <c r="DKK48" s="44"/>
      <c r="DKL48" s="44"/>
      <c r="DKM48" s="44"/>
      <c r="DKN48" s="44"/>
      <c r="DKO48" s="44"/>
      <c r="DKP48" s="44"/>
      <c r="DKQ48" s="44"/>
      <c r="DKR48" s="44"/>
      <c r="DKS48" s="44"/>
      <c r="DKT48" s="44"/>
      <c r="DKU48" s="44"/>
      <c r="DKV48" s="44"/>
      <c r="DKW48" s="44"/>
      <c r="DKX48" s="44"/>
      <c r="DKY48" s="44"/>
      <c r="DKZ48" s="44"/>
      <c r="DLA48" s="44"/>
      <c r="DLB48" s="44"/>
      <c r="DLC48" s="44"/>
      <c r="DLD48" s="44"/>
      <c r="DLE48" s="44"/>
      <c r="DLF48" s="44"/>
      <c r="DLG48" s="44"/>
      <c r="DLH48" s="44"/>
      <c r="DLI48" s="44"/>
      <c r="DLJ48" s="44"/>
      <c r="DLK48" s="44"/>
      <c r="DLL48" s="44"/>
      <c r="DLM48" s="44"/>
      <c r="DLN48" s="44"/>
      <c r="DLO48" s="44"/>
      <c r="DLP48" s="44"/>
      <c r="DLQ48" s="44"/>
      <c r="DLR48" s="44"/>
      <c r="DLS48" s="44"/>
      <c r="DLT48" s="44"/>
      <c r="DLU48" s="44"/>
      <c r="DLV48" s="44"/>
      <c r="DLW48" s="44"/>
      <c r="DLX48" s="44"/>
      <c r="DLY48" s="44"/>
      <c r="DLZ48" s="44"/>
      <c r="DMA48" s="44"/>
      <c r="DMB48" s="44"/>
      <c r="DMC48" s="44"/>
      <c r="DMD48" s="44"/>
      <c r="DME48" s="44"/>
      <c r="DMF48" s="44"/>
      <c r="DMG48" s="44"/>
      <c r="DMH48" s="44"/>
      <c r="DMI48" s="44"/>
      <c r="DMJ48" s="44"/>
      <c r="DMK48" s="44"/>
      <c r="DML48" s="44"/>
      <c r="DMM48" s="44"/>
      <c r="DMN48" s="44"/>
      <c r="DMO48" s="44"/>
      <c r="DMP48" s="44"/>
      <c r="DMQ48" s="44"/>
      <c r="DMR48" s="44"/>
      <c r="DMS48" s="44"/>
      <c r="DMT48" s="44"/>
      <c r="DMU48" s="44"/>
      <c r="DMV48" s="44"/>
      <c r="DMW48" s="44"/>
      <c r="DMX48" s="44"/>
      <c r="DMY48" s="44"/>
      <c r="DMZ48" s="44"/>
      <c r="DNA48" s="44"/>
      <c r="DNB48" s="44"/>
      <c r="DNC48" s="44"/>
      <c r="DND48" s="44"/>
      <c r="DNE48" s="44"/>
      <c r="DNF48" s="44"/>
      <c r="DNG48" s="44"/>
      <c r="DNH48" s="44"/>
      <c r="DNI48" s="44"/>
      <c r="DNJ48" s="44"/>
      <c r="DNK48" s="44"/>
      <c r="DNL48" s="44"/>
      <c r="DNM48" s="44"/>
      <c r="DNN48" s="44"/>
      <c r="DNO48" s="44"/>
      <c r="DNP48" s="44"/>
      <c r="DNQ48" s="44"/>
      <c r="DNR48" s="44"/>
      <c r="DNS48" s="44"/>
      <c r="DNT48" s="44"/>
      <c r="DNU48" s="44"/>
      <c r="DNV48" s="44"/>
      <c r="DNW48" s="44"/>
      <c r="DNX48" s="44"/>
      <c r="DNY48" s="44"/>
      <c r="DNZ48" s="44"/>
      <c r="DOA48" s="44"/>
      <c r="DOB48" s="44"/>
      <c r="DOC48" s="44"/>
      <c r="DOD48" s="44"/>
      <c r="DOE48" s="44"/>
      <c r="DOF48" s="44"/>
      <c r="DOG48" s="44"/>
      <c r="DOH48" s="44"/>
      <c r="DOI48" s="44"/>
      <c r="DOJ48" s="44"/>
      <c r="DOK48" s="44"/>
      <c r="DOL48" s="44"/>
      <c r="DOM48" s="44"/>
      <c r="DON48" s="44"/>
      <c r="DOO48" s="44"/>
      <c r="DOP48" s="44"/>
      <c r="DOQ48" s="44"/>
      <c r="DOR48" s="44"/>
      <c r="DOS48" s="44"/>
      <c r="DOT48" s="44"/>
      <c r="DOU48" s="44"/>
      <c r="DOV48" s="44"/>
      <c r="DOW48" s="44"/>
      <c r="DOX48" s="44"/>
      <c r="DOY48" s="44"/>
      <c r="DOZ48" s="44"/>
      <c r="DPA48" s="44"/>
      <c r="DPB48" s="44"/>
      <c r="DPC48" s="44"/>
      <c r="DPD48" s="44"/>
      <c r="DPE48" s="44"/>
      <c r="DPF48" s="44"/>
      <c r="DPG48" s="44"/>
      <c r="DPH48" s="44"/>
      <c r="DPI48" s="44"/>
      <c r="DPJ48" s="44"/>
      <c r="DPK48" s="44"/>
      <c r="DPL48" s="44"/>
      <c r="DPM48" s="44"/>
      <c r="DPN48" s="44"/>
      <c r="DPO48" s="44"/>
      <c r="DPP48" s="44"/>
      <c r="DPQ48" s="44"/>
      <c r="DPR48" s="44"/>
      <c r="DPS48" s="44"/>
      <c r="DPT48" s="44"/>
      <c r="DPU48" s="44"/>
      <c r="DPV48" s="44"/>
      <c r="DPW48" s="44"/>
      <c r="DPX48" s="44"/>
      <c r="DPY48" s="44"/>
      <c r="DPZ48" s="44"/>
      <c r="DQA48" s="44"/>
      <c r="DQB48" s="44"/>
      <c r="DQC48" s="44"/>
      <c r="DQD48" s="44"/>
      <c r="DQE48" s="44"/>
      <c r="DQF48" s="44"/>
      <c r="DQG48" s="44"/>
      <c r="DQH48" s="44"/>
      <c r="DQI48" s="44"/>
      <c r="DQJ48" s="44"/>
      <c r="DQK48" s="44"/>
      <c r="DQL48" s="44"/>
      <c r="DQM48" s="44"/>
      <c r="DQN48" s="44"/>
      <c r="DQO48" s="44"/>
      <c r="DQP48" s="44"/>
      <c r="DQQ48" s="44"/>
      <c r="DQR48" s="44"/>
      <c r="DQS48" s="44"/>
      <c r="DQT48" s="44"/>
      <c r="DQU48" s="44"/>
      <c r="DQV48" s="44"/>
      <c r="DQW48" s="44"/>
      <c r="DQX48" s="44"/>
      <c r="DQY48" s="44"/>
      <c r="DQZ48" s="44"/>
      <c r="DRA48" s="44"/>
      <c r="DRB48" s="44"/>
      <c r="DRC48" s="44"/>
      <c r="DRD48" s="44"/>
      <c r="DRE48" s="44"/>
      <c r="DRF48" s="44"/>
      <c r="DRG48" s="44"/>
      <c r="DRH48" s="44"/>
      <c r="DRI48" s="44"/>
      <c r="DRJ48" s="44"/>
      <c r="DRK48" s="44"/>
      <c r="DRL48" s="44"/>
      <c r="DRM48" s="44"/>
      <c r="DRN48" s="44"/>
      <c r="DRO48" s="44"/>
      <c r="DRP48" s="44"/>
      <c r="DRQ48" s="44"/>
      <c r="DRR48" s="44"/>
      <c r="DRS48" s="44"/>
      <c r="DRT48" s="44"/>
      <c r="DRU48" s="44"/>
      <c r="DRV48" s="44"/>
      <c r="DRW48" s="44"/>
      <c r="DRX48" s="44"/>
      <c r="DRY48" s="44"/>
      <c r="DRZ48" s="44"/>
      <c r="DSA48" s="44"/>
      <c r="DSB48" s="44"/>
      <c r="DSC48" s="44"/>
      <c r="DSD48" s="44"/>
      <c r="DSE48" s="44"/>
      <c r="DSF48" s="44"/>
      <c r="DSG48" s="44"/>
      <c r="DSH48" s="44"/>
      <c r="DSI48" s="44"/>
      <c r="DSJ48" s="44"/>
      <c r="DSK48" s="44"/>
      <c r="DSL48" s="44"/>
      <c r="DSM48" s="44"/>
      <c r="DSN48" s="44"/>
      <c r="DSO48" s="44"/>
      <c r="DSP48" s="44"/>
      <c r="DSQ48" s="44"/>
      <c r="DSR48" s="44"/>
      <c r="DSS48" s="44"/>
      <c r="DST48" s="44"/>
      <c r="DSU48" s="44"/>
      <c r="DSV48" s="44"/>
      <c r="DSW48" s="44"/>
      <c r="DSX48" s="44"/>
      <c r="DSY48" s="44"/>
      <c r="DSZ48" s="44"/>
      <c r="DTA48" s="44"/>
      <c r="DTB48" s="44"/>
      <c r="DTC48" s="44"/>
      <c r="DTD48" s="44"/>
      <c r="DTE48" s="44"/>
      <c r="DTF48" s="44"/>
      <c r="DTG48" s="44"/>
      <c r="DTH48" s="44"/>
      <c r="DTI48" s="44"/>
      <c r="DTJ48" s="44"/>
      <c r="DTK48" s="44"/>
      <c r="DTL48" s="44"/>
      <c r="DTM48" s="44"/>
      <c r="DTN48" s="44"/>
      <c r="DTO48" s="44"/>
      <c r="DTP48" s="44"/>
      <c r="DTQ48" s="44"/>
      <c r="DTR48" s="44"/>
      <c r="DTS48" s="44"/>
      <c r="DTT48" s="44"/>
      <c r="DTU48" s="44"/>
      <c r="DTV48" s="44"/>
      <c r="DTW48" s="44"/>
      <c r="DTX48" s="44"/>
      <c r="DTY48" s="44"/>
      <c r="DTZ48" s="44"/>
      <c r="DUA48" s="44"/>
      <c r="DUB48" s="44"/>
      <c r="DUC48" s="44"/>
      <c r="DUD48" s="44"/>
      <c r="DUE48" s="44"/>
      <c r="DUF48" s="44"/>
      <c r="DUG48" s="44"/>
      <c r="DUH48" s="44"/>
      <c r="DUI48" s="44"/>
      <c r="DUJ48" s="44"/>
      <c r="DUK48" s="44"/>
      <c r="DUL48" s="44"/>
      <c r="DUM48" s="44"/>
      <c r="DUN48" s="44"/>
      <c r="DUO48" s="44"/>
      <c r="DUP48" s="44"/>
      <c r="DUQ48" s="44"/>
      <c r="DUR48" s="44"/>
      <c r="DUS48" s="44"/>
      <c r="DUT48" s="44"/>
      <c r="DUU48" s="44"/>
      <c r="DUV48" s="44"/>
      <c r="DUW48" s="44"/>
      <c r="DUX48" s="44"/>
      <c r="DUY48" s="44"/>
      <c r="DUZ48" s="44"/>
      <c r="DVA48" s="44"/>
      <c r="DVB48" s="44"/>
      <c r="DVC48" s="44"/>
      <c r="DVD48" s="44"/>
      <c r="DVE48" s="44"/>
      <c r="DVF48" s="44"/>
      <c r="DVG48" s="44"/>
      <c r="DVH48" s="44"/>
      <c r="DVI48" s="44"/>
      <c r="DVJ48" s="44"/>
      <c r="DVK48" s="44"/>
      <c r="DVL48" s="44"/>
      <c r="DVM48" s="44"/>
      <c r="DVN48" s="44"/>
      <c r="DVO48" s="44"/>
      <c r="DVP48" s="44"/>
      <c r="DVQ48" s="44"/>
      <c r="DVR48" s="44"/>
      <c r="DVS48" s="44"/>
      <c r="DVT48" s="44"/>
      <c r="DVU48" s="44"/>
      <c r="DVV48" s="44"/>
      <c r="DVW48" s="44"/>
      <c r="DVX48" s="44"/>
      <c r="DVY48" s="44"/>
      <c r="DVZ48" s="44"/>
      <c r="DWA48" s="44"/>
      <c r="DWB48" s="44"/>
      <c r="DWC48" s="44"/>
      <c r="DWD48" s="44"/>
      <c r="DWE48" s="44"/>
      <c r="DWF48" s="44"/>
      <c r="DWG48" s="44"/>
      <c r="DWH48" s="44"/>
      <c r="DWI48" s="44"/>
      <c r="DWJ48" s="44"/>
      <c r="DWK48" s="44"/>
      <c r="DWL48" s="44"/>
      <c r="DWM48" s="44"/>
      <c r="DWN48" s="44"/>
      <c r="DWO48" s="44"/>
      <c r="DWP48" s="44"/>
      <c r="DWQ48" s="44"/>
      <c r="DWR48" s="44"/>
      <c r="DWS48" s="44"/>
      <c r="DWT48" s="44"/>
      <c r="DWU48" s="44"/>
      <c r="DWV48" s="44"/>
      <c r="DWW48" s="44"/>
      <c r="DWX48" s="44"/>
      <c r="DWY48" s="44"/>
      <c r="DWZ48" s="44"/>
      <c r="DXA48" s="44"/>
      <c r="DXB48" s="44"/>
      <c r="DXC48" s="44"/>
      <c r="DXD48" s="44"/>
      <c r="DXE48" s="44"/>
      <c r="DXF48" s="44"/>
      <c r="DXG48" s="44"/>
      <c r="DXH48" s="44"/>
      <c r="DXI48" s="44"/>
      <c r="DXJ48" s="44"/>
      <c r="DXK48" s="44"/>
      <c r="DXL48" s="44"/>
      <c r="DXM48" s="44"/>
      <c r="DXN48" s="44"/>
      <c r="DXO48" s="44"/>
      <c r="DXP48" s="44"/>
      <c r="DXQ48" s="44"/>
      <c r="DXR48" s="44"/>
      <c r="DXS48" s="44"/>
      <c r="DXT48" s="44"/>
      <c r="DXU48" s="44"/>
      <c r="DXV48" s="44"/>
      <c r="DXW48" s="44"/>
      <c r="DXX48" s="44"/>
      <c r="DXY48" s="44"/>
      <c r="DXZ48" s="44"/>
      <c r="DYA48" s="44"/>
      <c r="DYB48" s="44"/>
      <c r="DYC48" s="44"/>
      <c r="DYD48" s="44"/>
      <c r="DYE48" s="44"/>
      <c r="DYF48" s="44"/>
      <c r="DYG48" s="44"/>
      <c r="DYH48" s="44"/>
      <c r="DYI48" s="44"/>
      <c r="DYJ48" s="44"/>
      <c r="DYK48" s="44"/>
      <c r="DYL48" s="44"/>
      <c r="DYM48" s="44"/>
      <c r="DYN48" s="44"/>
      <c r="DYO48" s="44"/>
      <c r="DYP48" s="44"/>
      <c r="DYQ48" s="44"/>
      <c r="DYR48" s="44"/>
      <c r="DYS48" s="44"/>
      <c r="DYT48" s="44"/>
      <c r="DYU48" s="44"/>
      <c r="DYV48" s="44"/>
      <c r="DYW48" s="44"/>
      <c r="DYX48" s="44"/>
      <c r="DYY48" s="44"/>
      <c r="DYZ48" s="44"/>
      <c r="DZA48" s="44"/>
      <c r="DZB48" s="44"/>
      <c r="DZC48" s="44"/>
      <c r="DZD48" s="44"/>
      <c r="DZE48" s="44"/>
      <c r="DZF48" s="44"/>
      <c r="DZG48" s="44"/>
      <c r="DZH48" s="44"/>
      <c r="DZI48" s="44"/>
      <c r="DZJ48" s="44"/>
      <c r="DZK48" s="44"/>
      <c r="DZL48" s="44"/>
      <c r="DZM48" s="44"/>
      <c r="DZN48" s="44"/>
      <c r="DZO48" s="44"/>
      <c r="DZP48" s="44"/>
      <c r="DZQ48" s="44"/>
      <c r="DZR48" s="44"/>
      <c r="DZS48" s="44"/>
      <c r="DZT48" s="44"/>
      <c r="DZU48" s="44"/>
      <c r="DZV48" s="44"/>
      <c r="DZW48" s="44"/>
      <c r="DZX48" s="44"/>
      <c r="DZY48" s="44"/>
      <c r="DZZ48" s="44"/>
      <c r="EAA48" s="44"/>
      <c r="EAB48" s="44"/>
      <c r="EAC48" s="44"/>
      <c r="EAD48" s="44"/>
      <c r="EAE48" s="44"/>
      <c r="EAF48" s="44"/>
      <c r="EAG48" s="44"/>
      <c r="EAH48" s="44"/>
      <c r="EAI48" s="44"/>
      <c r="EAJ48" s="44"/>
      <c r="EAK48" s="44"/>
      <c r="EAL48" s="44"/>
      <c r="EAM48" s="44"/>
      <c r="EAN48" s="44"/>
      <c r="EAO48" s="44"/>
      <c r="EAP48" s="44"/>
      <c r="EAQ48" s="44"/>
      <c r="EAR48" s="44"/>
      <c r="EAS48" s="44"/>
      <c r="EAT48" s="44"/>
      <c r="EAU48" s="44"/>
      <c r="EAV48" s="44"/>
      <c r="EAW48" s="44"/>
      <c r="EAX48" s="44"/>
      <c r="EAY48" s="44"/>
      <c r="EAZ48" s="44"/>
      <c r="EBA48" s="44"/>
      <c r="EBB48" s="44"/>
      <c r="EBC48" s="44"/>
      <c r="EBD48" s="44"/>
      <c r="EBE48" s="44"/>
      <c r="EBF48" s="44"/>
      <c r="EBG48" s="44"/>
      <c r="EBH48" s="44"/>
      <c r="EBI48" s="44"/>
      <c r="EBJ48" s="44"/>
      <c r="EBK48" s="44"/>
      <c r="EBL48" s="44"/>
      <c r="EBM48" s="44"/>
      <c r="EBN48" s="44"/>
      <c r="EBO48" s="44"/>
      <c r="EBP48" s="44"/>
      <c r="EBQ48" s="44"/>
      <c r="EBR48" s="44"/>
      <c r="EBS48" s="44"/>
      <c r="EBT48" s="44"/>
      <c r="EBU48" s="44"/>
      <c r="EBV48" s="44"/>
      <c r="EBW48" s="44"/>
      <c r="EBX48" s="44"/>
      <c r="EBY48" s="44"/>
      <c r="EBZ48" s="44"/>
      <c r="ECA48" s="44"/>
      <c r="ECB48" s="44"/>
      <c r="ECC48" s="44"/>
      <c r="ECD48" s="44"/>
      <c r="ECE48" s="44"/>
      <c r="ECF48" s="44"/>
      <c r="ECG48" s="44"/>
      <c r="ECH48" s="44"/>
      <c r="ECI48" s="44"/>
      <c r="ECJ48" s="44"/>
      <c r="ECK48" s="44"/>
      <c r="ECL48" s="44"/>
      <c r="ECM48" s="44"/>
      <c r="ECN48" s="44"/>
      <c r="ECO48" s="44"/>
      <c r="ECP48" s="44"/>
      <c r="ECQ48" s="44"/>
      <c r="ECR48" s="44"/>
      <c r="ECS48" s="44"/>
      <c r="ECT48" s="44"/>
      <c r="ECU48" s="44"/>
      <c r="ECV48" s="44"/>
      <c r="ECW48" s="44"/>
      <c r="ECX48" s="44"/>
      <c r="ECY48" s="44"/>
      <c r="ECZ48" s="44"/>
      <c r="EDA48" s="44"/>
      <c r="EDB48" s="44"/>
      <c r="EDC48" s="44"/>
      <c r="EDD48" s="44"/>
      <c r="EDE48" s="44"/>
      <c r="EDF48" s="44"/>
      <c r="EDG48" s="44"/>
      <c r="EDH48" s="44"/>
      <c r="EDI48" s="44"/>
      <c r="EDJ48" s="44"/>
      <c r="EDK48" s="44"/>
      <c r="EDL48" s="44"/>
      <c r="EDM48" s="44"/>
      <c r="EDN48" s="44"/>
      <c r="EDO48" s="44"/>
      <c r="EDP48" s="44"/>
      <c r="EDQ48" s="44"/>
      <c r="EDR48" s="44"/>
      <c r="EDS48" s="44"/>
      <c r="EDT48" s="44"/>
      <c r="EDU48" s="44"/>
      <c r="EDV48" s="44"/>
      <c r="EDW48" s="44"/>
      <c r="EDX48" s="44"/>
      <c r="EDY48" s="44"/>
      <c r="EDZ48" s="44"/>
      <c r="EEA48" s="44"/>
      <c r="EEB48" s="44"/>
      <c r="EEC48" s="44"/>
      <c r="EED48" s="44"/>
      <c r="EEE48" s="44"/>
      <c r="EEF48" s="44"/>
      <c r="EEG48" s="44"/>
      <c r="EEH48" s="44"/>
      <c r="EEI48" s="44"/>
      <c r="EEJ48" s="44"/>
      <c r="EEK48" s="44"/>
      <c r="EEL48" s="44"/>
      <c r="EEM48" s="44"/>
      <c r="EEN48" s="44"/>
      <c r="EEO48" s="44"/>
      <c r="EEP48" s="44"/>
      <c r="EEQ48" s="44"/>
      <c r="EER48" s="44"/>
      <c r="EES48" s="44"/>
      <c r="EET48" s="44"/>
      <c r="EEU48" s="44"/>
      <c r="EEV48" s="44"/>
      <c r="EEW48" s="44"/>
      <c r="EEX48" s="44"/>
      <c r="EEY48" s="44"/>
      <c r="EEZ48" s="44"/>
      <c r="EFA48" s="44"/>
      <c r="EFB48" s="44"/>
      <c r="EFC48" s="44"/>
      <c r="EFD48" s="44"/>
      <c r="EFE48" s="44"/>
      <c r="EFF48" s="44"/>
      <c r="EFG48" s="44"/>
      <c r="EFH48" s="44"/>
      <c r="EFI48" s="44"/>
      <c r="EFJ48" s="44"/>
      <c r="EFK48" s="44"/>
      <c r="EFL48" s="44"/>
      <c r="EFM48" s="44"/>
      <c r="EFN48" s="44"/>
      <c r="EFO48" s="44"/>
      <c r="EFP48" s="44"/>
      <c r="EFQ48" s="44"/>
      <c r="EFR48" s="44"/>
      <c r="EFS48" s="44"/>
      <c r="EFT48" s="44"/>
      <c r="EFU48" s="44"/>
      <c r="EFV48" s="44"/>
      <c r="EFW48" s="44"/>
      <c r="EFX48" s="44"/>
      <c r="EFY48" s="44"/>
      <c r="EFZ48" s="44"/>
      <c r="EGA48" s="44"/>
      <c r="EGB48" s="44"/>
      <c r="EGC48" s="44"/>
      <c r="EGD48" s="44"/>
      <c r="EGE48" s="44"/>
      <c r="EGF48" s="44"/>
      <c r="EGG48" s="44"/>
      <c r="EGH48" s="44"/>
      <c r="EGI48" s="44"/>
      <c r="EGJ48" s="44"/>
      <c r="EGK48" s="44"/>
      <c r="EGL48" s="44"/>
      <c r="EGM48" s="44"/>
      <c r="EGN48" s="44"/>
      <c r="EGO48" s="44"/>
      <c r="EGP48" s="44"/>
      <c r="EGQ48" s="44"/>
      <c r="EGR48" s="44"/>
      <c r="EGS48" s="44"/>
      <c r="EGT48" s="44"/>
      <c r="EGU48" s="44"/>
      <c r="EGV48" s="44"/>
      <c r="EGW48" s="44"/>
      <c r="EGX48" s="44"/>
      <c r="EGY48" s="44"/>
      <c r="EGZ48" s="44"/>
      <c r="EHA48" s="44"/>
      <c r="EHB48" s="44"/>
      <c r="EHC48" s="44"/>
      <c r="EHD48" s="44"/>
      <c r="EHE48" s="44"/>
      <c r="EHF48" s="44"/>
      <c r="EHG48" s="44"/>
      <c r="EHH48" s="44"/>
      <c r="EHI48" s="44"/>
      <c r="EHJ48" s="44"/>
      <c r="EHK48" s="44"/>
      <c r="EHL48" s="44"/>
      <c r="EHM48" s="44"/>
      <c r="EHN48" s="44"/>
      <c r="EHO48" s="44"/>
      <c r="EHP48" s="44"/>
      <c r="EHQ48" s="44"/>
      <c r="EHR48" s="44"/>
      <c r="EHS48" s="44"/>
      <c r="EHT48" s="44"/>
      <c r="EHU48" s="44"/>
      <c r="EHV48" s="44"/>
      <c r="EHW48" s="44"/>
      <c r="EHX48" s="44"/>
      <c r="EHY48" s="44"/>
      <c r="EHZ48" s="44"/>
      <c r="EIA48" s="44"/>
      <c r="EIB48" s="44"/>
      <c r="EIC48" s="44"/>
      <c r="EID48" s="44"/>
      <c r="EIE48" s="44"/>
      <c r="EIF48" s="44"/>
      <c r="EIG48" s="44"/>
      <c r="EIH48" s="44"/>
      <c r="EII48" s="44"/>
      <c r="EIJ48" s="44"/>
      <c r="EIK48" s="44"/>
      <c r="EIL48" s="44"/>
      <c r="EIM48" s="44"/>
      <c r="EIN48" s="44"/>
      <c r="EIO48" s="44"/>
      <c r="EIP48" s="44"/>
      <c r="EIQ48" s="44"/>
      <c r="EIR48" s="44"/>
      <c r="EIS48" s="44"/>
      <c r="EIT48" s="44"/>
      <c r="EIU48" s="44"/>
      <c r="EIV48" s="44"/>
      <c r="EIW48" s="44"/>
      <c r="EIX48" s="44"/>
      <c r="EIY48" s="44"/>
      <c r="EIZ48" s="44"/>
      <c r="EJA48" s="44"/>
      <c r="EJB48" s="44"/>
      <c r="EJC48" s="44"/>
      <c r="EJD48" s="44"/>
      <c r="EJE48" s="44"/>
      <c r="EJF48" s="44"/>
      <c r="EJG48" s="44"/>
      <c r="EJH48" s="44"/>
      <c r="EJI48" s="44"/>
      <c r="EJJ48" s="44"/>
      <c r="EJK48" s="44"/>
      <c r="EJL48" s="44"/>
      <c r="EJM48" s="44"/>
      <c r="EJN48" s="44"/>
      <c r="EJO48" s="44"/>
      <c r="EJP48" s="44"/>
      <c r="EJQ48" s="44"/>
      <c r="EJR48" s="44"/>
      <c r="EJS48" s="44"/>
      <c r="EJT48" s="44"/>
      <c r="EJU48" s="44"/>
      <c r="EJV48" s="44"/>
      <c r="EJW48" s="44"/>
      <c r="EJX48" s="44"/>
      <c r="EJY48" s="44"/>
      <c r="EJZ48" s="44"/>
      <c r="EKA48" s="44"/>
      <c r="EKB48" s="44"/>
      <c r="EKC48" s="44"/>
      <c r="EKD48" s="44"/>
      <c r="EKE48" s="44"/>
      <c r="EKF48" s="44"/>
      <c r="EKG48" s="44"/>
      <c r="EKH48" s="44"/>
      <c r="EKI48" s="44"/>
      <c r="EKJ48" s="44"/>
      <c r="EKK48" s="44"/>
      <c r="EKL48" s="44"/>
      <c r="EKM48" s="44"/>
      <c r="EKN48" s="44"/>
      <c r="EKO48" s="44"/>
      <c r="EKP48" s="44"/>
      <c r="EKQ48" s="44"/>
      <c r="EKR48" s="44"/>
      <c r="EKS48" s="44"/>
      <c r="EKT48" s="44"/>
      <c r="EKU48" s="44"/>
      <c r="EKV48" s="44"/>
      <c r="EKW48" s="44"/>
      <c r="EKX48" s="44"/>
      <c r="EKY48" s="44"/>
      <c r="EKZ48" s="44"/>
      <c r="ELA48" s="44"/>
      <c r="ELB48" s="44"/>
      <c r="ELC48" s="44"/>
      <c r="ELD48" s="44"/>
      <c r="ELE48" s="44"/>
      <c r="ELF48" s="44"/>
      <c r="ELG48" s="44"/>
      <c r="ELH48" s="44"/>
      <c r="ELI48" s="44"/>
      <c r="ELJ48" s="44"/>
      <c r="ELK48" s="44"/>
      <c r="ELL48" s="44"/>
      <c r="ELM48" s="44"/>
      <c r="ELN48" s="44"/>
      <c r="ELO48" s="44"/>
      <c r="ELP48" s="44"/>
      <c r="ELQ48" s="44"/>
      <c r="ELR48" s="44"/>
      <c r="ELS48" s="44"/>
      <c r="ELT48" s="44"/>
      <c r="ELU48" s="44"/>
      <c r="ELV48" s="44"/>
      <c r="ELW48" s="44"/>
      <c r="ELX48" s="44"/>
      <c r="ELY48" s="44"/>
      <c r="ELZ48" s="44"/>
      <c r="EMA48" s="44"/>
      <c r="EMB48" s="44"/>
      <c r="EMC48" s="44"/>
      <c r="EMD48" s="44"/>
      <c r="EME48" s="44"/>
      <c r="EMF48" s="44"/>
      <c r="EMG48" s="44"/>
      <c r="EMH48" s="44"/>
      <c r="EMI48" s="44"/>
      <c r="EMJ48" s="44"/>
      <c r="EMK48" s="44"/>
      <c r="EML48" s="44"/>
      <c r="EMM48" s="44"/>
      <c r="EMN48" s="44"/>
      <c r="EMO48" s="44"/>
      <c r="EMP48" s="44"/>
      <c r="EMQ48" s="44"/>
      <c r="EMR48" s="44"/>
      <c r="EMS48" s="44"/>
      <c r="EMT48" s="44"/>
      <c r="EMU48" s="44"/>
      <c r="EMV48" s="44"/>
      <c r="EMW48" s="44"/>
      <c r="EMX48" s="44"/>
      <c r="EMY48" s="44"/>
      <c r="EMZ48" s="44"/>
      <c r="ENA48" s="44"/>
      <c r="ENB48" s="44"/>
      <c r="ENC48" s="44"/>
      <c r="END48" s="44"/>
      <c r="ENE48" s="44"/>
      <c r="ENF48" s="44"/>
      <c r="ENG48" s="44"/>
      <c r="ENH48" s="44"/>
      <c r="ENI48" s="44"/>
      <c r="ENJ48" s="44"/>
      <c r="ENK48" s="44"/>
      <c r="ENL48" s="44"/>
      <c r="ENM48" s="44"/>
      <c r="ENN48" s="44"/>
      <c r="ENO48" s="44"/>
      <c r="ENP48" s="44"/>
      <c r="ENQ48" s="44"/>
      <c r="ENR48" s="44"/>
      <c r="ENS48" s="44"/>
      <c r="ENT48" s="44"/>
      <c r="ENU48" s="44"/>
      <c r="ENV48" s="44"/>
      <c r="ENW48" s="44"/>
      <c r="ENX48" s="44"/>
      <c r="ENY48" s="44"/>
      <c r="ENZ48" s="44"/>
      <c r="EOA48" s="44"/>
      <c r="EOB48" s="44"/>
      <c r="EOC48" s="44"/>
      <c r="EOD48" s="44"/>
      <c r="EOE48" s="44"/>
      <c r="EOF48" s="44"/>
      <c r="EOG48" s="44"/>
      <c r="EOH48" s="44"/>
      <c r="EOI48" s="44"/>
      <c r="EOJ48" s="44"/>
      <c r="EOK48" s="44"/>
      <c r="EOL48" s="44"/>
      <c r="EOM48" s="44"/>
      <c r="EON48" s="44"/>
      <c r="EOO48" s="44"/>
      <c r="EOP48" s="44"/>
      <c r="EOQ48" s="44"/>
      <c r="EOR48" s="44"/>
      <c r="EOS48" s="44"/>
      <c r="EOT48" s="44"/>
      <c r="EOU48" s="44"/>
      <c r="EOV48" s="44"/>
      <c r="EOW48" s="44"/>
      <c r="EOX48" s="44"/>
      <c r="EOY48" s="44"/>
      <c r="EOZ48" s="44"/>
      <c r="EPA48" s="44"/>
      <c r="EPB48" s="44"/>
      <c r="EPC48" s="44"/>
      <c r="EPD48" s="44"/>
      <c r="EPE48" s="44"/>
      <c r="EPF48" s="44"/>
      <c r="EPG48" s="44"/>
      <c r="EPH48" s="44"/>
      <c r="EPI48" s="44"/>
      <c r="EPJ48" s="44"/>
      <c r="EPK48" s="44"/>
      <c r="EPL48" s="44"/>
      <c r="EPM48" s="44"/>
      <c r="EPN48" s="44"/>
      <c r="EPO48" s="44"/>
      <c r="EPP48" s="44"/>
      <c r="EPQ48" s="44"/>
      <c r="EPR48" s="44"/>
      <c r="EPS48" s="44"/>
      <c r="EPT48" s="44"/>
      <c r="EPU48" s="44"/>
      <c r="EPV48" s="44"/>
      <c r="EPW48" s="44"/>
      <c r="EPX48" s="44"/>
      <c r="EPY48" s="44"/>
      <c r="EPZ48" s="44"/>
      <c r="EQA48" s="44"/>
      <c r="EQB48" s="44"/>
      <c r="EQC48" s="44"/>
      <c r="EQD48" s="44"/>
      <c r="EQE48" s="44"/>
      <c r="EQF48" s="44"/>
      <c r="EQG48" s="44"/>
      <c r="EQH48" s="44"/>
      <c r="EQI48" s="44"/>
      <c r="EQJ48" s="44"/>
      <c r="EQK48" s="44"/>
      <c r="EQL48" s="44"/>
      <c r="EQM48" s="44"/>
      <c r="EQN48" s="44"/>
      <c r="EQO48" s="44"/>
      <c r="EQP48" s="44"/>
      <c r="EQQ48" s="44"/>
      <c r="EQR48" s="44"/>
      <c r="EQS48" s="44"/>
      <c r="EQT48" s="44"/>
      <c r="EQU48" s="44"/>
      <c r="EQV48" s="44"/>
      <c r="EQW48" s="44"/>
      <c r="EQX48" s="44"/>
      <c r="EQY48" s="44"/>
      <c r="EQZ48" s="44"/>
      <c r="ERA48" s="44"/>
      <c r="ERB48" s="44"/>
      <c r="ERC48" s="44"/>
      <c r="ERD48" s="44"/>
      <c r="ERE48" s="44"/>
      <c r="ERF48" s="44"/>
      <c r="ERG48" s="44"/>
      <c r="ERH48" s="44"/>
      <c r="ERI48" s="44"/>
      <c r="ERJ48" s="44"/>
      <c r="ERK48" s="44"/>
      <c r="ERL48" s="44"/>
      <c r="ERM48" s="44"/>
      <c r="ERN48" s="44"/>
      <c r="ERO48" s="44"/>
      <c r="ERP48" s="44"/>
      <c r="ERQ48" s="44"/>
      <c r="ERR48" s="44"/>
      <c r="ERS48" s="44"/>
      <c r="ERT48" s="44"/>
      <c r="ERU48" s="44"/>
      <c r="ERV48" s="44"/>
      <c r="ERW48" s="44"/>
      <c r="ERX48" s="44"/>
      <c r="ERY48" s="44"/>
      <c r="ERZ48" s="44"/>
      <c r="ESA48" s="44"/>
      <c r="ESB48" s="44"/>
      <c r="ESC48" s="44"/>
      <c r="ESD48" s="44"/>
      <c r="ESE48" s="44"/>
      <c r="ESF48" s="44"/>
      <c r="ESG48" s="44"/>
      <c r="ESH48" s="44"/>
      <c r="ESI48" s="44"/>
      <c r="ESJ48" s="44"/>
      <c r="ESK48" s="44"/>
      <c r="ESL48" s="44"/>
      <c r="ESM48" s="44"/>
      <c r="ESN48" s="44"/>
      <c r="ESO48" s="44"/>
      <c r="ESP48" s="44"/>
      <c r="ESQ48" s="44"/>
      <c r="ESR48" s="44"/>
      <c r="ESS48" s="44"/>
      <c r="EST48" s="44"/>
      <c r="ESU48" s="44"/>
      <c r="ESV48" s="44"/>
      <c r="ESW48" s="44"/>
      <c r="ESX48" s="44"/>
      <c r="ESY48" s="44"/>
      <c r="ESZ48" s="44"/>
      <c r="ETA48" s="44"/>
      <c r="ETB48" s="44"/>
      <c r="ETC48" s="44"/>
      <c r="ETD48" s="44"/>
      <c r="ETE48" s="44"/>
      <c r="ETF48" s="44"/>
      <c r="ETG48" s="44"/>
      <c r="ETH48" s="44"/>
      <c r="ETI48" s="44"/>
      <c r="ETJ48" s="44"/>
      <c r="ETK48" s="44"/>
      <c r="ETL48" s="44"/>
      <c r="ETM48" s="44"/>
      <c r="ETN48" s="44"/>
      <c r="ETO48" s="44"/>
      <c r="ETP48" s="44"/>
      <c r="ETQ48" s="44"/>
      <c r="ETR48" s="44"/>
      <c r="ETS48" s="44"/>
      <c r="ETT48" s="44"/>
      <c r="ETU48" s="44"/>
      <c r="ETV48" s="44"/>
      <c r="ETW48" s="44"/>
      <c r="ETX48" s="44"/>
      <c r="ETY48" s="44"/>
      <c r="ETZ48" s="44"/>
      <c r="EUA48" s="44"/>
      <c r="EUB48" s="44"/>
      <c r="EUC48" s="44"/>
      <c r="EUD48" s="44"/>
      <c r="EUE48" s="44"/>
      <c r="EUF48" s="44"/>
      <c r="EUG48" s="44"/>
      <c r="EUH48" s="44"/>
      <c r="EUI48" s="44"/>
      <c r="EUJ48" s="44"/>
      <c r="EUK48" s="44"/>
      <c r="EUL48" s="44"/>
      <c r="EUM48" s="44"/>
      <c r="EUN48" s="44"/>
      <c r="EUO48" s="44"/>
      <c r="EUP48" s="44"/>
      <c r="EUQ48" s="44"/>
      <c r="EUR48" s="44"/>
      <c r="EUS48" s="44"/>
      <c r="EUT48" s="44"/>
      <c r="EUU48" s="44"/>
      <c r="EUV48" s="44"/>
      <c r="EUW48" s="44"/>
      <c r="EUX48" s="44"/>
      <c r="EUY48" s="44"/>
      <c r="EUZ48" s="44"/>
      <c r="EVA48" s="44"/>
      <c r="EVB48" s="44"/>
      <c r="EVC48" s="44"/>
      <c r="EVD48" s="44"/>
      <c r="EVE48" s="44"/>
      <c r="EVF48" s="44"/>
      <c r="EVG48" s="44"/>
      <c r="EVH48" s="44"/>
      <c r="EVI48" s="44"/>
      <c r="EVJ48" s="44"/>
      <c r="EVK48" s="44"/>
      <c r="EVL48" s="44"/>
      <c r="EVM48" s="44"/>
      <c r="EVN48" s="44"/>
      <c r="EVO48" s="44"/>
      <c r="EVP48" s="44"/>
      <c r="EVQ48" s="44"/>
      <c r="EVR48" s="44"/>
      <c r="EVS48" s="44"/>
      <c r="EVT48" s="44"/>
      <c r="EVU48" s="44"/>
      <c r="EVV48" s="44"/>
      <c r="EVW48" s="44"/>
      <c r="EVX48" s="44"/>
      <c r="EVY48" s="44"/>
      <c r="EVZ48" s="44"/>
      <c r="EWA48" s="44"/>
      <c r="EWB48" s="44"/>
      <c r="EWC48" s="44"/>
      <c r="EWD48" s="44"/>
      <c r="EWE48" s="44"/>
      <c r="EWF48" s="44"/>
      <c r="EWG48" s="44"/>
      <c r="EWH48" s="44"/>
      <c r="EWI48" s="44"/>
      <c r="EWJ48" s="44"/>
      <c r="EWK48" s="44"/>
      <c r="EWL48" s="44"/>
      <c r="EWM48" s="44"/>
      <c r="EWN48" s="44"/>
      <c r="EWO48" s="44"/>
      <c r="EWP48" s="44"/>
      <c r="EWQ48" s="44"/>
      <c r="EWR48" s="44"/>
      <c r="EWS48" s="44"/>
      <c r="EWT48" s="44"/>
      <c r="EWU48" s="44"/>
      <c r="EWV48" s="44"/>
      <c r="EWW48" s="44"/>
      <c r="EWX48" s="44"/>
      <c r="EWY48" s="44"/>
      <c r="EWZ48" s="44"/>
      <c r="EXA48" s="44"/>
      <c r="EXB48" s="44"/>
      <c r="EXC48" s="44"/>
      <c r="EXD48" s="44"/>
      <c r="EXE48" s="44"/>
      <c r="EXF48" s="44"/>
      <c r="EXG48" s="44"/>
      <c r="EXH48" s="44"/>
      <c r="EXI48" s="44"/>
      <c r="EXJ48" s="44"/>
      <c r="EXK48" s="44"/>
      <c r="EXL48" s="44"/>
      <c r="EXM48" s="44"/>
      <c r="EXN48" s="44"/>
      <c r="EXO48" s="44"/>
      <c r="EXP48" s="44"/>
      <c r="EXQ48" s="44"/>
      <c r="EXR48" s="44"/>
      <c r="EXS48" s="44"/>
      <c r="EXT48" s="44"/>
      <c r="EXU48" s="44"/>
      <c r="EXV48" s="44"/>
      <c r="EXW48" s="44"/>
      <c r="EXX48" s="44"/>
      <c r="EXY48" s="44"/>
      <c r="EXZ48" s="44"/>
      <c r="EYA48" s="44"/>
      <c r="EYB48" s="44"/>
      <c r="EYC48" s="44"/>
      <c r="EYD48" s="44"/>
      <c r="EYE48" s="44"/>
      <c r="EYF48" s="44"/>
      <c r="EYG48" s="44"/>
      <c r="EYH48" s="44"/>
      <c r="EYI48" s="44"/>
      <c r="EYJ48" s="44"/>
      <c r="EYK48" s="44"/>
      <c r="EYL48" s="44"/>
      <c r="EYM48" s="44"/>
      <c r="EYN48" s="44"/>
      <c r="EYO48" s="44"/>
      <c r="EYP48" s="44"/>
      <c r="EYQ48" s="44"/>
      <c r="EYR48" s="44"/>
      <c r="EYS48" s="44"/>
      <c r="EYT48" s="44"/>
      <c r="EYU48" s="44"/>
      <c r="EYV48" s="44"/>
      <c r="EYW48" s="44"/>
      <c r="EYX48" s="44"/>
      <c r="EYY48" s="44"/>
      <c r="EYZ48" s="44"/>
      <c r="EZA48" s="44"/>
      <c r="EZB48" s="44"/>
      <c r="EZC48" s="44"/>
      <c r="EZD48" s="44"/>
      <c r="EZE48" s="44"/>
      <c r="EZF48" s="44"/>
      <c r="EZG48" s="44"/>
      <c r="EZH48" s="44"/>
      <c r="EZI48" s="44"/>
      <c r="EZJ48" s="44"/>
      <c r="EZK48" s="44"/>
      <c r="EZL48" s="44"/>
      <c r="EZM48" s="44"/>
      <c r="EZN48" s="44"/>
      <c r="EZO48" s="44"/>
      <c r="EZP48" s="44"/>
      <c r="EZQ48" s="44"/>
      <c r="EZR48" s="44"/>
      <c r="EZS48" s="44"/>
      <c r="EZT48" s="44"/>
      <c r="EZU48" s="44"/>
      <c r="EZV48" s="44"/>
      <c r="EZW48" s="44"/>
      <c r="EZX48" s="44"/>
      <c r="EZY48" s="44"/>
      <c r="EZZ48" s="44"/>
      <c r="FAA48" s="44"/>
      <c r="FAB48" s="44"/>
      <c r="FAC48" s="44"/>
      <c r="FAD48" s="44"/>
      <c r="FAE48" s="44"/>
      <c r="FAF48" s="44"/>
      <c r="FAG48" s="44"/>
      <c r="FAH48" s="44"/>
      <c r="FAI48" s="44"/>
      <c r="FAJ48" s="44"/>
      <c r="FAK48" s="44"/>
      <c r="FAL48" s="44"/>
      <c r="FAM48" s="44"/>
      <c r="FAN48" s="44"/>
      <c r="FAO48" s="44"/>
      <c r="FAP48" s="44"/>
      <c r="FAQ48" s="44"/>
      <c r="FAR48" s="44"/>
      <c r="FAS48" s="44"/>
      <c r="FAT48" s="44"/>
      <c r="FAU48" s="44"/>
      <c r="FAV48" s="44"/>
      <c r="FAW48" s="44"/>
      <c r="FAX48" s="44"/>
      <c r="FAY48" s="44"/>
      <c r="FAZ48" s="44"/>
      <c r="FBA48" s="44"/>
      <c r="FBB48" s="44"/>
      <c r="FBC48" s="44"/>
      <c r="FBD48" s="44"/>
      <c r="FBE48" s="44"/>
      <c r="FBF48" s="44"/>
      <c r="FBG48" s="44"/>
      <c r="FBH48" s="44"/>
      <c r="FBI48" s="44"/>
      <c r="FBJ48" s="44"/>
      <c r="FBK48" s="44"/>
      <c r="FBL48" s="44"/>
      <c r="FBM48" s="44"/>
      <c r="FBN48" s="44"/>
      <c r="FBO48" s="44"/>
      <c r="FBP48" s="44"/>
      <c r="FBQ48" s="44"/>
      <c r="FBR48" s="44"/>
      <c r="FBS48" s="44"/>
      <c r="FBT48" s="44"/>
      <c r="FBU48" s="44"/>
      <c r="FBV48" s="44"/>
      <c r="FBW48" s="44"/>
      <c r="FBX48" s="44"/>
      <c r="FBY48" s="44"/>
      <c r="FBZ48" s="44"/>
      <c r="FCA48" s="44"/>
      <c r="FCB48" s="44"/>
      <c r="FCC48" s="44"/>
      <c r="FCD48" s="44"/>
      <c r="FCE48" s="44"/>
      <c r="FCF48" s="44"/>
      <c r="FCG48" s="44"/>
      <c r="FCH48" s="44"/>
      <c r="FCI48" s="44"/>
      <c r="FCJ48" s="44"/>
      <c r="FCK48" s="44"/>
      <c r="FCL48" s="44"/>
      <c r="FCM48" s="44"/>
      <c r="FCN48" s="44"/>
      <c r="FCO48" s="44"/>
      <c r="FCP48" s="44"/>
      <c r="FCQ48" s="44"/>
      <c r="FCR48" s="44"/>
      <c r="FCS48" s="44"/>
      <c r="FCT48" s="44"/>
      <c r="FCU48" s="44"/>
      <c r="FCV48" s="44"/>
      <c r="FCW48" s="44"/>
      <c r="FCX48" s="44"/>
      <c r="FCY48" s="44"/>
      <c r="FCZ48" s="44"/>
      <c r="FDA48" s="44"/>
      <c r="FDB48" s="44"/>
      <c r="FDC48" s="44"/>
      <c r="FDD48" s="44"/>
      <c r="FDE48" s="44"/>
      <c r="FDF48" s="44"/>
      <c r="FDG48" s="44"/>
      <c r="FDH48" s="44"/>
      <c r="FDI48" s="44"/>
      <c r="FDJ48" s="44"/>
      <c r="FDK48" s="44"/>
      <c r="FDL48" s="44"/>
      <c r="FDM48" s="44"/>
      <c r="FDN48" s="44"/>
      <c r="FDO48" s="44"/>
      <c r="FDP48" s="44"/>
      <c r="FDQ48" s="44"/>
      <c r="FDR48" s="44"/>
      <c r="FDS48" s="44"/>
      <c r="FDT48" s="44"/>
      <c r="FDU48" s="44"/>
      <c r="FDV48" s="44"/>
      <c r="FDW48" s="44"/>
      <c r="FDX48" s="44"/>
      <c r="FDY48" s="44"/>
      <c r="FDZ48" s="44"/>
      <c r="FEA48" s="44"/>
      <c r="FEB48" s="44"/>
      <c r="FEC48" s="44"/>
      <c r="FED48" s="44"/>
      <c r="FEE48" s="44"/>
      <c r="FEF48" s="44"/>
      <c r="FEG48" s="44"/>
      <c r="FEH48" s="44"/>
      <c r="FEI48" s="44"/>
      <c r="FEJ48" s="44"/>
      <c r="FEK48" s="44"/>
      <c r="FEL48" s="44"/>
      <c r="FEM48" s="44"/>
      <c r="FEN48" s="44"/>
      <c r="FEO48" s="44"/>
      <c r="FEP48" s="44"/>
      <c r="FEQ48" s="44"/>
      <c r="FER48" s="44"/>
      <c r="FES48" s="44"/>
      <c r="FET48" s="44"/>
      <c r="FEU48" s="44"/>
      <c r="FEV48" s="44"/>
      <c r="FEW48" s="44"/>
      <c r="FEX48" s="44"/>
      <c r="FEY48" s="44"/>
      <c r="FEZ48" s="44"/>
      <c r="FFA48" s="44"/>
      <c r="FFB48" s="44"/>
      <c r="FFC48" s="44"/>
      <c r="FFD48" s="44"/>
      <c r="FFE48" s="44"/>
      <c r="FFF48" s="44"/>
      <c r="FFG48" s="44"/>
      <c r="FFH48" s="44"/>
      <c r="FFI48" s="44"/>
      <c r="FFJ48" s="44"/>
      <c r="FFK48" s="44"/>
      <c r="FFL48" s="44"/>
      <c r="FFM48" s="44"/>
      <c r="FFN48" s="44"/>
      <c r="FFO48" s="44"/>
      <c r="FFP48" s="44"/>
      <c r="FFQ48" s="44"/>
      <c r="FFR48" s="44"/>
      <c r="FFS48" s="44"/>
      <c r="FFT48" s="44"/>
      <c r="FFU48" s="44"/>
      <c r="FFV48" s="44"/>
      <c r="FFW48" s="44"/>
      <c r="FFX48" s="44"/>
      <c r="FFY48" s="44"/>
      <c r="FFZ48" s="44"/>
      <c r="FGA48" s="44"/>
      <c r="FGB48" s="44"/>
      <c r="FGC48" s="44"/>
      <c r="FGD48" s="44"/>
      <c r="FGE48" s="44"/>
      <c r="FGF48" s="44"/>
      <c r="FGG48" s="44"/>
      <c r="FGH48" s="44"/>
      <c r="FGI48" s="44"/>
      <c r="FGJ48" s="44"/>
      <c r="FGK48" s="44"/>
      <c r="FGL48" s="44"/>
      <c r="FGM48" s="44"/>
      <c r="FGN48" s="44"/>
      <c r="FGO48" s="44"/>
      <c r="FGP48" s="44"/>
      <c r="FGQ48" s="44"/>
      <c r="FGR48" s="44"/>
      <c r="FGS48" s="44"/>
      <c r="FGT48" s="44"/>
      <c r="FGU48" s="44"/>
      <c r="FGV48" s="44"/>
      <c r="FGW48" s="44"/>
      <c r="FGX48" s="44"/>
      <c r="FGY48" s="44"/>
      <c r="FGZ48" s="44"/>
      <c r="FHA48" s="44"/>
      <c r="FHB48" s="44"/>
      <c r="FHC48" s="44"/>
      <c r="FHD48" s="44"/>
      <c r="FHE48" s="44"/>
      <c r="FHF48" s="44"/>
      <c r="FHG48" s="44"/>
      <c r="FHH48" s="44"/>
      <c r="FHI48" s="44"/>
      <c r="FHJ48" s="44"/>
      <c r="FHK48" s="44"/>
      <c r="FHL48" s="44"/>
      <c r="FHM48" s="44"/>
      <c r="FHN48" s="44"/>
      <c r="FHO48" s="44"/>
      <c r="FHP48" s="44"/>
      <c r="FHQ48" s="44"/>
      <c r="FHR48" s="44"/>
      <c r="FHS48" s="44"/>
      <c r="FHT48" s="44"/>
      <c r="FHU48" s="44"/>
      <c r="FHV48" s="44"/>
      <c r="FHW48" s="44"/>
      <c r="FHX48" s="44"/>
      <c r="FHY48" s="44"/>
      <c r="FHZ48" s="44"/>
      <c r="FIA48" s="44"/>
      <c r="FIB48" s="44"/>
      <c r="FIC48" s="44"/>
      <c r="FID48" s="44"/>
      <c r="FIE48" s="44"/>
      <c r="FIF48" s="44"/>
      <c r="FIG48" s="44"/>
      <c r="FIH48" s="44"/>
      <c r="FII48" s="44"/>
      <c r="FIJ48" s="44"/>
      <c r="FIK48" s="44"/>
      <c r="FIL48" s="44"/>
      <c r="FIM48" s="44"/>
      <c r="FIN48" s="44"/>
      <c r="FIO48" s="44"/>
      <c r="FIP48" s="44"/>
      <c r="FIQ48" s="44"/>
      <c r="FIR48" s="44"/>
      <c r="FIS48" s="44"/>
      <c r="FIT48" s="44"/>
      <c r="FIU48" s="44"/>
      <c r="FIV48" s="44"/>
      <c r="FIW48" s="44"/>
      <c r="FIX48" s="44"/>
      <c r="FIY48" s="44"/>
      <c r="FIZ48" s="44"/>
      <c r="FJA48" s="44"/>
      <c r="FJB48" s="44"/>
      <c r="FJC48" s="44"/>
      <c r="FJD48" s="44"/>
      <c r="FJE48" s="44"/>
      <c r="FJF48" s="44"/>
      <c r="FJG48" s="44"/>
      <c r="FJH48" s="44"/>
      <c r="FJI48" s="44"/>
      <c r="FJJ48" s="44"/>
      <c r="FJK48" s="44"/>
      <c r="FJL48" s="44"/>
      <c r="FJM48" s="44"/>
      <c r="FJN48" s="44"/>
      <c r="FJO48" s="44"/>
      <c r="FJP48" s="44"/>
      <c r="FJQ48" s="44"/>
      <c r="FJR48" s="44"/>
      <c r="FJS48" s="44"/>
      <c r="FJT48" s="44"/>
      <c r="FJU48" s="44"/>
      <c r="FJV48" s="44"/>
      <c r="FJW48" s="44"/>
      <c r="FJX48" s="44"/>
      <c r="FJY48" s="44"/>
      <c r="FJZ48" s="44"/>
      <c r="FKA48" s="44"/>
      <c r="FKB48" s="44"/>
      <c r="FKC48" s="44"/>
      <c r="FKD48" s="44"/>
      <c r="FKE48" s="44"/>
      <c r="FKF48" s="44"/>
      <c r="FKG48" s="44"/>
      <c r="FKH48" s="44"/>
      <c r="FKI48" s="44"/>
      <c r="FKJ48" s="44"/>
      <c r="FKK48" s="44"/>
      <c r="FKL48" s="44"/>
      <c r="FKM48" s="44"/>
      <c r="FKN48" s="44"/>
      <c r="FKO48" s="44"/>
      <c r="FKP48" s="44"/>
      <c r="FKQ48" s="44"/>
      <c r="FKR48" s="44"/>
      <c r="FKS48" s="44"/>
      <c r="FKT48" s="44"/>
      <c r="FKU48" s="44"/>
      <c r="FKV48" s="44"/>
      <c r="FKW48" s="44"/>
      <c r="FKX48" s="44"/>
      <c r="FKY48" s="44"/>
      <c r="FKZ48" s="44"/>
      <c r="FLA48" s="44"/>
      <c r="FLB48" s="44"/>
      <c r="FLC48" s="44"/>
      <c r="FLD48" s="44"/>
      <c r="FLE48" s="44"/>
      <c r="FLF48" s="44"/>
      <c r="FLG48" s="44"/>
      <c r="FLH48" s="44"/>
      <c r="FLI48" s="44"/>
      <c r="FLJ48" s="44"/>
      <c r="FLK48" s="44"/>
      <c r="FLL48" s="44"/>
      <c r="FLM48" s="44"/>
      <c r="FLN48" s="44"/>
      <c r="FLO48" s="44"/>
      <c r="FLP48" s="44"/>
      <c r="FLQ48" s="44"/>
      <c r="FLR48" s="44"/>
      <c r="FLS48" s="44"/>
      <c r="FLT48" s="44"/>
      <c r="FLU48" s="44"/>
      <c r="FLV48" s="44"/>
      <c r="FLW48" s="44"/>
      <c r="FLX48" s="44"/>
      <c r="FLY48" s="44"/>
      <c r="FLZ48" s="44"/>
      <c r="FMA48" s="44"/>
      <c r="FMB48" s="44"/>
      <c r="FMC48" s="44"/>
      <c r="FMD48" s="44"/>
      <c r="FME48" s="44"/>
      <c r="FMF48" s="44"/>
      <c r="FMG48" s="44"/>
      <c r="FMH48" s="44"/>
      <c r="FMI48" s="44"/>
      <c r="FMJ48" s="44"/>
      <c r="FMK48" s="44"/>
      <c r="FML48" s="44"/>
      <c r="FMM48" s="44"/>
      <c r="FMN48" s="44"/>
      <c r="FMO48" s="44"/>
      <c r="FMP48" s="44"/>
      <c r="FMQ48" s="44"/>
      <c r="FMR48" s="44"/>
      <c r="FMS48" s="44"/>
      <c r="FMT48" s="44"/>
      <c r="FMU48" s="44"/>
      <c r="FMV48" s="44"/>
      <c r="FMW48" s="44"/>
      <c r="FMX48" s="44"/>
      <c r="FMY48" s="44"/>
      <c r="FMZ48" s="44"/>
      <c r="FNA48" s="44"/>
      <c r="FNB48" s="44"/>
      <c r="FNC48" s="44"/>
      <c r="FND48" s="44"/>
      <c r="FNE48" s="44"/>
      <c r="FNF48" s="44"/>
      <c r="FNG48" s="44"/>
      <c r="FNH48" s="44"/>
      <c r="FNI48" s="44"/>
      <c r="FNJ48" s="44"/>
      <c r="FNK48" s="44"/>
      <c r="FNL48" s="44"/>
      <c r="FNM48" s="44"/>
      <c r="FNN48" s="44"/>
      <c r="FNO48" s="44"/>
      <c r="FNP48" s="44"/>
      <c r="FNQ48" s="44"/>
      <c r="FNR48" s="44"/>
      <c r="FNS48" s="44"/>
      <c r="FNT48" s="44"/>
      <c r="FNU48" s="44"/>
      <c r="FNV48" s="44"/>
      <c r="FNW48" s="44"/>
      <c r="FNX48" s="44"/>
      <c r="FNY48" s="44"/>
      <c r="FNZ48" s="44"/>
      <c r="FOA48" s="44"/>
      <c r="FOB48" s="44"/>
      <c r="FOC48" s="44"/>
      <c r="FOD48" s="44"/>
      <c r="FOE48" s="44"/>
      <c r="FOF48" s="44"/>
      <c r="FOG48" s="44"/>
      <c r="FOH48" s="44"/>
      <c r="FOI48" s="44"/>
      <c r="FOJ48" s="44"/>
      <c r="FOK48" s="44"/>
      <c r="FOL48" s="44"/>
      <c r="FOM48" s="44"/>
      <c r="FON48" s="44"/>
      <c r="FOO48" s="44"/>
      <c r="FOP48" s="44"/>
      <c r="FOQ48" s="44"/>
      <c r="FOR48" s="44"/>
      <c r="FOS48" s="44"/>
      <c r="FOT48" s="44"/>
      <c r="FOU48" s="44"/>
      <c r="FOV48" s="44"/>
      <c r="FOW48" s="44"/>
      <c r="FOX48" s="44"/>
      <c r="FOY48" s="44"/>
      <c r="FOZ48" s="44"/>
      <c r="FPA48" s="44"/>
      <c r="FPB48" s="44"/>
      <c r="FPC48" s="44"/>
      <c r="FPD48" s="44"/>
      <c r="FPE48" s="44"/>
      <c r="FPF48" s="44"/>
      <c r="FPG48" s="44"/>
      <c r="FPH48" s="44"/>
      <c r="FPI48" s="44"/>
      <c r="FPJ48" s="44"/>
      <c r="FPK48" s="44"/>
      <c r="FPL48" s="44"/>
      <c r="FPM48" s="44"/>
      <c r="FPN48" s="44"/>
      <c r="FPO48" s="44"/>
      <c r="FPP48" s="44"/>
      <c r="FPQ48" s="44"/>
      <c r="FPR48" s="44"/>
      <c r="FPS48" s="44"/>
      <c r="FPT48" s="44"/>
      <c r="FPU48" s="44"/>
      <c r="FPV48" s="44"/>
      <c r="FPW48" s="44"/>
      <c r="FPX48" s="44"/>
      <c r="FPY48" s="44"/>
      <c r="FPZ48" s="44"/>
      <c r="FQA48" s="44"/>
      <c r="FQB48" s="44"/>
      <c r="FQC48" s="44"/>
      <c r="FQD48" s="44"/>
      <c r="FQE48" s="44"/>
      <c r="FQF48" s="44"/>
      <c r="FQG48" s="44"/>
      <c r="FQH48" s="44"/>
      <c r="FQI48" s="44"/>
      <c r="FQJ48" s="44"/>
      <c r="FQK48" s="44"/>
      <c r="FQL48" s="44"/>
      <c r="FQM48" s="44"/>
      <c r="FQN48" s="44"/>
      <c r="FQO48" s="44"/>
      <c r="FQP48" s="44"/>
      <c r="FQQ48" s="44"/>
      <c r="FQR48" s="44"/>
      <c r="FQS48" s="44"/>
      <c r="FQT48" s="44"/>
      <c r="FQU48" s="44"/>
      <c r="FQV48" s="44"/>
      <c r="FQW48" s="44"/>
      <c r="FQX48" s="44"/>
      <c r="FQY48" s="44"/>
      <c r="FQZ48" s="44"/>
      <c r="FRA48" s="44"/>
      <c r="FRB48" s="44"/>
      <c r="FRC48" s="44"/>
      <c r="FRD48" s="44"/>
      <c r="FRE48" s="44"/>
      <c r="FRF48" s="44"/>
      <c r="FRG48" s="44"/>
      <c r="FRH48" s="44"/>
      <c r="FRI48" s="44"/>
      <c r="FRJ48" s="44"/>
      <c r="FRK48" s="44"/>
      <c r="FRL48" s="44"/>
      <c r="FRM48" s="44"/>
      <c r="FRN48" s="44"/>
      <c r="FRO48" s="44"/>
      <c r="FRP48" s="44"/>
      <c r="FRQ48" s="44"/>
      <c r="FRR48" s="44"/>
      <c r="FRS48" s="44"/>
      <c r="FRT48" s="44"/>
      <c r="FRU48" s="44"/>
      <c r="FRV48" s="44"/>
      <c r="FRW48" s="44"/>
      <c r="FRX48" s="44"/>
      <c r="FRY48" s="44"/>
      <c r="FRZ48" s="44"/>
      <c r="FSA48" s="44"/>
      <c r="FSB48" s="44"/>
      <c r="FSC48" s="44"/>
      <c r="FSD48" s="44"/>
      <c r="FSE48" s="44"/>
      <c r="FSF48" s="44"/>
      <c r="FSG48" s="44"/>
      <c r="FSH48" s="44"/>
      <c r="FSI48" s="44"/>
      <c r="FSJ48" s="44"/>
      <c r="FSK48" s="44"/>
      <c r="FSL48" s="44"/>
      <c r="FSM48" s="44"/>
      <c r="FSN48" s="44"/>
      <c r="FSO48" s="44"/>
      <c r="FSP48" s="44"/>
      <c r="FSQ48" s="44"/>
      <c r="FSR48" s="44"/>
      <c r="FSS48" s="44"/>
      <c r="FST48" s="44"/>
      <c r="FSU48" s="44"/>
      <c r="FSV48" s="44"/>
      <c r="FSW48" s="44"/>
      <c r="FSX48" s="44"/>
      <c r="FSY48" s="44"/>
      <c r="FSZ48" s="44"/>
      <c r="FTA48" s="44"/>
      <c r="FTB48" s="44"/>
      <c r="FTC48" s="44"/>
      <c r="FTD48" s="44"/>
      <c r="FTE48" s="44"/>
      <c r="FTF48" s="44"/>
      <c r="FTG48" s="44"/>
      <c r="FTH48" s="44"/>
      <c r="FTI48" s="44"/>
      <c r="FTJ48" s="44"/>
      <c r="FTK48" s="44"/>
      <c r="FTL48" s="44"/>
      <c r="FTM48" s="44"/>
      <c r="FTN48" s="44"/>
      <c r="FTO48" s="44"/>
      <c r="FTP48" s="44"/>
      <c r="FTQ48" s="44"/>
      <c r="FTR48" s="44"/>
      <c r="FTS48" s="44"/>
      <c r="FTT48" s="44"/>
      <c r="FTU48" s="44"/>
      <c r="FTV48" s="44"/>
      <c r="FTW48" s="44"/>
      <c r="FTX48" s="44"/>
      <c r="FTY48" s="44"/>
      <c r="FTZ48" s="44"/>
      <c r="FUA48" s="44"/>
      <c r="FUB48" s="44"/>
      <c r="FUC48" s="44"/>
      <c r="FUD48" s="44"/>
      <c r="FUE48" s="44"/>
      <c r="FUF48" s="44"/>
      <c r="FUG48" s="44"/>
      <c r="FUH48" s="44"/>
      <c r="FUI48" s="44"/>
      <c r="FUJ48" s="44"/>
      <c r="FUK48" s="44"/>
      <c r="FUL48" s="44"/>
      <c r="FUM48" s="44"/>
      <c r="FUN48" s="44"/>
      <c r="FUO48" s="44"/>
      <c r="FUP48" s="44"/>
      <c r="FUQ48" s="44"/>
      <c r="FUR48" s="44"/>
      <c r="FUS48" s="44"/>
      <c r="FUT48" s="44"/>
      <c r="FUU48" s="44"/>
      <c r="FUV48" s="44"/>
      <c r="FUW48" s="44"/>
      <c r="FUX48" s="44"/>
      <c r="FUY48" s="44"/>
      <c r="FUZ48" s="44"/>
      <c r="FVA48" s="44"/>
      <c r="FVB48" s="44"/>
      <c r="FVC48" s="44"/>
      <c r="FVD48" s="44"/>
      <c r="FVE48" s="44"/>
      <c r="FVF48" s="44"/>
      <c r="FVG48" s="44"/>
      <c r="FVH48" s="44"/>
      <c r="FVI48" s="44"/>
      <c r="FVJ48" s="44"/>
      <c r="FVK48" s="44"/>
      <c r="FVL48" s="44"/>
      <c r="FVM48" s="44"/>
      <c r="FVN48" s="44"/>
      <c r="FVO48" s="44"/>
      <c r="FVP48" s="44"/>
      <c r="FVQ48" s="44"/>
      <c r="FVR48" s="44"/>
      <c r="FVS48" s="44"/>
      <c r="FVT48" s="44"/>
      <c r="FVU48" s="44"/>
      <c r="FVV48" s="44"/>
      <c r="FVW48" s="44"/>
      <c r="FVX48" s="44"/>
      <c r="FVY48" s="44"/>
      <c r="FVZ48" s="44"/>
      <c r="FWA48" s="44"/>
      <c r="FWB48" s="44"/>
      <c r="FWC48" s="44"/>
      <c r="FWD48" s="44"/>
      <c r="FWE48" s="44"/>
      <c r="FWF48" s="44"/>
      <c r="FWG48" s="44"/>
      <c r="FWH48" s="44"/>
      <c r="FWI48" s="44"/>
      <c r="FWJ48" s="44"/>
      <c r="FWK48" s="44"/>
      <c r="FWL48" s="44"/>
      <c r="FWM48" s="44"/>
      <c r="FWN48" s="44"/>
      <c r="FWO48" s="44"/>
      <c r="FWP48" s="44"/>
      <c r="FWQ48" s="44"/>
      <c r="FWR48" s="44"/>
      <c r="FWS48" s="44"/>
      <c r="FWT48" s="44"/>
      <c r="FWU48" s="44"/>
      <c r="FWV48" s="44"/>
      <c r="FWW48" s="44"/>
      <c r="FWX48" s="44"/>
      <c r="FWY48" s="44"/>
      <c r="FWZ48" s="44"/>
      <c r="FXA48" s="44"/>
      <c r="FXB48" s="44"/>
      <c r="FXC48" s="44"/>
      <c r="FXD48" s="44"/>
      <c r="FXE48" s="44"/>
      <c r="FXF48" s="44"/>
      <c r="FXG48" s="44"/>
      <c r="FXH48" s="44"/>
      <c r="FXI48" s="44"/>
      <c r="FXJ48" s="44"/>
      <c r="FXK48" s="44"/>
      <c r="FXL48" s="44"/>
      <c r="FXM48" s="44"/>
      <c r="FXN48" s="44"/>
      <c r="FXO48" s="44"/>
      <c r="FXP48" s="44"/>
      <c r="FXQ48" s="44"/>
      <c r="FXR48" s="44"/>
      <c r="FXS48" s="44"/>
      <c r="FXT48" s="44"/>
      <c r="FXU48" s="44"/>
      <c r="FXV48" s="44"/>
      <c r="FXW48" s="44"/>
      <c r="FXX48" s="44"/>
      <c r="FXY48" s="44"/>
      <c r="FXZ48" s="44"/>
      <c r="FYA48" s="44"/>
      <c r="FYB48" s="44"/>
      <c r="FYC48" s="44"/>
      <c r="FYD48" s="44"/>
      <c r="FYE48" s="44"/>
      <c r="FYF48" s="44"/>
      <c r="FYG48" s="44"/>
      <c r="FYH48" s="44"/>
      <c r="FYI48" s="44"/>
      <c r="FYJ48" s="44"/>
      <c r="FYK48" s="44"/>
      <c r="FYL48" s="44"/>
      <c r="FYM48" s="44"/>
      <c r="FYN48" s="44"/>
      <c r="FYO48" s="44"/>
      <c r="FYP48" s="44"/>
      <c r="FYQ48" s="44"/>
      <c r="FYR48" s="44"/>
      <c r="FYS48" s="44"/>
      <c r="FYT48" s="44"/>
      <c r="FYU48" s="44"/>
      <c r="FYV48" s="44"/>
      <c r="FYW48" s="44"/>
      <c r="FYX48" s="44"/>
      <c r="FYY48" s="44"/>
      <c r="FYZ48" s="44"/>
      <c r="FZA48" s="44"/>
      <c r="FZB48" s="44"/>
      <c r="FZC48" s="44"/>
      <c r="FZD48" s="44"/>
      <c r="FZE48" s="44"/>
      <c r="FZF48" s="44"/>
      <c r="FZG48" s="44"/>
      <c r="FZH48" s="44"/>
      <c r="FZI48" s="44"/>
      <c r="FZJ48" s="44"/>
      <c r="FZK48" s="44"/>
      <c r="FZL48" s="44"/>
      <c r="FZM48" s="44"/>
      <c r="FZN48" s="44"/>
      <c r="FZO48" s="44"/>
      <c r="FZP48" s="44"/>
      <c r="FZQ48" s="44"/>
      <c r="FZR48" s="44"/>
      <c r="FZS48" s="44"/>
      <c r="FZT48" s="44"/>
      <c r="FZU48" s="44"/>
      <c r="FZV48" s="44"/>
      <c r="FZW48" s="44"/>
      <c r="FZX48" s="44"/>
      <c r="FZY48" s="44"/>
      <c r="FZZ48" s="44"/>
      <c r="GAA48" s="44"/>
      <c r="GAB48" s="44"/>
      <c r="GAC48" s="44"/>
      <c r="GAD48" s="44"/>
      <c r="GAE48" s="44"/>
      <c r="GAF48" s="44"/>
      <c r="GAG48" s="44"/>
      <c r="GAH48" s="44"/>
      <c r="GAI48" s="44"/>
      <c r="GAJ48" s="44"/>
      <c r="GAK48" s="44"/>
      <c r="GAL48" s="44"/>
      <c r="GAM48" s="44"/>
      <c r="GAN48" s="44"/>
      <c r="GAO48" s="44"/>
      <c r="GAP48" s="44"/>
      <c r="GAQ48" s="44"/>
      <c r="GAR48" s="44"/>
      <c r="GAS48" s="44"/>
      <c r="GAT48" s="44"/>
      <c r="GAU48" s="44"/>
      <c r="GAV48" s="44"/>
      <c r="GAW48" s="44"/>
      <c r="GAX48" s="44"/>
      <c r="GAY48" s="44"/>
      <c r="GAZ48" s="44"/>
      <c r="GBA48" s="44"/>
      <c r="GBB48" s="44"/>
      <c r="GBC48" s="44"/>
      <c r="GBD48" s="44"/>
      <c r="GBE48" s="44"/>
      <c r="GBF48" s="44"/>
      <c r="GBG48" s="44"/>
      <c r="GBH48" s="44"/>
      <c r="GBI48" s="44"/>
      <c r="GBJ48" s="44"/>
      <c r="GBK48" s="44"/>
      <c r="GBL48" s="44"/>
      <c r="GBM48" s="44"/>
      <c r="GBN48" s="44"/>
      <c r="GBO48" s="44"/>
      <c r="GBP48" s="44"/>
      <c r="GBQ48" s="44"/>
      <c r="GBR48" s="44"/>
      <c r="GBS48" s="44"/>
      <c r="GBT48" s="44"/>
      <c r="GBU48" s="44"/>
      <c r="GBV48" s="44"/>
      <c r="GBW48" s="44"/>
      <c r="GBX48" s="44"/>
      <c r="GBY48" s="44"/>
      <c r="GBZ48" s="44"/>
      <c r="GCA48" s="44"/>
      <c r="GCB48" s="44"/>
      <c r="GCC48" s="44"/>
      <c r="GCD48" s="44"/>
      <c r="GCE48" s="44"/>
      <c r="GCF48" s="44"/>
      <c r="GCG48" s="44"/>
      <c r="GCH48" s="44"/>
      <c r="GCI48" s="44"/>
      <c r="GCJ48" s="44"/>
      <c r="GCK48" s="44"/>
      <c r="GCL48" s="44"/>
      <c r="GCM48" s="44"/>
      <c r="GCN48" s="44"/>
      <c r="GCO48" s="44"/>
      <c r="GCP48" s="44"/>
      <c r="GCQ48" s="44"/>
      <c r="GCR48" s="44"/>
      <c r="GCS48" s="44"/>
      <c r="GCT48" s="44"/>
      <c r="GCU48" s="44"/>
      <c r="GCV48" s="44"/>
      <c r="GCW48" s="44"/>
      <c r="GCX48" s="44"/>
      <c r="GCY48" s="44"/>
      <c r="GCZ48" s="44"/>
      <c r="GDA48" s="44"/>
      <c r="GDB48" s="44"/>
      <c r="GDC48" s="44"/>
      <c r="GDD48" s="44"/>
      <c r="GDE48" s="44"/>
      <c r="GDF48" s="44"/>
      <c r="GDG48" s="44"/>
      <c r="GDH48" s="44"/>
      <c r="GDI48" s="44"/>
      <c r="GDJ48" s="44"/>
      <c r="GDK48" s="44"/>
      <c r="GDL48" s="44"/>
      <c r="GDM48" s="44"/>
      <c r="GDN48" s="44"/>
      <c r="GDO48" s="44"/>
      <c r="GDP48" s="44"/>
      <c r="GDQ48" s="44"/>
      <c r="GDR48" s="44"/>
      <c r="GDS48" s="44"/>
      <c r="GDT48" s="44"/>
      <c r="GDU48" s="44"/>
      <c r="GDV48" s="44"/>
      <c r="GDW48" s="44"/>
      <c r="GDX48" s="44"/>
      <c r="GDY48" s="44"/>
      <c r="GDZ48" s="44"/>
      <c r="GEA48" s="44"/>
      <c r="GEB48" s="44"/>
      <c r="GEC48" s="44"/>
      <c r="GED48" s="44"/>
      <c r="GEE48" s="44"/>
      <c r="GEF48" s="44"/>
      <c r="GEG48" s="44"/>
      <c r="GEH48" s="44"/>
      <c r="GEI48" s="44"/>
      <c r="GEJ48" s="44"/>
      <c r="GEK48" s="44"/>
      <c r="GEL48" s="44"/>
      <c r="GEM48" s="44"/>
      <c r="GEN48" s="44"/>
      <c r="GEO48" s="44"/>
      <c r="GEP48" s="44"/>
      <c r="GEQ48" s="44"/>
      <c r="GER48" s="44"/>
      <c r="GES48" s="44"/>
      <c r="GET48" s="44"/>
      <c r="GEU48" s="44"/>
      <c r="GEV48" s="44"/>
      <c r="GEW48" s="44"/>
      <c r="GEX48" s="44"/>
      <c r="GEY48" s="44"/>
      <c r="GEZ48" s="44"/>
      <c r="GFA48" s="44"/>
      <c r="GFB48" s="44"/>
      <c r="GFC48" s="44"/>
      <c r="GFD48" s="44"/>
      <c r="GFE48" s="44"/>
      <c r="GFF48" s="44"/>
      <c r="GFG48" s="44"/>
      <c r="GFH48" s="44"/>
      <c r="GFI48" s="44"/>
      <c r="GFJ48" s="44"/>
      <c r="GFK48" s="44"/>
      <c r="GFL48" s="44"/>
      <c r="GFM48" s="44"/>
      <c r="GFN48" s="44"/>
      <c r="GFO48" s="44"/>
      <c r="GFP48" s="44"/>
      <c r="GFQ48" s="44"/>
      <c r="GFR48" s="44"/>
      <c r="GFS48" s="44"/>
      <c r="GFT48" s="44"/>
      <c r="GFU48" s="44"/>
      <c r="GFV48" s="44"/>
      <c r="GFW48" s="44"/>
      <c r="GFX48" s="44"/>
      <c r="GFY48" s="44"/>
      <c r="GFZ48" s="44"/>
      <c r="GGA48" s="44"/>
      <c r="GGB48" s="44"/>
      <c r="GGC48" s="44"/>
      <c r="GGD48" s="44"/>
      <c r="GGE48" s="44"/>
      <c r="GGF48" s="44"/>
      <c r="GGG48" s="44"/>
      <c r="GGH48" s="44"/>
      <c r="GGI48" s="44"/>
      <c r="GGJ48" s="44"/>
      <c r="GGK48" s="44"/>
      <c r="GGL48" s="44"/>
      <c r="GGM48" s="44"/>
      <c r="GGN48" s="44"/>
      <c r="GGO48" s="44"/>
      <c r="GGP48" s="44"/>
      <c r="GGQ48" s="44"/>
      <c r="GGR48" s="44"/>
      <c r="GGS48" s="44"/>
      <c r="GGT48" s="44"/>
      <c r="GGU48" s="44"/>
      <c r="GGV48" s="44"/>
      <c r="GGW48" s="44"/>
      <c r="GGX48" s="44"/>
      <c r="GGY48" s="44"/>
      <c r="GGZ48" s="44"/>
      <c r="GHA48" s="44"/>
      <c r="GHB48" s="44"/>
      <c r="GHC48" s="44"/>
      <c r="GHD48" s="44"/>
      <c r="GHE48" s="44"/>
      <c r="GHF48" s="44"/>
      <c r="GHG48" s="44"/>
      <c r="GHH48" s="44"/>
      <c r="GHI48" s="44"/>
      <c r="GHJ48" s="44"/>
      <c r="GHK48" s="44"/>
      <c r="GHL48" s="44"/>
      <c r="GHM48" s="44"/>
      <c r="GHN48" s="44"/>
      <c r="GHO48" s="44"/>
      <c r="GHP48" s="44"/>
      <c r="GHQ48" s="44"/>
      <c r="GHR48" s="44"/>
      <c r="GHS48" s="44"/>
      <c r="GHT48" s="44"/>
      <c r="GHU48" s="44"/>
      <c r="GHV48" s="44"/>
      <c r="GHW48" s="44"/>
      <c r="GHX48" s="44"/>
      <c r="GHY48" s="44"/>
      <c r="GHZ48" s="44"/>
      <c r="GIA48" s="44"/>
      <c r="GIB48" s="44"/>
      <c r="GIC48" s="44"/>
      <c r="GID48" s="44"/>
      <c r="GIE48" s="44"/>
      <c r="GIF48" s="44"/>
      <c r="GIG48" s="44"/>
      <c r="GIH48" s="44"/>
      <c r="GII48" s="44"/>
      <c r="GIJ48" s="44"/>
      <c r="GIK48" s="44"/>
      <c r="GIL48" s="44"/>
      <c r="GIM48" s="44"/>
      <c r="GIN48" s="44"/>
      <c r="GIO48" s="44"/>
      <c r="GIP48" s="44"/>
      <c r="GIQ48" s="44"/>
      <c r="GIR48" s="44"/>
      <c r="GIS48" s="44"/>
      <c r="GIT48" s="44"/>
      <c r="GIU48" s="44"/>
      <c r="GIV48" s="44"/>
      <c r="GIW48" s="44"/>
      <c r="GIX48" s="44"/>
      <c r="GIY48" s="44"/>
      <c r="GIZ48" s="44"/>
      <c r="GJA48" s="44"/>
      <c r="GJB48" s="44"/>
      <c r="GJC48" s="44"/>
      <c r="GJD48" s="44"/>
      <c r="GJE48" s="44"/>
      <c r="GJF48" s="44"/>
      <c r="GJG48" s="44"/>
      <c r="GJH48" s="44"/>
      <c r="GJI48" s="44"/>
      <c r="GJJ48" s="44"/>
      <c r="GJK48" s="44"/>
      <c r="GJL48" s="44"/>
      <c r="GJM48" s="44"/>
      <c r="GJN48" s="44"/>
      <c r="GJO48" s="44"/>
      <c r="GJP48" s="44"/>
      <c r="GJQ48" s="44"/>
      <c r="GJR48" s="44"/>
      <c r="GJS48" s="44"/>
      <c r="GJT48" s="44"/>
      <c r="GJU48" s="44"/>
      <c r="GJV48" s="44"/>
      <c r="GJW48" s="44"/>
      <c r="GJX48" s="44"/>
      <c r="GJY48" s="44"/>
      <c r="GJZ48" s="44"/>
      <c r="GKA48" s="44"/>
      <c r="GKB48" s="44"/>
      <c r="GKC48" s="44"/>
      <c r="GKD48" s="44"/>
      <c r="GKE48" s="44"/>
      <c r="GKF48" s="44"/>
      <c r="GKG48" s="44"/>
      <c r="GKH48" s="44"/>
      <c r="GKI48" s="44"/>
      <c r="GKJ48" s="44"/>
      <c r="GKK48" s="44"/>
      <c r="GKL48" s="44"/>
      <c r="GKM48" s="44"/>
      <c r="GKN48" s="44"/>
      <c r="GKO48" s="44"/>
      <c r="GKP48" s="44"/>
      <c r="GKQ48" s="44"/>
      <c r="GKR48" s="44"/>
      <c r="GKS48" s="44"/>
      <c r="GKT48" s="44"/>
      <c r="GKU48" s="44"/>
      <c r="GKV48" s="44"/>
      <c r="GKW48" s="44"/>
      <c r="GKX48" s="44"/>
      <c r="GKY48" s="44"/>
      <c r="GKZ48" s="44"/>
      <c r="GLA48" s="44"/>
      <c r="GLB48" s="44"/>
      <c r="GLC48" s="44"/>
      <c r="GLD48" s="44"/>
      <c r="GLE48" s="44"/>
      <c r="GLF48" s="44"/>
      <c r="GLG48" s="44"/>
      <c r="GLH48" s="44"/>
      <c r="GLI48" s="44"/>
      <c r="GLJ48" s="44"/>
      <c r="GLK48" s="44"/>
      <c r="GLL48" s="44"/>
      <c r="GLM48" s="44"/>
      <c r="GLN48" s="44"/>
      <c r="GLO48" s="44"/>
      <c r="GLP48" s="44"/>
      <c r="GLQ48" s="44"/>
      <c r="GLR48" s="44"/>
      <c r="GLS48" s="44"/>
      <c r="GLT48" s="44"/>
      <c r="GLU48" s="44"/>
      <c r="GLV48" s="44"/>
      <c r="GLW48" s="44"/>
      <c r="GLX48" s="44"/>
      <c r="GLY48" s="44"/>
      <c r="GLZ48" s="44"/>
      <c r="GMA48" s="44"/>
      <c r="GMB48" s="44"/>
      <c r="GMC48" s="44"/>
      <c r="GMD48" s="44"/>
      <c r="GME48" s="44"/>
      <c r="GMF48" s="44"/>
      <c r="GMG48" s="44"/>
      <c r="GMH48" s="44"/>
      <c r="GMI48" s="44"/>
      <c r="GMJ48" s="44"/>
      <c r="GMK48" s="44"/>
      <c r="GML48" s="44"/>
      <c r="GMM48" s="44"/>
      <c r="GMN48" s="44"/>
      <c r="GMO48" s="44"/>
      <c r="GMP48" s="44"/>
      <c r="GMQ48" s="44"/>
      <c r="GMR48" s="44"/>
      <c r="GMS48" s="44"/>
      <c r="GMT48" s="44"/>
      <c r="GMU48" s="44"/>
      <c r="GMV48" s="44"/>
      <c r="GMW48" s="44"/>
      <c r="GMX48" s="44"/>
      <c r="GMY48" s="44"/>
      <c r="GMZ48" s="44"/>
      <c r="GNA48" s="44"/>
      <c r="GNB48" s="44"/>
      <c r="GNC48" s="44"/>
      <c r="GND48" s="44"/>
      <c r="GNE48" s="44"/>
      <c r="GNF48" s="44"/>
      <c r="GNG48" s="44"/>
      <c r="GNH48" s="44"/>
      <c r="GNI48" s="44"/>
      <c r="GNJ48" s="44"/>
      <c r="GNK48" s="44"/>
      <c r="GNL48" s="44"/>
      <c r="GNM48" s="44"/>
      <c r="GNN48" s="44"/>
      <c r="GNO48" s="44"/>
      <c r="GNP48" s="44"/>
      <c r="GNQ48" s="44"/>
      <c r="GNR48" s="44"/>
      <c r="GNS48" s="44"/>
      <c r="GNT48" s="44"/>
      <c r="GNU48" s="44"/>
      <c r="GNV48" s="44"/>
      <c r="GNW48" s="44"/>
      <c r="GNX48" s="44"/>
      <c r="GNY48" s="44"/>
      <c r="GNZ48" s="44"/>
      <c r="GOA48" s="44"/>
      <c r="GOB48" s="44"/>
      <c r="GOC48" s="44"/>
      <c r="GOD48" s="44"/>
      <c r="GOE48" s="44"/>
      <c r="GOF48" s="44"/>
      <c r="GOG48" s="44"/>
      <c r="GOH48" s="44"/>
      <c r="GOI48" s="44"/>
      <c r="GOJ48" s="44"/>
      <c r="GOK48" s="44"/>
      <c r="GOL48" s="44"/>
      <c r="GOM48" s="44"/>
      <c r="GON48" s="44"/>
      <c r="GOO48" s="44"/>
      <c r="GOP48" s="44"/>
      <c r="GOQ48" s="44"/>
      <c r="GOR48" s="44"/>
      <c r="GOS48" s="44"/>
      <c r="GOT48" s="44"/>
      <c r="GOU48" s="44"/>
      <c r="GOV48" s="44"/>
      <c r="GOW48" s="44"/>
      <c r="GOX48" s="44"/>
      <c r="GOY48" s="44"/>
      <c r="GOZ48" s="44"/>
      <c r="GPA48" s="44"/>
      <c r="GPB48" s="44"/>
      <c r="GPC48" s="44"/>
      <c r="GPD48" s="44"/>
      <c r="GPE48" s="44"/>
      <c r="GPF48" s="44"/>
      <c r="GPG48" s="44"/>
      <c r="GPH48" s="44"/>
      <c r="GPI48" s="44"/>
      <c r="GPJ48" s="44"/>
      <c r="GPK48" s="44"/>
      <c r="GPL48" s="44"/>
      <c r="GPM48" s="44"/>
      <c r="GPN48" s="44"/>
      <c r="GPO48" s="44"/>
      <c r="GPP48" s="44"/>
      <c r="GPQ48" s="44"/>
      <c r="GPR48" s="44"/>
      <c r="GPS48" s="44"/>
      <c r="GPT48" s="44"/>
      <c r="GPU48" s="44"/>
      <c r="GPV48" s="44"/>
      <c r="GPW48" s="44"/>
      <c r="GPX48" s="44"/>
      <c r="GPY48" s="44"/>
      <c r="GPZ48" s="44"/>
      <c r="GQA48" s="44"/>
      <c r="GQB48" s="44"/>
      <c r="GQC48" s="44"/>
      <c r="GQD48" s="44"/>
      <c r="GQE48" s="44"/>
      <c r="GQF48" s="44"/>
      <c r="GQG48" s="44"/>
      <c r="GQH48" s="44"/>
      <c r="GQI48" s="44"/>
      <c r="GQJ48" s="44"/>
      <c r="GQK48" s="44"/>
      <c r="GQL48" s="44"/>
      <c r="GQM48" s="44"/>
      <c r="GQN48" s="44"/>
      <c r="GQO48" s="44"/>
      <c r="GQP48" s="44"/>
      <c r="GQQ48" s="44"/>
      <c r="GQR48" s="44"/>
      <c r="GQS48" s="44"/>
      <c r="GQT48" s="44"/>
      <c r="GQU48" s="44"/>
      <c r="GQV48" s="44"/>
      <c r="GQW48" s="44"/>
      <c r="GQX48" s="44"/>
      <c r="GQY48" s="44"/>
      <c r="GQZ48" s="44"/>
      <c r="GRA48" s="44"/>
      <c r="GRB48" s="44"/>
      <c r="GRC48" s="44"/>
      <c r="GRD48" s="44"/>
      <c r="GRE48" s="44"/>
      <c r="GRF48" s="44"/>
      <c r="GRG48" s="44"/>
      <c r="GRH48" s="44"/>
      <c r="GRI48" s="44"/>
      <c r="GRJ48" s="44"/>
      <c r="GRK48" s="44"/>
      <c r="GRL48" s="44"/>
      <c r="GRM48" s="44"/>
      <c r="GRN48" s="44"/>
      <c r="GRO48" s="44"/>
      <c r="GRP48" s="44"/>
      <c r="GRQ48" s="44"/>
      <c r="GRR48" s="44"/>
      <c r="GRS48" s="44"/>
      <c r="GRT48" s="44"/>
      <c r="GRU48" s="44"/>
      <c r="GRV48" s="44"/>
      <c r="GRW48" s="44"/>
      <c r="GRX48" s="44"/>
      <c r="GRY48" s="44"/>
      <c r="GRZ48" s="44"/>
      <c r="GSA48" s="44"/>
      <c r="GSB48" s="44"/>
      <c r="GSC48" s="44"/>
      <c r="GSD48" s="44"/>
      <c r="GSE48" s="44"/>
      <c r="GSF48" s="44"/>
      <c r="GSG48" s="44"/>
      <c r="GSH48" s="44"/>
      <c r="GSI48" s="44"/>
      <c r="GSJ48" s="44"/>
      <c r="GSK48" s="44"/>
      <c r="GSL48" s="44"/>
      <c r="GSM48" s="44"/>
      <c r="GSN48" s="44"/>
      <c r="GSO48" s="44"/>
      <c r="GSP48" s="44"/>
      <c r="GSQ48" s="44"/>
      <c r="GSR48" s="44"/>
      <c r="GSS48" s="44"/>
      <c r="GST48" s="44"/>
      <c r="GSU48" s="44"/>
      <c r="GSV48" s="44"/>
      <c r="GSW48" s="44"/>
      <c r="GSX48" s="44"/>
      <c r="GSY48" s="44"/>
      <c r="GSZ48" s="44"/>
      <c r="GTA48" s="44"/>
      <c r="GTB48" s="44"/>
      <c r="GTC48" s="44"/>
      <c r="GTD48" s="44"/>
      <c r="GTE48" s="44"/>
      <c r="GTF48" s="44"/>
      <c r="GTG48" s="44"/>
      <c r="GTH48" s="44"/>
      <c r="GTI48" s="44"/>
      <c r="GTJ48" s="44"/>
      <c r="GTK48" s="44"/>
      <c r="GTL48" s="44"/>
      <c r="GTM48" s="44"/>
      <c r="GTN48" s="44"/>
      <c r="GTO48" s="44"/>
      <c r="GTP48" s="44"/>
      <c r="GTQ48" s="44"/>
      <c r="GTR48" s="44"/>
      <c r="GTS48" s="44"/>
      <c r="GTT48" s="44"/>
      <c r="GTU48" s="44"/>
      <c r="GTV48" s="44"/>
      <c r="GTW48" s="44"/>
      <c r="GTX48" s="44"/>
      <c r="GTY48" s="44"/>
      <c r="GTZ48" s="44"/>
      <c r="GUA48" s="44"/>
      <c r="GUB48" s="44"/>
      <c r="GUC48" s="44"/>
      <c r="GUD48" s="44"/>
      <c r="GUE48" s="44"/>
      <c r="GUF48" s="44"/>
      <c r="GUG48" s="44"/>
      <c r="GUH48" s="44"/>
      <c r="GUI48" s="44"/>
      <c r="GUJ48" s="44"/>
      <c r="GUK48" s="44"/>
      <c r="GUL48" s="44"/>
      <c r="GUM48" s="44"/>
      <c r="GUN48" s="44"/>
      <c r="GUO48" s="44"/>
      <c r="GUP48" s="44"/>
      <c r="GUQ48" s="44"/>
      <c r="GUR48" s="44"/>
      <c r="GUS48" s="44"/>
      <c r="GUT48" s="44"/>
      <c r="GUU48" s="44"/>
      <c r="GUV48" s="44"/>
      <c r="GUW48" s="44"/>
      <c r="GUX48" s="44"/>
      <c r="GUY48" s="44"/>
      <c r="GUZ48" s="44"/>
      <c r="GVA48" s="44"/>
      <c r="GVB48" s="44"/>
      <c r="GVC48" s="44"/>
      <c r="GVD48" s="44"/>
      <c r="GVE48" s="44"/>
      <c r="GVF48" s="44"/>
      <c r="GVG48" s="44"/>
      <c r="GVH48" s="44"/>
      <c r="GVI48" s="44"/>
      <c r="GVJ48" s="44"/>
      <c r="GVK48" s="44"/>
      <c r="GVL48" s="44"/>
      <c r="GVM48" s="44"/>
      <c r="GVN48" s="44"/>
      <c r="GVO48" s="44"/>
      <c r="GVP48" s="44"/>
      <c r="GVQ48" s="44"/>
      <c r="GVR48" s="44"/>
      <c r="GVS48" s="44"/>
      <c r="GVT48" s="44"/>
      <c r="GVU48" s="44"/>
      <c r="GVV48" s="44"/>
      <c r="GVW48" s="44"/>
      <c r="GVX48" s="44"/>
      <c r="GVY48" s="44"/>
      <c r="GVZ48" s="44"/>
      <c r="GWA48" s="44"/>
      <c r="GWB48" s="44"/>
      <c r="GWC48" s="44"/>
      <c r="GWD48" s="44"/>
      <c r="GWE48" s="44"/>
      <c r="GWF48" s="44"/>
      <c r="GWG48" s="44"/>
      <c r="GWH48" s="44"/>
      <c r="GWI48" s="44"/>
      <c r="GWJ48" s="44"/>
      <c r="GWK48" s="44"/>
      <c r="GWL48" s="44"/>
      <c r="GWM48" s="44"/>
      <c r="GWN48" s="44"/>
      <c r="GWO48" s="44"/>
      <c r="GWP48" s="44"/>
      <c r="GWQ48" s="44"/>
      <c r="GWR48" s="44"/>
      <c r="GWS48" s="44"/>
      <c r="GWT48" s="44"/>
      <c r="GWU48" s="44"/>
      <c r="GWV48" s="44"/>
      <c r="GWW48" s="44"/>
      <c r="GWX48" s="44"/>
      <c r="GWY48" s="44"/>
      <c r="GWZ48" s="44"/>
      <c r="GXA48" s="44"/>
      <c r="GXB48" s="44"/>
      <c r="GXC48" s="44"/>
      <c r="GXD48" s="44"/>
      <c r="GXE48" s="44"/>
      <c r="GXF48" s="44"/>
      <c r="GXG48" s="44"/>
      <c r="GXH48" s="44"/>
      <c r="GXI48" s="44"/>
      <c r="GXJ48" s="44"/>
      <c r="GXK48" s="44"/>
      <c r="GXL48" s="44"/>
      <c r="GXM48" s="44"/>
      <c r="GXN48" s="44"/>
      <c r="GXO48" s="44"/>
      <c r="GXP48" s="44"/>
      <c r="GXQ48" s="44"/>
      <c r="GXR48" s="44"/>
      <c r="GXS48" s="44"/>
      <c r="GXT48" s="44"/>
      <c r="GXU48" s="44"/>
      <c r="GXV48" s="44"/>
      <c r="GXW48" s="44"/>
      <c r="GXX48" s="44"/>
      <c r="GXY48" s="44"/>
      <c r="GXZ48" s="44"/>
      <c r="GYA48" s="44"/>
      <c r="GYB48" s="44"/>
      <c r="GYC48" s="44"/>
      <c r="GYD48" s="44"/>
      <c r="GYE48" s="44"/>
      <c r="GYF48" s="44"/>
      <c r="GYG48" s="44"/>
      <c r="GYH48" s="44"/>
      <c r="GYI48" s="44"/>
      <c r="GYJ48" s="44"/>
      <c r="GYK48" s="44"/>
      <c r="GYL48" s="44"/>
      <c r="GYM48" s="44"/>
      <c r="GYN48" s="44"/>
      <c r="GYO48" s="44"/>
      <c r="GYP48" s="44"/>
      <c r="GYQ48" s="44"/>
      <c r="GYR48" s="44"/>
      <c r="GYS48" s="44"/>
      <c r="GYT48" s="44"/>
      <c r="GYU48" s="44"/>
      <c r="GYV48" s="44"/>
      <c r="GYW48" s="44"/>
      <c r="GYX48" s="44"/>
      <c r="GYY48" s="44"/>
      <c r="GYZ48" s="44"/>
      <c r="GZA48" s="44"/>
      <c r="GZB48" s="44"/>
      <c r="GZC48" s="44"/>
      <c r="GZD48" s="44"/>
      <c r="GZE48" s="44"/>
      <c r="GZF48" s="44"/>
      <c r="GZG48" s="44"/>
      <c r="GZH48" s="44"/>
      <c r="GZI48" s="44"/>
      <c r="GZJ48" s="44"/>
      <c r="GZK48" s="44"/>
      <c r="GZL48" s="44"/>
      <c r="GZM48" s="44"/>
      <c r="GZN48" s="44"/>
      <c r="GZO48" s="44"/>
      <c r="GZP48" s="44"/>
      <c r="GZQ48" s="44"/>
      <c r="GZR48" s="44"/>
      <c r="GZS48" s="44"/>
      <c r="GZT48" s="44"/>
      <c r="GZU48" s="44"/>
      <c r="GZV48" s="44"/>
      <c r="GZW48" s="44"/>
      <c r="GZX48" s="44"/>
      <c r="GZY48" s="44"/>
      <c r="GZZ48" s="44"/>
      <c r="HAA48" s="44"/>
      <c r="HAB48" s="44"/>
      <c r="HAC48" s="44"/>
      <c r="HAD48" s="44"/>
      <c r="HAE48" s="44"/>
      <c r="HAF48" s="44"/>
      <c r="HAG48" s="44"/>
      <c r="HAH48" s="44"/>
      <c r="HAI48" s="44"/>
      <c r="HAJ48" s="44"/>
      <c r="HAK48" s="44"/>
      <c r="HAL48" s="44"/>
      <c r="HAM48" s="44"/>
      <c r="HAN48" s="44"/>
      <c r="HAO48" s="44"/>
      <c r="HAP48" s="44"/>
      <c r="HAQ48" s="44"/>
      <c r="HAR48" s="44"/>
      <c r="HAS48" s="44"/>
      <c r="HAT48" s="44"/>
      <c r="HAU48" s="44"/>
      <c r="HAV48" s="44"/>
      <c r="HAW48" s="44"/>
      <c r="HAX48" s="44"/>
      <c r="HAY48" s="44"/>
      <c r="HAZ48" s="44"/>
      <c r="HBA48" s="44"/>
      <c r="HBB48" s="44"/>
      <c r="HBC48" s="44"/>
      <c r="HBD48" s="44"/>
      <c r="HBE48" s="44"/>
      <c r="HBF48" s="44"/>
      <c r="HBG48" s="44"/>
      <c r="HBH48" s="44"/>
      <c r="HBI48" s="44"/>
      <c r="HBJ48" s="44"/>
      <c r="HBK48" s="44"/>
      <c r="HBL48" s="44"/>
      <c r="HBM48" s="44"/>
      <c r="HBN48" s="44"/>
      <c r="HBO48" s="44"/>
      <c r="HBP48" s="44"/>
      <c r="HBQ48" s="44"/>
      <c r="HBR48" s="44"/>
      <c r="HBS48" s="44"/>
      <c r="HBT48" s="44"/>
      <c r="HBU48" s="44"/>
      <c r="HBV48" s="44"/>
      <c r="HBW48" s="44"/>
      <c r="HBX48" s="44"/>
      <c r="HBY48" s="44"/>
      <c r="HBZ48" s="44"/>
      <c r="HCA48" s="44"/>
      <c r="HCB48" s="44"/>
      <c r="HCC48" s="44"/>
      <c r="HCD48" s="44"/>
      <c r="HCE48" s="44"/>
      <c r="HCF48" s="44"/>
      <c r="HCG48" s="44"/>
      <c r="HCH48" s="44"/>
      <c r="HCI48" s="44"/>
      <c r="HCJ48" s="44"/>
      <c r="HCK48" s="44"/>
      <c r="HCL48" s="44"/>
      <c r="HCM48" s="44"/>
      <c r="HCN48" s="44"/>
      <c r="HCO48" s="44"/>
      <c r="HCP48" s="44"/>
      <c r="HCQ48" s="44"/>
      <c r="HCR48" s="44"/>
      <c r="HCS48" s="44"/>
      <c r="HCT48" s="44"/>
      <c r="HCU48" s="44"/>
      <c r="HCV48" s="44"/>
      <c r="HCW48" s="44"/>
      <c r="HCX48" s="44"/>
      <c r="HCY48" s="44"/>
      <c r="HCZ48" s="44"/>
      <c r="HDA48" s="44"/>
      <c r="HDB48" s="44"/>
      <c r="HDC48" s="44"/>
      <c r="HDD48" s="44"/>
      <c r="HDE48" s="44"/>
      <c r="HDF48" s="44"/>
      <c r="HDG48" s="44"/>
      <c r="HDH48" s="44"/>
      <c r="HDI48" s="44"/>
      <c r="HDJ48" s="44"/>
      <c r="HDK48" s="44"/>
      <c r="HDL48" s="44"/>
      <c r="HDM48" s="44"/>
      <c r="HDN48" s="44"/>
      <c r="HDO48" s="44"/>
      <c r="HDP48" s="44"/>
      <c r="HDQ48" s="44"/>
      <c r="HDR48" s="44"/>
      <c r="HDS48" s="44"/>
      <c r="HDT48" s="44"/>
      <c r="HDU48" s="44"/>
      <c r="HDV48" s="44"/>
      <c r="HDW48" s="44"/>
      <c r="HDX48" s="44"/>
      <c r="HDY48" s="44"/>
      <c r="HDZ48" s="44"/>
      <c r="HEA48" s="44"/>
      <c r="HEB48" s="44"/>
      <c r="HEC48" s="44"/>
      <c r="HED48" s="44"/>
      <c r="HEE48" s="44"/>
      <c r="HEF48" s="44"/>
      <c r="HEG48" s="44"/>
      <c r="HEH48" s="44"/>
      <c r="HEI48" s="44"/>
      <c r="HEJ48" s="44"/>
      <c r="HEK48" s="44"/>
      <c r="HEL48" s="44"/>
      <c r="HEM48" s="44"/>
      <c r="HEN48" s="44"/>
      <c r="HEO48" s="44"/>
      <c r="HEP48" s="44"/>
      <c r="HEQ48" s="44"/>
      <c r="HER48" s="44"/>
      <c r="HES48" s="44"/>
      <c r="HET48" s="44"/>
      <c r="HEU48" s="44"/>
      <c r="HEV48" s="44"/>
      <c r="HEW48" s="44"/>
      <c r="HEX48" s="44"/>
      <c r="HEY48" s="44"/>
      <c r="HEZ48" s="44"/>
      <c r="HFA48" s="44"/>
      <c r="HFB48" s="44"/>
      <c r="HFC48" s="44"/>
      <c r="HFD48" s="44"/>
      <c r="HFE48" s="44"/>
      <c r="HFF48" s="44"/>
      <c r="HFG48" s="44"/>
      <c r="HFH48" s="44"/>
      <c r="HFI48" s="44"/>
      <c r="HFJ48" s="44"/>
      <c r="HFK48" s="44"/>
      <c r="HFL48" s="44"/>
      <c r="HFM48" s="44"/>
      <c r="HFN48" s="44"/>
      <c r="HFO48" s="44"/>
      <c r="HFP48" s="44"/>
      <c r="HFQ48" s="44"/>
      <c r="HFR48" s="44"/>
      <c r="HFS48" s="44"/>
      <c r="HFT48" s="44"/>
      <c r="HFU48" s="44"/>
      <c r="HFV48" s="44"/>
      <c r="HFW48" s="44"/>
      <c r="HFX48" s="44"/>
      <c r="HFY48" s="44"/>
      <c r="HFZ48" s="44"/>
      <c r="HGA48" s="44"/>
      <c r="HGB48" s="44"/>
      <c r="HGC48" s="44"/>
      <c r="HGD48" s="44"/>
      <c r="HGE48" s="44"/>
      <c r="HGF48" s="44"/>
      <c r="HGG48" s="44"/>
      <c r="HGH48" s="44"/>
      <c r="HGI48" s="44"/>
      <c r="HGJ48" s="44"/>
      <c r="HGK48" s="44"/>
      <c r="HGL48" s="44"/>
      <c r="HGM48" s="44"/>
      <c r="HGN48" s="44"/>
      <c r="HGO48" s="44"/>
      <c r="HGP48" s="44"/>
      <c r="HGQ48" s="44"/>
      <c r="HGR48" s="44"/>
      <c r="HGS48" s="44"/>
      <c r="HGT48" s="44"/>
      <c r="HGU48" s="44"/>
      <c r="HGV48" s="44"/>
      <c r="HGW48" s="44"/>
      <c r="HGX48" s="44"/>
      <c r="HGY48" s="44"/>
      <c r="HGZ48" s="44"/>
      <c r="HHA48" s="44"/>
      <c r="HHB48" s="44"/>
      <c r="HHC48" s="44"/>
      <c r="HHD48" s="44"/>
      <c r="HHE48" s="44"/>
      <c r="HHF48" s="44"/>
      <c r="HHG48" s="44"/>
      <c r="HHH48" s="44"/>
      <c r="HHI48" s="44"/>
      <c r="HHJ48" s="44"/>
      <c r="HHK48" s="44"/>
      <c r="HHL48" s="44"/>
      <c r="HHM48" s="44"/>
      <c r="HHN48" s="44"/>
      <c r="HHO48" s="44"/>
      <c r="HHP48" s="44"/>
      <c r="HHQ48" s="44"/>
      <c r="HHR48" s="44"/>
      <c r="HHS48" s="44"/>
      <c r="HHT48" s="44"/>
      <c r="HHU48" s="44"/>
      <c r="HHV48" s="44"/>
      <c r="HHW48" s="44"/>
      <c r="HHX48" s="44"/>
      <c r="HHY48" s="44"/>
      <c r="HHZ48" s="44"/>
      <c r="HIA48" s="44"/>
      <c r="HIB48" s="44"/>
      <c r="HIC48" s="44"/>
      <c r="HID48" s="44"/>
      <c r="HIE48" s="44"/>
      <c r="HIF48" s="44"/>
      <c r="HIG48" s="44"/>
      <c r="HIH48" s="44"/>
      <c r="HII48" s="44"/>
      <c r="HIJ48" s="44"/>
      <c r="HIK48" s="44"/>
      <c r="HIL48" s="44"/>
      <c r="HIM48" s="44"/>
      <c r="HIN48" s="44"/>
      <c r="HIO48" s="44"/>
      <c r="HIP48" s="44"/>
      <c r="HIQ48" s="44"/>
      <c r="HIR48" s="44"/>
      <c r="HIS48" s="44"/>
      <c r="HIT48" s="44"/>
      <c r="HIU48" s="44"/>
      <c r="HIV48" s="44"/>
      <c r="HIW48" s="44"/>
      <c r="HIX48" s="44"/>
      <c r="HIY48" s="44"/>
      <c r="HIZ48" s="44"/>
      <c r="HJA48" s="44"/>
      <c r="HJB48" s="44"/>
      <c r="HJC48" s="44"/>
      <c r="HJD48" s="44"/>
      <c r="HJE48" s="44"/>
      <c r="HJF48" s="44"/>
      <c r="HJG48" s="44"/>
      <c r="HJH48" s="44"/>
      <c r="HJI48" s="44"/>
      <c r="HJJ48" s="44"/>
      <c r="HJK48" s="44"/>
      <c r="HJL48" s="44"/>
      <c r="HJM48" s="44"/>
      <c r="HJN48" s="44"/>
      <c r="HJO48" s="44"/>
      <c r="HJP48" s="44"/>
      <c r="HJQ48" s="44"/>
      <c r="HJR48" s="44"/>
      <c r="HJS48" s="44"/>
      <c r="HJT48" s="44"/>
      <c r="HJU48" s="44"/>
      <c r="HJV48" s="44"/>
      <c r="HJW48" s="44"/>
      <c r="HJX48" s="44"/>
      <c r="HJY48" s="44"/>
      <c r="HJZ48" s="44"/>
      <c r="HKA48" s="44"/>
      <c r="HKB48" s="44"/>
      <c r="HKC48" s="44"/>
      <c r="HKD48" s="44"/>
      <c r="HKE48" s="44"/>
      <c r="HKF48" s="44"/>
      <c r="HKG48" s="44"/>
      <c r="HKH48" s="44"/>
      <c r="HKI48" s="44"/>
      <c r="HKJ48" s="44"/>
      <c r="HKK48" s="44"/>
      <c r="HKL48" s="44"/>
      <c r="HKM48" s="44"/>
      <c r="HKN48" s="44"/>
      <c r="HKO48" s="44"/>
      <c r="HKP48" s="44"/>
      <c r="HKQ48" s="44"/>
      <c r="HKR48" s="44"/>
      <c r="HKS48" s="44"/>
      <c r="HKT48" s="44"/>
      <c r="HKU48" s="44"/>
      <c r="HKV48" s="44"/>
      <c r="HKW48" s="44"/>
      <c r="HKX48" s="44"/>
      <c r="HKY48" s="44"/>
      <c r="HKZ48" s="44"/>
      <c r="HLA48" s="44"/>
      <c r="HLB48" s="44"/>
      <c r="HLC48" s="44"/>
      <c r="HLD48" s="44"/>
      <c r="HLE48" s="44"/>
      <c r="HLF48" s="44"/>
      <c r="HLG48" s="44"/>
      <c r="HLH48" s="44"/>
      <c r="HLI48" s="44"/>
      <c r="HLJ48" s="44"/>
      <c r="HLK48" s="44"/>
      <c r="HLL48" s="44"/>
      <c r="HLM48" s="44"/>
      <c r="HLN48" s="44"/>
      <c r="HLO48" s="44"/>
      <c r="HLP48" s="44"/>
      <c r="HLQ48" s="44"/>
      <c r="HLR48" s="44"/>
      <c r="HLS48" s="44"/>
      <c r="HLT48" s="44"/>
      <c r="HLU48" s="44"/>
      <c r="HLV48" s="44"/>
      <c r="HLW48" s="44"/>
      <c r="HLX48" s="44"/>
      <c r="HLY48" s="44"/>
      <c r="HLZ48" s="44"/>
      <c r="HMA48" s="44"/>
      <c r="HMB48" s="44"/>
      <c r="HMC48" s="44"/>
      <c r="HMD48" s="44"/>
      <c r="HME48" s="44"/>
      <c r="HMF48" s="44"/>
      <c r="HMG48" s="44"/>
      <c r="HMH48" s="44"/>
      <c r="HMI48" s="44"/>
      <c r="HMJ48" s="44"/>
      <c r="HMK48" s="44"/>
      <c r="HML48" s="44"/>
      <c r="HMM48" s="44"/>
      <c r="HMN48" s="44"/>
      <c r="HMO48" s="44"/>
      <c r="HMP48" s="44"/>
      <c r="HMQ48" s="44"/>
      <c r="HMR48" s="44"/>
      <c r="HMS48" s="44"/>
      <c r="HMT48" s="44"/>
      <c r="HMU48" s="44"/>
      <c r="HMV48" s="44"/>
      <c r="HMW48" s="44"/>
      <c r="HMX48" s="44"/>
      <c r="HMY48" s="44"/>
      <c r="HMZ48" s="44"/>
      <c r="HNA48" s="44"/>
      <c r="HNB48" s="44"/>
      <c r="HNC48" s="44"/>
      <c r="HND48" s="44"/>
      <c r="HNE48" s="44"/>
      <c r="HNF48" s="44"/>
      <c r="HNG48" s="44"/>
      <c r="HNH48" s="44"/>
      <c r="HNI48" s="44"/>
      <c r="HNJ48" s="44"/>
      <c r="HNK48" s="44"/>
      <c r="HNL48" s="44"/>
      <c r="HNM48" s="44"/>
      <c r="HNN48" s="44"/>
      <c r="HNO48" s="44"/>
      <c r="HNP48" s="44"/>
      <c r="HNQ48" s="44"/>
      <c r="HNR48" s="44"/>
      <c r="HNS48" s="44"/>
      <c r="HNT48" s="44"/>
      <c r="HNU48" s="44"/>
      <c r="HNV48" s="44"/>
      <c r="HNW48" s="44"/>
      <c r="HNX48" s="44"/>
      <c r="HNY48" s="44"/>
      <c r="HNZ48" s="44"/>
      <c r="HOA48" s="44"/>
      <c r="HOB48" s="44"/>
      <c r="HOC48" s="44"/>
      <c r="HOD48" s="44"/>
      <c r="HOE48" s="44"/>
      <c r="HOF48" s="44"/>
      <c r="HOG48" s="44"/>
      <c r="HOH48" s="44"/>
      <c r="HOI48" s="44"/>
      <c r="HOJ48" s="44"/>
      <c r="HOK48" s="44"/>
      <c r="HOL48" s="44"/>
      <c r="HOM48" s="44"/>
      <c r="HON48" s="44"/>
      <c r="HOO48" s="44"/>
      <c r="HOP48" s="44"/>
      <c r="HOQ48" s="44"/>
      <c r="HOR48" s="44"/>
      <c r="HOS48" s="44"/>
      <c r="HOT48" s="44"/>
      <c r="HOU48" s="44"/>
      <c r="HOV48" s="44"/>
      <c r="HOW48" s="44"/>
      <c r="HOX48" s="44"/>
      <c r="HOY48" s="44"/>
      <c r="HOZ48" s="44"/>
      <c r="HPA48" s="44"/>
      <c r="HPB48" s="44"/>
      <c r="HPC48" s="44"/>
      <c r="HPD48" s="44"/>
      <c r="HPE48" s="44"/>
      <c r="HPF48" s="44"/>
      <c r="HPG48" s="44"/>
      <c r="HPH48" s="44"/>
      <c r="HPI48" s="44"/>
      <c r="HPJ48" s="44"/>
      <c r="HPK48" s="44"/>
      <c r="HPL48" s="44"/>
      <c r="HPM48" s="44"/>
      <c r="HPN48" s="44"/>
      <c r="HPO48" s="44"/>
      <c r="HPP48" s="44"/>
      <c r="HPQ48" s="44"/>
      <c r="HPR48" s="44"/>
      <c r="HPS48" s="44"/>
      <c r="HPT48" s="44"/>
      <c r="HPU48" s="44"/>
      <c r="HPV48" s="44"/>
      <c r="HPW48" s="44"/>
      <c r="HPX48" s="44"/>
      <c r="HPY48" s="44"/>
      <c r="HPZ48" s="44"/>
      <c r="HQA48" s="44"/>
      <c r="HQB48" s="44"/>
      <c r="HQC48" s="44"/>
      <c r="HQD48" s="44"/>
      <c r="HQE48" s="44"/>
      <c r="HQF48" s="44"/>
      <c r="HQG48" s="44"/>
      <c r="HQH48" s="44"/>
      <c r="HQI48" s="44"/>
      <c r="HQJ48" s="44"/>
      <c r="HQK48" s="44"/>
      <c r="HQL48" s="44"/>
      <c r="HQM48" s="44"/>
      <c r="HQN48" s="44"/>
      <c r="HQO48" s="44"/>
      <c r="HQP48" s="44"/>
      <c r="HQQ48" s="44"/>
      <c r="HQR48" s="44"/>
      <c r="HQS48" s="44"/>
      <c r="HQT48" s="44"/>
      <c r="HQU48" s="44"/>
      <c r="HQV48" s="44"/>
      <c r="HQW48" s="44"/>
      <c r="HQX48" s="44"/>
      <c r="HQY48" s="44"/>
      <c r="HQZ48" s="44"/>
      <c r="HRA48" s="44"/>
      <c r="HRB48" s="44"/>
      <c r="HRC48" s="44"/>
      <c r="HRD48" s="44"/>
      <c r="HRE48" s="44"/>
      <c r="HRF48" s="44"/>
      <c r="HRG48" s="44"/>
      <c r="HRH48" s="44"/>
      <c r="HRI48" s="44"/>
      <c r="HRJ48" s="44"/>
      <c r="HRK48" s="44"/>
      <c r="HRL48" s="44"/>
      <c r="HRM48" s="44"/>
      <c r="HRN48" s="44"/>
      <c r="HRO48" s="44"/>
      <c r="HRP48" s="44"/>
      <c r="HRQ48" s="44"/>
      <c r="HRR48" s="44"/>
      <c r="HRS48" s="44"/>
      <c r="HRT48" s="44"/>
      <c r="HRU48" s="44"/>
      <c r="HRV48" s="44"/>
      <c r="HRW48" s="44"/>
      <c r="HRX48" s="44"/>
      <c r="HRY48" s="44"/>
      <c r="HRZ48" s="44"/>
      <c r="HSA48" s="44"/>
      <c r="HSB48" s="44"/>
      <c r="HSC48" s="44"/>
      <c r="HSD48" s="44"/>
      <c r="HSE48" s="44"/>
      <c r="HSF48" s="44"/>
      <c r="HSG48" s="44"/>
      <c r="HSH48" s="44"/>
      <c r="HSI48" s="44"/>
      <c r="HSJ48" s="44"/>
      <c r="HSK48" s="44"/>
      <c r="HSL48" s="44"/>
      <c r="HSM48" s="44"/>
      <c r="HSN48" s="44"/>
      <c r="HSO48" s="44"/>
      <c r="HSP48" s="44"/>
      <c r="HSQ48" s="44"/>
      <c r="HSR48" s="44"/>
      <c r="HSS48" s="44"/>
      <c r="HST48" s="44"/>
      <c r="HSU48" s="44"/>
      <c r="HSV48" s="44"/>
      <c r="HSW48" s="44"/>
      <c r="HSX48" s="44"/>
      <c r="HSY48" s="44"/>
      <c r="HSZ48" s="44"/>
      <c r="HTA48" s="44"/>
      <c r="HTB48" s="44"/>
      <c r="HTC48" s="44"/>
      <c r="HTD48" s="44"/>
      <c r="HTE48" s="44"/>
      <c r="HTF48" s="44"/>
      <c r="HTG48" s="44"/>
      <c r="HTH48" s="44"/>
      <c r="HTI48" s="44"/>
      <c r="HTJ48" s="44"/>
      <c r="HTK48" s="44"/>
      <c r="HTL48" s="44"/>
      <c r="HTM48" s="44"/>
      <c r="HTN48" s="44"/>
      <c r="HTO48" s="44"/>
      <c r="HTP48" s="44"/>
      <c r="HTQ48" s="44"/>
      <c r="HTR48" s="44"/>
      <c r="HTS48" s="44"/>
      <c r="HTT48" s="44"/>
      <c r="HTU48" s="44"/>
      <c r="HTV48" s="44"/>
      <c r="HTW48" s="44"/>
      <c r="HTX48" s="44"/>
      <c r="HTY48" s="44"/>
      <c r="HTZ48" s="44"/>
      <c r="HUA48" s="44"/>
      <c r="HUB48" s="44"/>
      <c r="HUC48" s="44"/>
      <c r="HUD48" s="44"/>
      <c r="HUE48" s="44"/>
      <c r="HUF48" s="44"/>
      <c r="HUG48" s="44"/>
      <c r="HUH48" s="44"/>
      <c r="HUI48" s="44"/>
      <c r="HUJ48" s="44"/>
      <c r="HUK48" s="44"/>
      <c r="HUL48" s="44"/>
      <c r="HUM48" s="44"/>
      <c r="HUN48" s="44"/>
      <c r="HUO48" s="44"/>
      <c r="HUP48" s="44"/>
      <c r="HUQ48" s="44"/>
      <c r="HUR48" s="44"/>
      <c r="HUS48" s="44"/>
      <c r="HUT48" s="44"/>
      <c r="HUU48" s="44"/>
      <c r="HUV48" s="44"/>
      <c r="HUW48" s="44"/>
      <c r="HUX48" s="44"/>
      <c r="HUY48" s="44"/>
      <c r="HUZ48" s="44"/>
      <c r="HVA48" s="44"/>
      <c r="HVB48" s="44"/>
      <c r="HVC48" s="44"/>
      <c r="HVD48" s="44"/>
      <c r="HVE48" s="44"/>
      <c r="HVF48" s="44"/>
      <c r="HVG48" s="44"/>
      <c r="HVH48" s="44"/>
      <c r="HVI48" s="44"/>
      <c r="HVJ48" s="44"/>
      <c r="HVK48" s="44"/>
      <c r="HVL48" s="44"/>
      <c r="HVM48" s="44"/>
      <c r="HVN48" s="44"/>
      <c r="HVO48" s="44"/>
      <c r="HVP48" s="44"/>
      <c r="HVQ48" s="44"/>
      <c r="HVR48" s="44"/>
      <c r="HVS48" s="44"/>
      <c r="HVT48" s="44"/>
      <c r="HVU48" s="44"/>
      <c r="HVV48" s="44"/>
      <c r="HVW48" s="44"/>
      <c r="HVX48" s="44"/>
      <c r="HVY48" s="44"/>
      <c r="HVZ48" s="44"/>
      <c r="HWA48" s="44"/>
      <c r="HWB48" s="44"/>
      <c r="HWC48" s="44"/>
      <c r="HWD48" s="44"/>
      <c r="HWE48" s="44"/>
      <c r="HWF48" s="44"/>
      <c r="HWG48" s="44"/>
      <c r="HWH48" s="44"/>
      <c r="HWI48" s="44"/>
      <c r="HWJ48" s="44"/>
      <c r="HWK48" s="44"/>
      <c r="HWL48" s="44"/>
      <c r="HWM48" s="44"/>
      <c r="HWN48" s="44"/>
      <c r="HWO48" s="44"/>
      <c r="HWP48" s="44"/>
      <c r="HWQ48" s="44"/>
      <c r="HWR48" s="44"/>
      <c r="HWS48" s="44"/>
      <c r="HWT48" s="44"/>
      <c r="HWU48" s="44"/>
      <c r="HWV48" s="44"/>
      <c r="HWW48" s="44"/>
      <c r="HWX48" s="44"/>
      <c r="HWY48" s="44"/>
      <c r="HWZ48" s="44"/>
      <c r="HXA48" s="44"/>
      <c r="HXB48" s="44"/>
      <c r="HXC48" s="44"/>
      <c r="HXD48" s="44"/>
      <c r="HXE48" s="44"/>
      <c r="HXF48" s="44"/>
      <c r="HXG48" s="44"/>
      <c r="HXH48" s="44"/>
      <c r="HXI48" s="44"/>
      <c r="HXJ48" s="44"/>
      <c r="HXK48" s="44"/>
      <c r="HXL48" s="44"/>
      <c r="HXM48" s="44"/>
      <c r="HXN48" s="44"/>
      <c r="HXO48" s="44"/>
      <c r="HXP48" s="44"/>
      <c r="HXQ48" s="44"/>
      <c r="HXR48" s="44"/>
      <c r="HXS48" s="44"/>
      <c r="HXT48" s="44"/>
      <c r="HXU48" s="44"/>
      <c r="HXV48" s="44"/>
      <c r="HXW48" s="44"/>
      <c r="HXX48" s="44"/>
      <c r="HXY48" s="44"/>
      <c r="HXZ48" s="44"/>
      <c r="HYA48" s="44"/>
      <c r="HYB48" s="44"/>
      <c r="HYC48" s="44"/>
      <c r="HYD48" s="44"/>
      <c r="HYE48" s="44"/>
      <c r="HYF48" s="44"/>
      <c r="HYG48" s="44"/>
      <c r="HYH48" s="44"/>
      <c r="HYI48" s="44"/>
      <c r="HYJ48" s="44"/>
      <c r="HYK48" s="44"/>
      <c r="HYL48" s="44"/>
      <c r="HYM48" s="44"/>
      <c r="HYN48" s="44"/>
      <c r="HYO48" s="44"/>
      <c r="HYP48" s="44"/>
      <c r="HYQ48" s="44"/>
      <c r="HYR48" s="44"/>
      <c r="HYS48" s="44"/>
      <c r="HYT48" s="44"/>
      <c r="HYU48" s="44"/>
      <c r="HYV48" s="44"/>
      <c r="HYW48" s="44"/>
      <c r="HYX48" s="44"/>
      <c r="HYY48" s="44"/>
      <c r="HYZ48" s="44"/>
      <c r="HZA48" s="44"/>
      <c r="HZB48" s="44"/>
      <c r="HZC48" s="44"/>
      <c r="HZD48" s="44"/>
      <c r="HZE48" s="44"/>
      <c r="HZF48" s="44"/>
      <c r="HZG48" s="44"/>
      <c r="HZH48" s="44"/>
      <c r="HZI48" s="44"/>
      <c r="HZJ48" s="44"/>
      <c r="HZK48" s="44"/>
      <c r="HZL48" s="44"/>
      <c r="HZM48" s="44"/>
      <c r="HZN48" s="44"/>
      <c r="HZO48" s="44"/>
      <c r="HZP48" s="44"/>
      <c r="HZQ48" s="44"/>
      <c r="HZR48" s="44"/>
      <c r="HZS48" s="44"/>
      <c r="HZT48" s="44"/>
      <c r="HZU48" s="44"/>
      <c r="HZV48" s="44"/>
      <c r="HZW48" s="44"/>
      <c r="HZX48" s="44"/>
      <c r="HZY48" s="44"/>
      <c r="HZZ48" s="44"/>
      <c r="IAA48" s="44"/>
      <c r="IAB48" s="44"/>
      <c r="IAC48" s="44"/>
      <c r="IAD48" s="44"/>
      <c r="IAE48" s="44"/>
      <c r="IAF48" s="44"/>
      <c r="IAG48" s="44"/>
      <c r="IAH48" s="44"/>
      <c r="IAI48" s="44"/>
      <c r="IAJ48" s="44"/>
      <c r="IAK48" s="44"/>
      <c r="IAL48" s="44"/>
      <c r="IAM48" s="44"/>
      <c r="IAN48" s="44"/>
      <c r="IAO48" s="44"/>
      <c r="IAP48" s="44"/>
      <c r="IAQ48" s="44"/>
      <c r="IAR48" s="44"/>
      <c r="IAS48" s="44"/>
      <c r="IAT48" s="44"/>
      <c r="IAU48" s="44"/>
      <c r="IAV48" s="44"/>
      <c r="IAW48" s="44"/>
      <c r="IAX48" s="44"/>
      <c r="IAY48" s="44"/>
      <c r="IAZ48" s="44"/>
      <c r="IBA48" s="44"/>
      <c r="IBB48" s="44"/>
      <c r="IBC48" s="44"/>
      <c r="IBD48" s="44"/>
      <c r="IBE48" s="44"/>
      <c r="IBF48" s="44"/>
      <c r="IBG48" s="44"/>
      <c r="IBH48" s="44"/>
      <c r="IBI48" s="44"/>
      <c r="IBJ48" s="44"/>
      <c r="IBK48" s="44"/>
      <c r="IBL48" s="44"/>
      <c r="IBM48" s="44"/>
      <c r="IBN48" s="44"/>
      <c r="IBO48" s="44"/>
      <c r="IBP48" s="44"/>
      <c r="IBQ48" s="44"/>
      <c r="IBR48" s="44"/>
      <c r="IBS48" s="44"/>
      <c r="IBT48" s="44"/>
      <c r="IBU48" s="44"/>
      <c r="IBV48" s="44"/>
      <c r="IBW48" s="44"/>
      <c r="IBX48" s="44"/>
      <c r="IBY48" s="44"/>
      <c r="IBZ48" s="44"/>
      <c r="ICA48" s="44"/>
      <c r="ICB48" s="44"/>
      <c r="ICC48" s="44"/>
      <c r="ICD48" s="44"/>
      <c r="ICE48" s="44"/>
      <c r="ICF48" s="44"/>
      <c r="ICG48" s="44"/>
      <c r="ICH48" s="44"/>
      <c r="ICI48" s="44"/>
      <c r="ICJ48" s="44"/>
      <c r="ICK48" s="44"/>
      <c r="ICL48" s="44"/>
      <c r="ICM48" s="44"/>
      <c r="ICN48" s="44"/>
      <c r="ICO48" s="44"/>
      <c r="ICP48" s="44"/>
      <c r="ICQ48" s="44"/>
      <c r="ICR48" s="44"/>
      <c r="ICS48" s="44"/>
      <c r="ICT48" s="44"/>
      <c r="ICU48" s="44"/>
      <c r="ICV48" s="44"/>
      <c r="ICW48" s="44"/>
      <c r="ICX48" s="44"/>
      <c r="ICY48" s="44"/>
      <c r="ICZ48" s="44"/>
      <c r="IDA48" s="44"/>
      <c r="IDB48" s="44"/>
      <c r="IDC48" s="44"/>
      <c r="IDD48" s="44"/>
      <c r="IDE48" s="44"/>
      <c r="IDF48" s="44"/>
      <c r="IDG48" s="44"/>
      <c r="IDH48" s="44"/>
      <c r="IDI48" s="44"/>
      <c r="IDJ48" s="44"/>
      <c r="IDK48" s="44"/>
      <c r="IDL48" s="44"/>
      <c r="IDM48" s="44"/>
      <c r="IDN48" s="44"/>
      <c r="IDO48" s="44"/>
      <c r="IDP48" s="44"/>
      <c r="IDQ48" s="44"/>
      <c r="IDR48" s="44"/>
      <c r="IDS48" s="44"/>
      <c r="IDT48" s="44"/>
      <c r="IDU48" s="44"/>
      <c r="IDV48" s="44"/>
      <c r="IDW48" s="44"/>
      <c r="IDX48" s="44"/>
      <c r="IDY48" s="44"/>
      <c r="IDZ48" s="44"/>
      <c r="IEA48" s="44"/>
      <c r="IEB48" s="44"/>
      <c r="IEC48" s="44"/>
      <c r="IED48" s="44"/>
      <c r="IEE48" s="44"/>
      <c r="IEF48" s="44"/>
      <c r="IEG48" s="44"/>
      <c r="IEH48" s="44"/>
      <c r="IEI48" s="44"/>
      <c r="IEJ48" s="44"/>
      <c r="IEK48" s="44"/>
      <c r="IEL48" s="44"/>
      <c r="IEM48" s="44"/>
      <c r="IEN48" s="44"/>
      <c r="IEO48" s="44"/>
      <c r="IEP48" s="44"/>
      <c r="IEQ48" s="44"/>
      <c r="IER48" s="44"/>
      <c r="IES48" s="44"/>
      <c r="IET48" s="44"/>
      <c r="IEU48" s="44"/>
      <c r="IEV48" s="44"/>
      <c r="IEW48" s="44"/>
      <c r="IEX48" s="44"/>
      <c r="IEY48" s="44"/>
      <c r="IEZ48" s="44"/>
      <c r="IFA48" s="44"/>
      <c r="IFB48" s="44"/>
      <c r="IFC48" s="44"/>
      <c r="IFD48" s="44"/>
      <c r="IFE48" s="44"/>
      <c r="IFF48" s="44"/>
      <c r="IFG48" s="44"/>
      <c r="IFH48" s="44"/>
      <c r="IFI48" s="44"/>
      <c r="IFJ48" s="44"/>
      <c r="IFK48" s="44"/>
      <c r="IFL48" s="44"/>
      <c r="IFM48" s="44"/>
      <c r="IFN48" s="44"/>
      <c r="IFO48" s="44"/>
      <c r="IFP48" s="44"/>
      <c r="IFQ48" s="44"/>
      <c r="IFR48" s="44"/>
      <c r="IFS48" s="44"/>
      <c r="IFT48" s="44"/>
      <c r="IFU48" s="44"/>
      <c r="IFV48" s="44"/>
      <c r="IFW48" s="44"/>
      <c r="IFX48" s="44"/>
      <c r="IFY48" s="44"/>
      <c r="IFZ48" s="44"/>
      <c r="IGA48" s="44"/>
      <c r="IGB48" s="44"/>
      <c r="IGC48" s="44"/>
      <c r="IGD48" s="44"/>
      <c r="IGE48" s="44"/>
      <c r="IGF48" s="44"/>
      <c r="IGG48" s="44"/>
      <c r="IGH48" s="44"/>
      <c r="IGI48" s="44"/>
      <c r="IGJ48" s="44"/>
      <c r="IGK48" s="44"/>
      <c r="IGL48" s="44"/>
      <c r="IGM48" s="44"/>
      <c r="IGN48" s="44"/>
      <c r="IGO48" s="44"/>
      <c r="IGP48" s="44"/>
      <c r="IGQ48" s="44"/>
      <c r="IGR48" s="44"/>
      <c r="IGS48" s="44"/>
      <c r="IGT48" s="44"/>
      <c r="IGU48" s="44"/>
      <c r="IGV48" s="44"/>
      <c r="IGW48" s="44"/>
      <c r="IGX48" s="44"/>
      <c r="IGY48" s="44"/>
      <c r="IGZ48" s="44"/>
      <c r="IHA48" s="44"/>
      <c r="IHB48" s="44"/>
      <c r="IHC48" s="44"/>
      <c r="IHD48" s="44"/>
      <c r="IHE48" s="44"/>
      <c r="IHF48" s="44"/>
      <c r="IHG48" s="44"/>
      <c r="IHH48" s="44"/>
      <c r="IHI48" s="44"/>
      <c r="IHJ48" s="44"/>
      <c r="IHK48" s="44"/>
      <c r="IHL48" s="44"/>
      <c r="IHM48" s="44"/>
      <c r="IHN48" s="44"/>
      <c r="IHO48" s="44"/>
      <c r="IHP48" s="44"/>
      <c r="IHQ48" s="44"/>
      <c r="IHR48" s="44"/>
      <c r="IHS48" s="44"/>
      <c r="IHT48" s="44"/>
      <c r="IHU48" s="44"/>
      <c r="IHV48" s="44"/>
      <c r="IHW48" s="44"/>
      <c r="IHX48" s="44"/>
      <c r="IHY48" s="44"/>
      <c r="IHZ48" s="44"/>
      <c r="IIA48" s="44"/>
      <c r="IIB48" s="44"/>
      <c r="IIC48" s="44"/>
      <c r="IID48" s="44"/>
      <c r="IIE48" s="44"/>
      <c r="IIF48" s="44"/>
      <c r="IIG48" s="44"/>
      <c r="IIH48" s="44"/>
      <c r="III48" s="44"/>
      <c r="IIJ48" s="44"/>
      <c r="IIK48" s="44"/>
      <c r="IIL48" s="44"/>
      <c r="IIM48" s="44"/>
      <c r="IIN48" s="44"/>
      <c r="IIO48" s="44"/>
      <c r="IIP48" s="44"/>
      <c r="IIQ48" s="44"/>
      <c r="IIR48" s="44"/>
      <c r="IIS48" s="44"/>
      <c r="IIT48" s="44"/>
      <c r="IIU48" s="44"/>
      <c r="IIV48" s="44"/>
      <c r="IIW48" s="44"/>
      <c r="IIX48" s="44"/>
      <c r="IIY48" s="44"/>
      <c r="IIZ48" s="44"/>
      <c r="IJA48" s="44"/>
      <c r="IJB48" s="44"/>
      <c r="IJC48" s="44"/>
      <c r="IJD48" s="44"/>
      <c r="IJE48" s="44"/>
      <c r="IJF48" s="44"/>
      <c r="IJG48" s="44"/>
      <c r="IJH48" s="44"/>
      <c r="IJI48" s="44"/>
      <c r="IJJ48" s="44"/>
      <c r="IJK48" s="44"/>
      <c r="IJL48" s="44"/>
      <c r="IJM48" s="44"/>
      <c r="IJN48" s="44"/>
      <c r="IJO48" s="44"/>
      <c r="IJP48" s="44"/>
      <c r="IJQ48" s="44"/>
      <c r="IJR48" s="44"/>
      <c r="IJS48" s="44"/>
      <c r="IJT48" s="44"/>
      <c r="IJU48" s="44"/>
      <c r="IJV48" s="44"/>
      <c r="IJW48" s="44"/>
      <c r="IJX48" s="44"/>
      <c r="IJY48" s="44"/>
      <c r="IJZ48" s="44"/>
      <c r="IKA48" s="44"/>
      <c r="IKB48" s="44"/>
      <c r="IKC48" s="44"/>
      <c r="IKD48" s="44"/>
      <c r="IKE48" s="44"/>
      <c r="IKF48" s="44"/>
      <c r="IKG48" s="44"/>
      <c r="IKH48" s="44"/>
      <c r="IKI48" s="44"/>
      <c r="IKJ48" s="44"/>
      <c r="IKK48" s="44"/>
      <c r="IKL48" s="44"/>
      <c r="IKM48" s="44"/>
      <c r="IKN48" s="44"/>
      <c r="IKO48" s="44"/>
      <c r="IKP48" s="44"/>
      <c r="IKQ48" s="44"/>
      <c r="IKR48" s="44"/>
      <c r="IKS48" s="44"/>
      <c r="IKT48" s="44"/>
      <c r="IKU48" s="44"/>
      <c r="IKV48" s="44"/>
      <c r="IKW48" s="44"/>
      <c r="IKX48" s="44"/>
      <c r="IKY48" s="44"/>
      <c r="IKZ48" s="44"/>
      <c r="ILA48" s="44"/>
      <c r="ILB48" s="44"/>
      <c r="ILC48" s="44"/>
      <c r="ILD48" s="44"/>
      <c r="ILE48" s="44"/>
      <c r="ILF48" s="44"/>
      <c r="ILG48" s="44"/>
      <c r="ILH48" s="44"/>
      <c r="ILI48" s="44"/>
      <c r="ILJ48" s="44"/>
      <c r="ILK48" s="44"/>
      <c r="ILL48" s="44"/>
      <c r="ILM48" s="44"/>
      <c r="ILN48" s="44"/>
      <c r="ILO48" s="44"/>
      <c r="ILP48" s="44"/>
      <c r="ILQ48" s="44"/>
      <c r="ILR48" s="44"/>
      <c r="ILS48" s="44"/>
      <c r="ILT48" s="44"/>
      <c r="ILU48" s="44"/>
      <c r="ILV48" s="44"/>
      <c r="ILW48" s="44"/>
      <c r="ILX48" s="44"/>
      <c r="ILY48" s="44"/>
      <c r="ILZ48" s="44"/>
      <c r="IMA48" s="44"/>
      <c r="IMB48" s="44"/>
      <c r="IMC48" s="44"/>
      <c r="IMD48" s="44"/>
      <c r="IME48" s="44"/>
      <c r="IMF48" s="44"/>
      <c r="IMG48" s="44"/>
      <c r="IMH48" s="44"/>
      <c r="IMI48" s="44"/>
      <c r="IMJ48" s="44"/>
      <c r="IMK48" s="44"/>
      <c r="IML48" s="44"/>
      <c r="IMM48" s="44"/>
      <c r="IMN48" s="44"/>
      <c r="IMO48" s="44"/>
      <c r="IMP48" s="44"/>
      <c r="IMQ48" s="44"/>
      <c r="IMR48" s="44"/>
      <c r="IMS48" s="44"/>
      <c r="IMT48" s="44"/>
      <c r="IMU48" s="44"/>
      <c r="IMV48" s="44"/>
      <c r="IMW48" s="44"/>
      <c r="IMX48" s="44"/>
      <c r="IMY48" s="44"/>
      <c r="IMZ48" s="44"/>
      <c r="INA48" s="44"/>
      <c r="INB48" s="44"/>
      <c r="INC48" s="44"/>
      <c r="IND48" s="44"/>
      <c r="INE48" s="44"/>
      <c r="INF48" s="44"/>
      <c r="ING48" s="44"/>
      <c r="INH48" s="44"/>
      <c r="INI48" s="44"/>
      <c r="INJ48" s="44"/>
      <c r="INK48" s="44"/>
      <c r="INL48" s="44"/>
      <c r="INM48" s="44"/>
      <c r="INN48" s="44"/>
      <c r="INO48" s="44"/>
      <c r="INP48" s="44"/>
      <c r="INQ48" s="44"/>
      <c r="INR48" s="44"/>
      <c r="INS48" s="44"/>
      <c r="INT48" s="44"/>
      <c r="INU48" s="44"/>
      <c r="INV48" s="44"/>
      <c r="INW48" s="44"/>
      <c r="INX48" s="44"/>
      <c r="INY48" s="44"/>
      <c r="INZ48" s="44"/>
      <c r="IOA48" s="44"/>
      <c r="IOB48" s="44"/>
      <c r="IOC48" s="44"/>
      <c r="IOD48" s="44"/>
      <c r="IOE48" s="44"/>
      <c r="IOF48" s="44"/>
      <c r="IOG48" s="44"/>
      <c r="IOH48" s="44"/>
      <c r="IOI48" s="44"/>
      <c r="IOJ48" s="44"/>
      <c r="IOK48" s="44"/>
      <c r="IOL48" s="44"/>
      <c r="IOM48" s="44"/>
      <c r="ION48" s="44"/>
      <c r="IOO48" s="44"/>
      <c r="IOP48" s="44"/>
      <c r="IOQ48" s="44"/>
      <c r="IOR48" s="44"/>
      <c r="IOS48" s="44"/>
      <c r="IOT48" s="44"/>
      <c r="IOU48" s="44"/>
      <c r="IOV48" s="44"/>
      <c r="IOW48" s="44"/>
      <c r="IOX48" s="44"/>
      <c r="IOY48" s="44"/>
      <c r="IOZ48" s="44"/>
      <c r="IPA48" s="44"/>
      <c r="IPB48" s="44"/>
      <c r="IPC48" s="44"/>
      <c r="IPD48" s="44"/>
      <c r="IPE48" s="44"/>
      <c r="IPF48" s="44"/>
      <c r="IPG48" s="44"/>
      <c r="IPH48" s="44"/>
      <c r="IPI48" s="44"/>
      <c r="IPJ48" s="44"/>
      <c r="IPK48" s="44"/>
      <c r="IPL48" s="44"/>
      <c r="IPM48" s="44"/>
      <c r="IPN48" s="44"/>
      <c r="IPO48" s="44"/>
      <c r="IPP48" s="44"/>
      <c r="IPQ48" s="44"/>
      <c r="IPR48" s="44"/>
      <c r="IPS48" s="44"/>
      <c r="IPT48" s="44"/>
      <c r="IPU48" s="44"/>
      <c r="IPV48" s="44"/>
      <c r="IPW48" s="44"/>
      <c r="IPX48" s="44"/>
      <c r="IPY48" s="44"/>
      <c r="IPZ48" s="44"/>
      <c r="IQA48" s="44"/>
      <c r="IQB48" s="44"/>
      <c r="IQC48" s="44"/>
      <c r="IQD48" s="44"/>
      <c r="IQE48" s="44"/>
      <c r="IQF48" s="44"/>
      <c r="IQG48" s="44"/>
      <c r="IQH48" s="44"/>
      <c r="IQI48" s="44"/>
      <c r="IQJ48" s="44"/>
      <c r="IQK48" s="44"/>
      <c r="IQL48" s="44"/>
      <c r="IQM48" s="44"/>
      <c r="IQN48" s="44"/>
      <c r="IQO48" s="44"/>
      <c r="IQP48" s="44"/>
      <c r="IQQ48" s="44"/>
      <c r="IQR48" s="44"/>
      <c r="IQS48" s="44"/>
      <c r="IQT48" s="44"/>
      <c r="IQU48" s="44"/>
      <c r="IQV48" s="44"/>
      <c r="IQW48" s="44"/>
      <c r="IQX48" s="44"/>
      <c r="IQY48" s="44"/>
      <c r="IQZ48" s="44"/>
      <c r="IRA48" s="44"/>
      <c r="IRB48" s="44"/>
      <c r="IRC48" s="44"/>
      <c r="IRD48" s="44"/>
      <c r="IRE48" s="44"/>
      <c r="IRF48" s="44"/>
      <c r="IRG48" s="44"/>
      <c r="IRH48" s="44"/>
      <c r="IRI48" s="44"/>
      <c r="IRJ48" s="44"/>
      <c r="IRK48" s="44"/>
      <c r="IRL48" s="44"/>
      <c r="IRM48" s="44"/>
      <c r="IRN48" s="44"/>
      <c r="IRO48" s="44"/>
      <c r="IRP48" s="44"/>
      <c r="IRQ48" s="44"/>
      <c r="IRR48" s="44"/>
      <c r="IRS48" s="44"/>
      <c r="IRT48" s="44"/>
      <c r="IRU48" s="44"/>
      <c r="IRV48" s="44"/>
      <c r="IRW48" s="44"/>
      <c r="IRX48" s="44"/>
      <c r="IRY48" s="44"/>
      <c r="IRZ48" s="44"/>
      <c r="ISA48" s="44"/>
      <c r="ISB48" s="44"/>
      <c r="ISC48" s="44"/>
      <c r="ISD48" s="44"/>
      <c r="ISE48" s="44"/>
      <c r="ISF48" s="44"/>
      <c r="ISG48" s="44"/>
      <c r="ISH48" s="44"/>
      <c r="ISI48" s="44"/>
      <c r="ISJ48" s="44"/>
      <c r="ISK48" s="44"/>
      <c r="ISL48" s="44"/>
      <c r="ISM48" s="44"/>
      <c r="ISN48" s="44"/>
      <c r="ISO48" s="44"/>
      <c r="ISP48" s="44"/>
      <c r="ISQ48" s="44"/>
      <c r="ISR48" s="44"/>
      <c r="ISS48" s="44"/>
      <c r="IST48" s="44"/>
      <c r="ISU48" s="44"/>
      <c r="ISV48" s="44"/>
      <c r="ISW48" s="44"/>
      <c r="ISX48" s="44"/>
      <c r="ISY48" s="44"/>
      <c r="ISZ48" s="44"/>
      <c r="ITA48" s="44"/>
      <c r="ITB48" s="44"/>
      <c r="ITC48" s="44"/>
      <c r="ITD48" s="44"/>
      <c r="ITE48" s="44"/>
      <c r="ITF48" s="44"/>
      <c r="ITG48" s="44"/>
      <c r="ITH48" s="44"/>
      <c r="ITI48" s="44"/>
      <c r="ITJ48" s="44"/>
      <c r="ITK48" s="44"/>
      <c r="ITL48" s="44"/>
      <c r="ITM48" s="44"/>
      <c r="ITN48" s="44"/>
      <c r="ITO48" s="44"/>
      <c r="ITP48" s="44"/>
      <c r="ITQ48" s="44"/>
      <c r="ITR48" s="44"/>
      <c r="ITS48" s="44"/>
      <c r="ITT48" s="44"/>
      <c r="ITU48" s="44"/>
      <c r="ITV48" s="44"/>
      <c r="ITW48" s="44"/>
      <c r="ITX48" s="44"/>
      <c r="ITY48" s="44"/>
      <c r="ITZ48" s="44"/>
      <c r="IUA48" s="44"/>
      <c r="IUB48" s="44"/>
      <c r="IUC48" s="44"/>
      <c r="IUD48" s="44"/>
      <c r="IUE48" s="44"/>
      <c r="IUF48" s="44"/>
      <c r="IUG48" s="44"/>
      <c r="IUH48" s="44"/>
      <c r="IUI48" s="44"/>
      <c r="IUJ48" s="44"/>
      <c r="IUK48" s="44"/>
      <c r="IUL48" s="44"/>
      <c r="IUM48" s="44"/>
      <c r="IUN48" s="44"/>
      <c r="IUO48" s="44"/>
      <c r="IUP48" s="44"/>
      <c r="IUQ48" s="44"/>
      <c r="IUR48" s="44"/>
      <c r="IUS48" s="44"/>
      <c r="IUT48" s="44"/>
      <c r="IUU48" s="44"/>
      <c r="IUV48" s="44"/>
      <c r="IUW48" s="44"/>
      <c r="IUX48" s="44"/>
      <c r="IUY48" s="44"/>
      <c r="IUZ48" s="44"/>
      <c r="IVA48" s="44"/>
      <c r="IVB48" s="44"/>
      <c r="IVC48" s="44"/>
      <c r="IVD48" s="44"/>
      <c r="IVE48" s="44"/>
      <c r="IVF48" s="44"/>
      <c r="IVG48" s="44"/>
      <c r="IVH48" s="44"/>
      <c r="IVI48" s="44"/>
      <c r="IVJ48" s="44"/>
      <c r="IVK48" s="44"/>
      <c r="IVL48" s="44"/>
      <c r="IVM48" s="44"/>
      <c r="IVN48" s="44"/>
      <c r="IVO48" s="44"/>
      <c r="IVP48" s="44"/>
      <c r="IVQ48" s="44"/>
      <c r="IVR48" s="44"/>
      <c r="IVS48" s="44"/>
      <c r="IVT48" s="44"/>
      <c r="IVU48" s="44"/>
      <c r="IVV48" s="44"/>
      <c r="IVW48" s="44"/>
      <c r="IVX48" s="44"/>
      <c r="IVY48" s="44"/>
      <c r="IVZ48" s="44"/>
      <c r="IWA48" s="44"/>
      <c r="IWB48" s="44"/>
      <c r="IWC48" s="44"/>
      <c r="IWD48" s="44"/>
      <c r="IWE48" s="44"/>
      <c r="IWF48" s="44"/>
      <c r="IWG48" s="44"/>
      <c r="IWH48" s="44"/>
      <c r="IWI48" s="44"/>
      <c r="IWJ48" s="44"/>
      <c r="IWK48" s="44"/>
      <c r="IWL48" s="44"/>
      <c r="IWM48" s="44"/>
      <c r="IWN48" s="44"/>
      <c r="IWO48" s="44"/>
      <c r="IWP48" s="44"/>
      <c r="IWQ48" s="44"/>
      <c r="IWR48" s="44"/>
      <c r="IWS48" s="44"/>
      <c r="IWT48" s="44"/>
      <c r="IWU48" s="44"/>
      <c r="IWV48" s="44"/>
      <c r="IWW48" s="44"/>
      <c r="IWX48" s="44"/>
      <c r="IWY48" s="44"/>
      <c r="IWZ48" s="44"/>
      <c r="IXA48" s="44"/>
      <c r="IXB48" s="44"/>
      <c r="IXC48" s="44"/>
      <c r="IXD48" s="44"/>
      <c r="IXE48" s="44"/>
      <c r="IXF48" s="44"/>
      <c r="IXG48" s="44"/>
      <c r="IXH48" s="44"/>
      <c r="IXI48" s="44"/>
      <c r="IXJ48" s="44"/>
      <c r="IXK48" s="44"/>
      <c r="IXL48" s="44"/>
      <c r="IXM48" s="44"/>
      <c r="IXN48" s="44"/>
      <c r="IXO48" s="44"/>
      <c r="IXP48" s="44"/>
      <c r="IXQ48" s="44"/>
      <c r="IXR48" s="44"/>
      <c r="IXS48" s="44"/>
      <c r="IXT48" s="44"/>
      <c r="IXU48" s="44"/>
      <c r="IXV48" s="44"/>
      <c r="IXW48" s="44"/>
      <c r="IXX48" s="44"/>
      <c r="IXY48" s="44"/>
      <c r="IXZ48" s="44"/>
      <c r="IYA48" s="44"/>
      <c r="IYB48" s="44"/>
      <c r="IYC48" s="44"/>
      <c r="IYD48" s="44"/>
      <c r="IYE48" s="44"/>
      <c r="IYF48" s="44"/>
      <c r="IYG48" s="44"/>
      <c r="IYH48" s="44"/>
      <c r="IYI48" s="44"/>
      <c r="IYJ48" s="44"/>
      <c r="IYK48" s="44"/>
      <c r="IYL48" s="44"/>
      <c r="IYM48" s="44"/>
      <c r="IYN48" s="44"/>
      <c r="IYO48" s="44"/>
      <c r="IYP48" s="44"/>
      <c r="IYQ48" s="44"/>
      <c r="IYR48" s="44"/>
      <c r="IYS48" s="44"/>
      <c r="IYT48" s="44"/>
      <c r="IYU48" s="44"/>
      <c r="IYV48" s="44"/>
      <c r="IYW48" s="44"/>
      <c r="IYX48" s="44"/>
      <c r="IYY48" s="44"/>
      <c r="IYZ48" s="44"/>
      <c r="IZA48" s="44"/>
      <c r="IZB48" s="44"/>
      <c r="IZC48" s="44"/>
      <c r="IZD48" s="44"/>
      <c r="IZE48" s="44"/>
      <c r="IZF48" s="44"/>
      <c r="IZG48" s="44"/>
      <c r="IZH48" s="44"/>
      <c r="IZI48" s="44"/>
      <c r="IZJ48" s="44"/>
      <c r="IZK48" s="44"/>
      <c r="IZL48" s="44"/>
      <c r="IZM48" s="44"/>
      <c r="IZN48" s="44"/>
      <c r="IZO48" s="44"/>
      <c r="IZP48" s="44"/>
      <c r="IZQ48" s="44"/>
      <c r="IZR48" s="44"/>
      <c r="IZS48" s="44"/>
      <c r="IZT48" s="44"/>
      <c r="IZU48" s="44"/>
      <c r="IZV48" s="44"/>
      <c r="IZW48" s="44"/>
      <c r="IZX48" s="44"/>
      <c r="IZY48" s="44"/>
      <c r="IZZ48" s="44"/>
      <c r="JAA48" s="44"/>
      <c r="JAB48" s="44"/>
      <c r="JAC48" s="44"/>
      <c r="JAD48" s="44"/>
      <c r="JAE48" s="44"/>
      <c r="JAF48" s="44"/>
      <c r="JAG48" s="44"/>
      <c r="JAH48" s="44"/>
      <c r="JAI48" s="44"/>
      <c r="JAJ48" s="44"/>
      <c r="JAK48" s="44"/>
      <c r="JAL48" s="44"/>
      <c r="JAM48" s="44"/>
      <c r="JAN48" s="44"/>
      <c r="JAO48" s="44"/>
      <c r="JAP48" s="44"/>
      <c r="JAQ48" s="44"/>
      <c r="JAR48" s="44"/>
      <c r="JAS48" s="44"/>
      <c r="JAT48" s="44"/>
      <c r="JAU48" s="44"/>
      <c r="JAV48" s="44"/>
      <c r="JAW48" s="44"/>
      <c r="JAX48" s="44"/>
      <c r="JAY48" s="44"/>
      <c r="JAZ48" s="44"/>
      <c r="JBA48" s="44"/>
      <c r="JBB48" s="44"/>
      <c r="JBC48" s="44"/>
      <c r="JBD48" s="44"/>
      <c r="JBE48" s="44"/>
      <c r="JBF48" s="44"/>
      <c r="JBG48" s="44"/>
      <c r="JBH48" s="44"/>
      <c r="JBI48" s="44"/>
      <c r="JBJ48" s="44"/>
      <c r="JBK48" s="44"/>
      <c r="JBL48" s="44"/>
      <c r="JBM48" s="44"/>
      <c r="JBN48" s="44"/>
      <c r="JBO48" s="44"/>
      <c r="JBP48" s="44"/>
      <c r="JBQ48" s="44"/>
      <c r="JBR48" s="44"/>
      <c r="JBS48" s="44"/>
      <c r="JBT48" s="44"/>
      <c r="JBU48" s="44"/>
      <c r="JBV48" s="44"/>
      <c r="JBW48" s="44"/>
      <c r="JBX48" s="44"/>
      <c r="JBY48" s="44"/>
      <c r="JBZ48" s="44"/>
      <c r="JCA48" s="44"/>
      <c r="JCB48" s="44"/>
      <c r="JCC48" s="44"/>
      <c r="JCD48" s="44"/>
      <c r="JCE48" s="44"/>
      <c r="JCF48" s="44"/>
      <c r="JCG48" s="44"/>
      <c r="JCH48" s="44"/>
      <c r="JCI48" s="44"/>
      <c r="JCJ48" s="44"/>
      <c r="JCK48" s="44"/>
      <c r="JCL48" s="44"/>
      <c r="JCM48" s="44"/>
      <c r="JCN48" s="44"/>
      <c r="JCO48" s="44"/>
      <c r="JCP48" s="44"/>
      <c r="JCQ48" s="44"/>
      <c r="JCR48" s="44"/>
      <c r="JCS48" s="44"/>
      <c r="JCT48" s="44"/>
      <c r="JCU48" s="44"/>
      <c r="JCV48" s="44"/>
      <c r="JCW48" s="44"/>
      <c r="JCX48" s="44"/>
      <c r="JCY48" s="44"/>
      <c r="JCZ48" s="44"/>
      <c r="JDA48" s="44"/>
      <c r="JDB48" s="44"/>
      <c r="JDC48" s="44"/>
      <c r="JDD48" s="44"/>
      <c r="JDE48" s="44"/>
      <c r="JDF48" s="44"/>
      <c r="JDG48" s="44"/>
      <c r="JDH48" s="44"/>
      <c r="JDI48" s="44"/>
      <c r="JDJ48" s="44"/>
      <c r="JDK48" s="44"/>
      <c r="JDL48" s="44"/>
      <c r="JDM48" s="44"/>
      <c r="JDN48" s="44"/>
      <c r="JDO48" s="44"/>
      <c r="JDP48" s="44"/>
      <c r="JDQ48" s="44"/>
      <c r="JDR48" s="44"/>
      <c r="JDS48" s="44"/>
      <c r="JDT48" s="44"/>
      <c r="JDU48" s="44"/>
      <c r="JDV48" s="44"/>
      <c r="JDW48" s="44"/>
      <c r="JDX48" s="44"/>
      <c r="JDY48" s="44"/>
      <c r="JDZ48" s="44"/>
      <c r="JEA48" s="44"/>
      <c r="JEB48" s="44"/>
      <c r="JEC48" s="44"/>
      <c r="JED48" s="44"/>
      <c r="JEE48" s="44"/>
      <c r="JEF48" s="44"/>
      <c r="JEG48" s="44"/>
      <c r="JEH48" s="44"/>
      <c r="JEI48" s="44"/>
      <c r="JEJ48" s="44"/>
      <c r="JEK48" s="44"/>
      <c r="JEL48" s="44"/>
      <c r="JEM48" s="44"/>
      <c r="JEN48" s="44"/>
      <c r="JEO48" s="44"/>
      <c r="JEP48" s="44"/>
      <c r="JEQ48" s="44"/>
      <c r="JER48" s="44"/>
      <c r="JES48" s="44"/>
      <c r="JET48" s="44"/>
      <c r="JEU48" s="44"/>
      <c r="JEV48" s="44"/>
      <c r="JEW48" s="44"/>
      <c r="JEX48" s="44"/>
      <c r="JEY48" s="44"/>
      <c r="JEZ48" s="44"/>
      <c r="JFA48" s="44"/>
      <c r="JFB48" s="44"/>
      <c r="JFC48" s="44"/>
      <c r="JFD48" s="44"/>
      <c r="JFE48" s="44"/>
      <c r="JFF48" s="44"/>
      <c r="JFG48" s="44"/>
      <c r="JFH48" s="44"/>
      <c r="JFI48" s="44"/>
      <c r="JFJ48" s="44"/>
      <c r="JFK48" s="44"/>
      <c r="JFL48" s="44"/>
      <c r="JFM48" s="44"/>
      <c r="JFN48" s="44"/>
      <c r="JFO48" s="44"/>
      <c r="JFP48" s="44"/>
      <c r="JFQ48" s="44"/>
      <c r="JFR48" s="44"/>
      <c r="JFS48" s="44"/>
      <c r="JFT48" s="44"/>
      <c r="JFU48" s="44"/>
      <c r="JFV48" s="44"/>
      <c r="JFW48" s="44"/>
      <c r="JFX48" s="44"/>
      <c r="JFY48" s="44"/>
      <c r="JFZ48" s="44"/>
      <c r="JGA48" s="44"/>
      <c r="JGB48" s="44"/>
      <c r="JGC48" s="44"/>
      <c r="JGD48" s="44"/>
      <c r="JGE48" s="44"/>
      <c r="JGF48" s="44"/>
      <c r="JGG48" s="44"/>
      <c r="JGH48" s="44"/>
      <c r="JGI48" s="44"/>
      <c r="JGJ48" s="44"/>
      <c r="JGK48" s="44"/>
      <c r="JGL48" s="44"/>
      <c r="JGM48" s="44"/>
      <c r="JGN48" s="44"/>
      <c r="JGO48" s="44"/>
      <c r="JGP48" s="44"/>
      <c r="JGQ48" s="44"/>
      <c r="JGR48" s="44"/>
      <c r="JGS48" s="44"/>
      <c r="JGT48" s="44"/>
      <c r="JGU48" s="44"/>
      <c r="JGV48" s="44"/>
      <c r="JGW48" s="44"/>
      <c r="JGX48" s="44"/>
      <c r="JGY48" s="44"/>
      <c r="JGZ48" s="44"/>
      <c r="JHA48" s="44"/>
      <c r="JHB48" s="44"/>
      <c r="JHC48" s="44"/>
      <c r="JHD48" s="44"/>
      <c r="JHE48" s="44"/>
      <c r="JHF48" s="44"/>
      <c r="JHG48" s="44"/>
      <c r="JHH48" s="44"/>
      <c r="JHI48" s="44"/>
      <c r="JHJ48" s="44"/>
      <c r="JHK48" s="44"/>
      <c r="JHL48" s="44"/>
      <c r="JHM48" s="44"/>
      <c r="JHN48" s="44"/>
      <c r="JHO48" s="44"/>
      <c r="JHP48" s="44"/>
      <c r="JHQ48" s="44"/>
      <c r="JHR48" s="44"/>
      <c r="JHS48" s="44"/>
      <c r="JHT48" s="44"/>
      <c r="JHU48" s="44"/>
      <c r="JHV48" s="44"/>
      <c r="JHW48" s="44"/>
      <c r="JHX48" s="44"/>
      <c r="JHY48" s="44"/>
      <c r="JHZ48" s="44"/>
      <c r="JIA48" s="44"/>
      <c r="JIB48" s="44"/>
      <c r="JIC48" s="44"/>
      <c r="JID48" s="44"/>
      <c r="JIE48" s="44"/>
      <c r="JIF48" s="44"/>
      <c r="JIG48" s="44"/>
      <c r="JIH48" s="44"/>
      <c r="JII48" s="44"/>
      <c r="JIJ48" s="44"/>
      <c r="JIK48" s="44"/>
      <c r="JIL48" s="44"/>
      <c r="JIM48" s="44"/>
      <c r="JIN48" s="44"/>
      <c r="JIO48" s="44"/>
      <c r="JIP48" s="44"/>
      <c r="JIQ48" s="44"/>
      <c r="JIR48" s="44"/>
      <c r="JIS48" s="44"/>
      <c r="JIT48" s="44"/>
      <c r="JIU48" s="44"/>
      <c r="JIV48" s="44"/>
      <c r="JIW48" s="44"/>
      <c r="JIX48" s="44"/>
      <c r="JIY48" s="44"/>
      <c r="JIZ48" s="44"/>
      <c r="JJA48" s="44"/>
      <c r="JJB48" s="44"/>
      <c r="JJC48" s="44"/>
      <c r="JJD48" s="44"/>
      <c r="JJE48" s="44"/>
      <c r="JJF48" s="44"/>
      <c r="JJG48" s="44"/>
      <c r="JJH48" s="44"/>
      <c r="JJI48" s="44"/>
      <c r="JJJ48" s="44"/>
      <c r="JJK48" s="44"/>
      <c r="JJL48" s="44"/>
      <c r="JJM48" s="44"/>
      <c r="JJN48" s="44"/>
      <c r="JJO48" s="44"/>
      <c r="JJP48" s="44"/>
      <c r="JJQ48" s="44"/>
      <c r="JJR48" s="44"/>
      <c r="JJS48" s="44"/>
      <c r="JJT48" s="44"/>
      <c r="JJU48" s="44"/>
      <c r="JJV48" s="44"/>
      <c r="JJW48" s="44"/>
      <c r="JJX48" s="44"/>
      <c r="JJY48" s="44"/>
      <c r="JJZ48" s="44"/>
      <c r="JKA48" s="44"/>
      <c r="JKB48" s="44"/>
      <c r="JKC48" s="44"/>
      <c r="JKD48" s="44"/>
      <c r="JKE48" s="44"/>
      <c r="JKF48" s="44"/>
      <c r="JKG48" s="44"/>
      <c r="JKH48" s="44"/>
      <c r="JKI48" s="44"/>
      <c r="JKJ48" s="44"/>
      <c r="JKK48" s="44"/>
      <c r="JKL48" s="44"/>
      <c r="JKM48" s="44"/>
      <c r="JKN48" s="44"/>
      <c r="JKO48" s="44"/>
      <c r="JKP48" s="44"/>
      <c r="JKQ48" s="44"/>
      <c r="JKR48" s="44"/>
      <c r="JKS48" s="44"/>
      <c r="JKT48" s="44"/>
      <c r="JKU48" s="44"/>
      <c r="JKV48" s="44"/>
      <c r="JKW48" s="44"/>
      <c r="JKX48" s="44"/>
      <c r="JKY48" s="44"/>
      <c r="JKZ48" s="44"/>
      <c r="JLA48" s="44"/>
      <c r="JLB48" s="44"/>
      <c r="JLC48" s="44"/>
      <c r="JLD48" s="44"/>
      <c r="JLE48" s="44"/>
      <c r="JLF48" s="44"/>
      <c r="JLG48" s="44"/>
      <c r="JLH48" s="44"/>
      <c r="JLI48" s="44"/>
      <c r="JLJ48" s="44"/>
      <c r="JLK48" s="44"/>
      <c r="JLL48" s="44"/>
      <c r="JLM48" s="44"/>
      <c r="JLN48" s="44"/>
      <c r="JLO48" s="44"/>
      <c r="JLP48" s="44"/>
      <c r="JLQ48" s="44"/>
      <c r="JLR48" s="44"/>
      <c r="JLS48" s="44"/>
      <c r="JLT48" s="44"/>
      <c r="JLU48" s="44"/>
      <c r="JLV48" s="44"/>
      <c r="JLW48" s="44"/>
      <c r="JLX48" s="44"/>
      <c r="JLY48" s="44"/>
      <c r="JLZ48" s="44"/>
      <c r="JMA48" s="44"/>
      <c r="JMB48" s="44"/>
      <c r="JMC48" s="44"/>
      <c r="JMD48" s="44"/>
      <c r="JME48" s="44"/>
      <c r="JMF48" s="44"/>
      <c r="JMG48" s="44"/>
      <c r="JMH48" s="44"/>
      <c r="JMI48" s="44"/>
      <c r="JMJ48" s="44"/>
      <c r="JMK48" s="44"/>
      <c r="JML48" s="44"/>
      <c r="JMM48" s="44"/>
      <c r="JMN48" s="44"/>
      <c r="JMO48" s="44"/>
      <c r="JMP48" s="44"/>
      <c r="JMQ48" s="44"/>
      <c r="JMR48" s="44"/>
      <c r="JMS48" s="44"/>
      <c r="JMT48" s="44"/>
      <c r="JMU48" s="44"/>
      <c r="JMV48" s="44"/>
      <c r="JMW48" s="44"/>
      <c r="JMX48" s="44"/>
      <c r="JMY48" s="44"/>
      <c r="JMZ48" s="44"/>
      <c r="JNA48" s="44"/>
      <c r="JNB48" s="44"/>
      <c r="JNC48" s="44"/>
      <c r="JND48" s="44"/>
      <c r="JNE48" s="44"/>
      <c r="JNF48" s="44"/>
      <c r="JNG48" s="44"/>
      <c r="JNH48" s="44"/>
      <c r="JNI48" s="44"/>
      <c r="JNJ48" s="44"/>
      <c r="JNK48" s="44"/>
      <c r="JNL48" s="44"/>
      <c r="JNM48" s="44"/>
      <c r="JNN48" s="44"/>
      <c r="JNO48" s="44"/>
      <c r="JNP48" s="44"/>
      <c r="JNQ48" s="44"/>
      <c r="JNR48" s="44"/>
      <c r="JNS48" s="44"/>
      <c r="JNT48" s="44"/>
      <c r="JNU48" s="44"/>
      <c r="JNV48" s="44"/>
      <c r="JNW48" s="44"/>
      <c r="JNX48" s="44"/>
      <c r="JNY48" s="44"/>
      <c r="JNZ48" s="44"/>
      <c r="JOA48" s="44"/>
      <c r="JOB48" s="44"/>
      <c r="JOC48" s="44"/>
      <c r="JOD48" s="44"/>
      <c r="JOE48" s="44"/>
      <c r="JOF48" s="44"/>
      <c r="JOG48" s="44"/>
      <c r="JOH48" s="44"/>
      <c r="JOI48" s="44"/>
      <c r="JOJ48" s="44"/>
      <c r="JOK48" s="44"/>
      <c r="JOL48" s="44"/>
      <c r="JOM48" s="44"/>
      <c r="JON48" s="44"/>
      <c r="JOO48" s="44"/>
      <c r="JOP48" s="44"/>
      <c r="JOQ48" s="44"/>
      <c r="JOR48" s="44"/>
      <c r="JOS48" s="44"/>
      <c r="JOT48" s="44"/>
      <c r="JOU48" s="44"/>
      <c r="JOV48" s="44"/>
      <c r="JOW48" s="44"/>
      <c r="JOX48" s="44"/>
      <c r="JOY48" s="44"/>
      <c r="JOZ48" s="44"/>
      <c r="JPA48" s="44"/>
      <c r="JPB48" s="44"/>
      <c r="JPC48" s="44"/>
      <c r="JPD48" s="44"/>
      <c r="JPE48" s="44"/>
      <c r="JPF48" s="44"/>
      <c r="JPG48" s="44"/>
      <c r="JPH48" s="44"/>
      <c r="JPI48" s="44"/>
      <c r="JPJ48" s="44"/>
      <c r="JPK48" s="44"/>
      <c r="JPL48" s="44"/>
      <c r="JPM48" s="44"/>
      <c r="JPN48" s="44"/>
      <c r="JPO48" s="44"/>
      <c r="JPP48" s="44"/>
      <c r="JPQ48" s="44"/>
      <c r="JPR48" s="44"/>
      <c r="JPS48" s="44"/>
      <c r="JPT48" s="44"/>
      <c r="JPU48" s="44"/>
      <c r="JPV48" s="44"/>
      <c r="JPW48" s="44"/>
      <c r="JPX48" s="44"/>
      <c r="JPY48" s="44"/>
      <c r="JPZ48" s="44"/>
      <c r="JQA48" s="44"/>
      <c r="JQB48" s="44"/>
      <c r="JQC48" s="44"/>
      <c r="JQD48" s="44"/>
      <c r="JQE48" s="44"/>
      <c r="JQF48" s="44"/>
      <c r="JQG48" s="44"/>
      <c r="JQH48" s="44"/>
      <c r="JQI48" s="44"/>
      <c r="JQJ48" s="44"/>
      <c r="JQK48" s="44"/>
      <c r="JQL48" s="44"/>
      <c r="JQM48" s="44"/>
      <c r="JQN48" s="44"/>
      <c r="JQO48" s="44"/>
      <c r="JQP48" s="44"/>
      <c r="JQQ48" s="44"/>
      <c r="JQR48" s="44"/>
      <c r="JQS48" s="44"/>
      <c r="JQT48" s="44"/>
      <c r="JQU48" s="44"/>
      <c r="JQV48" s="44"/>
      <c r="JQW48" s="44"/>
      <c r="JQX48" s="44"/>
      <c r="JQY48" s="44"/>
      <c r="JQZ48" s="44"/>
      <c r="JRA48" s="44"/>
      <c r="JRB48" s="44"/>
      <c r="JRC48" s="44"/>
      <c r="JRD48" s="44"/>
      <c r="JRE48" s="44"/>
      <c r="JRF48" s="44"/>
      <c r="JRG48" s="44"/>
      <c r="JRH48" s="44"/>
      <c r="JRI48" s="44"/>
      <c r="JRJ48" s="44"/>
      <c r="JRK48" s="44"/>
      <c r="JRL48" s="44"/>
      <c r="JRM48" s="44"/>
      <c r="JRN48" s="44"/>
      <c r="JRO48" s="44"/>
      <c r="JRP48" s="44"/>
      <c r="JRQ48" s="44"/>
      <c r="JRR48" s="44"/>
      <c r="JRS48" s="44"/>
      <c r="JRT48" s="44"/>
      <c r="JRU48" s="44"/>
      <c r="JRV48" s="44"/>
      <c r="JRW48" s="44"/>
      <c r="JRX48" s="44"/>
      <c r="JRY48" s="44"/>
      <c r="JRZ48" s="44"/>
      <c r="JSA48" s="44"/>
      <c r="JSB48" s="44"/>
      <c r="JSC48" s="44"/>
      <c r="JSD48" s="44"/>
      <c r="JSE48" s="44"/>
      <c r="JSF48" s="44"/>
      <c r="JSG48" s="44"/>
      <c r="JSH48" s="44"/>
      <c r="JSI48" s="44"/>
      <c r="JSJ48" s="44"/>
      <c r="JSK48" s="44"/>
      <c r="JSL48" s="44"/>
      <c r="JSM48" s="44"/>
      <c r="JSN48" s="44"/>
      <c r="JSO48" s="44"/>
      <c r="JSP48" s="44"/>
      <c r="JSQ48" s="44"/>
      <c r="JSR48" s="44"/>
      <c r="JSS48" s="44"/>
      <c r="JST48" s="44"/>
      <c r="JSU48" s="44"/>
      <c r="JSV48" s="44"/>
      <c r="JSW48" s="44"/>
      <c r="JSX48" s="44"/>
      <c r="JSY48" s="44"/>
      <c r="JSZ48" s="44"/>
      <c r="JTA48" s="44"/>
      <c r="JTB48" s="44"/>
      <c r="JTC48" s="44"/>
      <c r="JTD48" s="44"/>
      <c r="JTE48" s="44"/>
      <c r="JTF48" s="44"/>
      <c r="JTG48" s="44"/>
      <c r="JTH48" s="44"/>
      <c r="JTI48" s="44"/>
      <c r="JTJ48" s="44"/>
      <c r="JTK48" s="44"/>
      <c r="JTL48" s="44"/>
      <c r="JTM48" s="44"/>
      <c r="JTN48" s="44"/>
      <c r="JTO48" s="44"/>
      <c r="JTP48" s="44"/>
      <c r="JTQ48" s="44"/>
      <c r="JTR48" s="44"/>
      <c r="JTS48" s="44"/>
      <c r="JTT48" s="44"/>
      <c r="JTU48" s="44"/>
      <c r="JTV48" s="44"/>
      <c r="JTW48" s="44"/>
      <c r="JTX48" s="44"/>
      <c r="JTY48" s="44"/>
      <c r="JTZ48" s="44"/>
      <c r="JUA48" s="44"/>
      <c r="JUB48" s="44"/>
      <c r="JUC48" s="44"/>
      <c r="JUD48" s="44"/>
      <c r="JUE48" s="44"/>
      <c r="JUF48" s="44"/>
      <c r="JUG48" s="44"/>
      <c r="JUH48" s="44"/>
      <c r="JUI48" s="44"/>
      <c r="JUJ48" s="44"/>
      <c r="JUK48" s="44"/>
      <c r="JUL48" s="44"/>
      <c r="JUM48" s="44"/>
      <c r="JUN48" s="44"/>
      <c r="JUO48" s="44"/>
      <c r="JUP48" s="44"/>
      <c r="JUQ48" s="44"/>
      <c r="JUR48" s="44"/>
      <c r="JUS48" s="44"/>
      <c r="JUT48" s="44"/>
      <c r="JUU48" s="44"/>
      <c r="JUV48" s="44"/>
      <c r="JUW48" s="44"/>
      <c r="JUX48" s="44"/>
      <c r="JUY48" s="44"/>
      <c r="JUZ48" s="44"/>
      <c r="JVA48" s="44"/>
      <c r="JVB48" s="44"/>
      <c r="JVC48" s="44"/>
      <c r="JVD48" s="44"/>
      <c r="JVE48" s="44"/>
      <c r="JVF48" s="44"/>
      <c r="JVG48" s="44"/>
      <c r="JVH48" s="44"/>
      <c r="JVI48" s="44"/>
      <c r="JVJ48" s="44"/>
      <c r="JVK48" s="44"/>
      <c r="JVL48" s="44"/>
      <c r="JVM48" s="44"/>
      <c r="JVN48" s="44"/>
      <c r="JVO48" s="44"/>
      <c r="JVP48" s="44"/>
      <c r="JVQ48" s="44"/>
      <c r="JVR48" s="44"/>
      <c r="JVS48" s="44"/>
      <c r="JVT48" s="44"/>
      <c r="JVU48" s="44"/>
      <c r="JVV48" s="44"/>
      <c r="JVW48" s="44"/>
      <c r="JVX48" s="44"/>
      <c r="JVY48" s="44"/>
      <c r="JVZ48" s="44"/>
      <c r="JWA48" s="44"/>
      <c r="JWB48" s="44"/>
      <c r="JWC48" s="44"/>
      <c r="JWD48" s="44"/>
      <c r="JWE48" s="44"/>
      <c r="JWF48" s="44"/>
      <c r="JWG48" s="44"/>
      <c r="JWH48" s="44"/>
      <c r="JWI48" s="44"/>
      <c r="JWJ48" s="44"/>
      <c r="JWK48" s="44"/>
      <c r="JWL48" s="44"/>
      <c r="JWM48" s="44"/>
      <c r="JWN48" s="44"/>
      <c r="JWO48" s="44"/>
      <c r="JWP48" s="44"/>
      <c r="JWQ48" s="44"/>
      <c r="JWR48" s="44"/>
      <c r="JWS48" s="44"/>
      <c r="JWT48" s="44"/>
      <c r="JWU48" s="44"/>
      <c r="JWV48" s="44"/>
      <c r="JWW48" s="44"/>
      <c r="JWX48" s="44"/>
      <c r="JWY48" s="44"/>
      <c r="JWZ48" s="44"/>
      <c r="JXA48" s="44"/>
      <c r="JXB48" s="44"/>
      <c r="JXC48" s="44"/>
      <c r="JXD48" s="44"/>
      <c r="JXE48" s="44"/>
      <c r="JXF48" s="44"/>
      <c r="JXG48" s="44"/>
      <c r="JXH48" s="44"/>
      <c r="JXI48" s="44"/>
      <c r="JXJ48" s="44"/>
      <c r="JXK48" s="44"/>
      <c r="JXL48" s="44"/>
      <c r="JXM48" s="44"/>
      <c r="JXN48" s="44"/>
      <c r="JXO48" s="44"/>
      <c r="JXP48" s="44"/>
      <c r="JXQ48" s="44"/>
      <c r="JXR48" s="44"/>
      <c r="JXS48" s="44"/>
      <c r="JXT48" s="44"/>
      <c r="JXU48" s="44"/>
      <c r="JXV48" s="44"/>
      <c r="JXW48" s="44"/>
      <c r="JXX48" s="44"/>
      <c r="JXY48" s="44"/>
      <c r="JXZ48" s="44"/>
      <c r="JYA48" s="44"/>
      <c r="JYB48" s="44"/>
      <c r="JYC48" s="44"/>
      <c r="JYD48" s="44"/>
      <c r="JYE48" s="44"/>
      <c r="JYF48" s="44"/>
      <c r="JYG48" s="44"/>
      <c r="JYH48" s="44"/>
      <c r="JYI48" s="44"/>
      <c r="JYJ48" s="44"/>
      <c r="JYK48" s="44"/>
      <c r="JYL48" s="44"/>
      <c r="JYM48" s="44"/>
      <c r="JYN48" s="44"/>
      <c r="JYO48" s="44"/>
      <c r="JYP48" s="44"/>
      <c r="JYQ48" s="44"/>
      <c r="JYR48" s="44"/>
      <c r="JYS48" s="44"/>
      <c r="JYT48" s="44"/>
      <c r="JYU48" s="44"/>
      <c r="JYV48" s="44"/>
      <c r="JYW48" s="44"/>
      <c r="JYX48" s="44"/>
      <c r="JYY48" s="44"/>
      <c r="JYZ48" s="44"/>
      <c r="JZA48" s="44"/>
      <c r="JZB48" s="44"/>
      <c r="JZC48" s="44"/>
      <c r="JZD48" s="44"/>
      <c r="JZE48" s="44"/>
      <c r="JZF48" s="44"/>
      <c r="JZG48" s="44"/>
      <c r="JZH48" s="44"/>
      <c r="JZI48" s="44"/>
      <c r="JZJ48" s="44"/>
      <c r="JZK48" s="44"/>
      <c r="JZL48" s="44"/>
      <c r="JZM48" s="44"/>
      <c r="JZN48" s="44"/>
      <c r="JZO48" s="44"/>
      <c r="JZP48" s="44"/>
      <c r="JZQ48" s="44"/>
      <c r="JZR48" s="44"/>
      <c r="JZS48" s="44"/>
      <c r="JZT48" s="44"/>
      <c r="JZU48" s="44"/>
      <c r="JZV48" s="44"/>
      <c r="JZW48" s="44"/>
      <c r="JZX48" s="44"/>
      <c r="JZY48" s="44"/>
      <c r="JZZ48" s="44"/>
      <c r="KAA48" s="44"/>
      <c r="KAB48" s="44"/>
      <c r="KAC48" s="44"/>
      <c r="KAD48" s="44"/>
      <c r="KAE48" s="44"/>
      <c r="KAF48" s="44"/>
      <c r="KAG48" s="44"/>
      <c r="KAH48" s="44"/>
      <c r="KAI48" s="44"/>
      <c r="KAJ48" s="44"/>
      <c r="KAK48" s="44"/>
      <c r="KAL48" s="44"/>
      <c r="KAM48" s="44"/>
      <c r="KAN48" s="44"/>
      <c r="KAO48" s="44"/>
      <c r="KAP48" s="44"/>
      <c r="KAQ48" s="44"/>
      <c r="KAR48" s="44"/>
      <c r="KAS48" s="44"/>
      <c r="KAT48" s="44"/>
      <c r="KAU48" s="44"/>
      <c r="KAV48" s="44"/>
      <c r="KAW48" s="44"/>
      <c r="KAX48" s="44"/>
      <c r="KAY48" s="44"/>
      <c r="KAZ48" s="44"/>
      <c r="KBA48" s="44"/>
      <c r="KBB48" s="44"/>
      <c r="KBC48" s="44"/>
      <c r="KBD48" s="44"/>
      <c r="KBE48" s="44"/>
      <c r="KBF48" s="44"/>
      <c r="KBG48" s="44"/>
      <c r="KBH48" s="44"/>
      <c r="KBI48" s="44"/>
      <c r="KBJ48" s="44"/>
      <c r="KBK48" s="44"/>
      <c r="KBL48" s="44"/>
      <c r="KBM48" s="44"/>
      <c r="KBN48" s="44"/>
      <c r="KBO48" s="44"/>
      <c r="KBP48" s="44"/>
      <c r="KBQ48" s="44"/>
      <c r="KBR48" s="44"/>
      <c r="KBS48" s="44"/>
      <c r="KBT48" s="44"/>
      <c r="KBU48" s="44"/>
      <c r="KBV48" s="44"/>
      <c r="KBW48" s="44"/>
      <c r="KBX48" s="44"/>
      <c r="KBY48" s="44"/>
      <c r="KBZ48" s="44"/>
      <c r="KCA48" s="44"/>
      <c r="KCB48" s="44"/>
      <c r="KCC48" s="44"/>
      <c r="KCD48" s="44"/>
      <c r="KCE48" s="44"/>
      <c r="KCF48" s="44"/>
      <c r="KCG48" s="44"/>
      <c r="KCH48" s="44"/>
      <c r="KCI48" s="44"/>
      <c r="KCJ48" s="44"/>
      <c r="KCK48" s="44"/>
      <c r="KCL48" s="44"/>
      <c r="KCM48" s="44"/>
      <c r="KCN48" s="44"/>
      <c r="KCO48" s="44"/>
      <c r="KCP48" s="44"/>
      <c r="KCQ48" s="44"/>
      <c r="KCR48" s="44"/>
      <c r="KCS48" s="44"/>
      <c r="KCT48" s="44"/>
      <c r="KCU48" s="44"/>
      <c r="KCV48" s="44"/>
      <c r="KCW48" s="44"/>
      <c r="KCX48" s="44"/>
      <c r="KCY48" s="44"/>
      <c r="KCZ48" s="44"/>
      <c r="KDA48" s="44"/>
      <c r="KDB48" s="44"/>
      <c r="KDC48" s="44"/>
      <c r="KDD48" s="44"/>
      <c r="KDE48" s="44"/>
      <c r="KDF48" s="44"/>
      <c r="KDG48" s="44"/>
      <c r="KDH48" s="44"/>
      <c r="KDI48" s="44"/>
      <c r="KDJ48" s="44"/>
      <c r="KDK48" s="44"/>
      <c r="KDL48" s="44"/>
      <c r="KDM48" s="44"/>
      <c r="KDN48" s="44"/>
      <c r="KDO48" s="44"/>
      <c r="KDP48" s="44"/>
      <c r="KDQ48" s="44"/>
      <c r="KDR48" s="44"/>
      <c r="KDS48" s="44"/>
      <c r="KDT48" s="44"/>
      <c r="KDU48" s="44"/>
      <c r="KDV48" s="44"/>
      <c r="KDW48" s="44"/>
      <c r="KDX48" s="44"/>
      <c r="KDY48" s="44"/>
      <c r="KDZ48" s="44"/>
      <c r="KEA48" s="44"/>
      <c r="KEB48" s="44"/>
      <c r="KEC48" s="44"/>
      <c r="KED48" s="44"/>
      <c r="KEE48" s="44"/>
      <c r="KEF48" s="44"/>
      <c r="KEG48" s="44"/>
      <c r="KEH48" s="44"/>
      <c r="KEI48" s="44"/>
      <c r="KEJ48" s="44"/>
      <c r="KEK48" s="44"/>
      <c r="KEL48" s="44"/>
      <c r="KEM48" s="44"/>
      <c r="KEN48" s="44"/>
      <c r="KEO48" s="44"/>
      <c r="KEP48" s="44"/>
      <c r="KEQ48" s="44"/>
      <c r="KER48" s="44"/>
      <c r="KES48" s="44"/>
      <c r="KET48" s="44"/>
      <c r="KEU48" s="44"/>
      <c r="KEV48" s="44"/>
      <c r="KEW48" s="44"/>
      <c r="KEX48" s="44"/>
      <c r="KEY48" s="44"/>
      <c r="KEZ48" s="44"/>
      <c r="KFA48" s="44"/>
      <c r="KFB48" s="44"/>
      <c r="KFC48" s="44"/>
      <c r="KFD48" s="44"/>
      <c r="KFE48" s="44"/>
      <c r="KFF48" s="44"/>
      <c r="KFG48" s="44"/>
      <c r="KFH48" s="44"/>
      <c r="KFI48" s="44"/>
      <c r="KFJ48" s="44"/>
      <c r="KFK48" s="44"/>
      <c r="KFL48" s="44"/>
      <c r="KFM48" s="44"/>
      <c r="KFN48" s="44"/>
      <c r="KFO48" s="44"/>
      <c r="KFP48" s="44"/>
      <c r="KFQ48" s="44"/>
      <c r="KFR48" s="44"/>
      <c r="KFS48" s="44"/>
      <c r="KFT48" s="44"/>
      <c r="KFU48" s="44"/>
      <c r="KFV48" s="44"/>
      <c r="KFW48" s="44"/>
      <c r="KFX48" s="44"/>
      <c r="KFY48" s="44"/>
      <c r="KFZ48" s="44"/>
      <c r="KGA48" s="44"/>
      <c r="KGB48" s="44"/>
      <c r="KGC48" s="44"/>
      <c r="KGD48" s="44"/>
      <c r="KGE48" s="44"/>
      <c r="KGF48" s="44"/>
      <c r="KGG48" s="44"/>
      <c r="KGH48" s="44"/>
      <c r="KGI48" s="44"/>
      <c r="KGJ48" s="44"/>
      <c r="KGK48" s="44"/>
      <c r="KGL48" s="44"/>
      <c r="KGM48" s="44"/>
      <c r="KGN48" s="44"/>
      <c r="KGO48" s="44"/>
      <c r="KGP48" s="44"/>
      <c r="KGQ48" s="44"/>
      <c r="KGR48" s="44"/>
      <c r="KGS48" s="44"/>
      <c r="KGT48" s="44"/>
      <c r="KGU48" s="44"/>
      <c r="KGV48" s="44"/>
      <c r="KGW48" s="44"/>
      <c r="KGX48" s="44"/>
      <c r="KGY48" s="44"/>
      <c r="KGZ48" s="44"/>
      <c r="KHA48" s="44"/>
      <c r="KHB48" s="44"/>
      <c r="KHC48" s="44"/>
      <c r="KHD48" s="44"/>
      <c r="KHE48" s="44"/>
      <c r="KHF48" s="44"/>
      <c r="KHG48" s="44"/>
      <c r="KHH48" s="44"/>
      <c r="KHI48" s="44"/>
      <c r="KHJ48" s="44"/>
      <c r="KHK48" s="44"/>
      <c r="KHL48" s="44"/>
      <c r="KHM48" s="44"/>
      <c r="KHN48" s="44"/>
      <c r="KHO48" s="44"/>
      <c r="KHP48" s="44"/>
      <c r="KHQ48" s="44"/>
      <c r="KHR48" s="44"/>
      <c r="KHS48" s="44"/>
      <c r="KHT48" s="44"/>
      <c r="KHU48" s="44"/>
      <c r="KHV48" s="44"/>
      <c r="KHW48" s="44"/>
      <c r="KHX48" s="44"/>
      <c r="KHY48" s="44"/>
      <c r="KHZ48" s="44"/>
      <c r="KIA48" s="44"/>
      <c r="KIB48" s="44"/>
      <c r="KIC48" s="44"/>
      <c r="KID48" s="44"/>
      <c r="KIE48" s="44"/>
      <c r="KIF48" s="44"/>
      <c r="KIG48" s="44"/>
      <c r="KIH48" s="44"/>
      <c r="KII48" s="44"/>
      <c r="KIJ48" s="44"/>
      <c r="KIK48" s="44"/>
      <c r="KIL48" s="44"/>
      <c r="KIM48" s="44"/>
      <c r="KIN48" s="44"/>
      <c r="KIO48" s="44"/>
      <c r="KIP48" s="44"/>
      <c r="KIQ48" s="44"/>
      <c r="KIR48" s="44"/>
      <c r="KIS48" s="44"/>
      <c r="KIT48" s="44"/>
      <c r="KIU48" s="44"/>
      <c r="KIV48" s="44"/>
      <c r="KIW48" s="44"/>
      <c r="KIX48" s="44"/>
      <c r="KIY48" s="44"/>
      <c r="KIZ48" s="44"/>
      <c r="KJA48" s="44"/>
      <c r="KJB48" s="44"/>
      <c r="KJC48" s="44"/>
      <c r="KJD48" s="44"/>
      <c r="KJE48" s="44"/>
      <c r="KJF48" s="44"/>
      <c r="KJG48" s="44"/>
      <c r="KJH48" s="44"/>
      <c r="KJI48" s="44"/>
      <c r="KJJ48" s="44"/>
      <c r="KJK48" s="44"/>
      <c r="KJL48" s="44"/>
      <c r="KJM48" s="44"/>
      <c r="KJN48" s="44"/>
      <c r="KJO48" s="44"/>
      <c r="KJP48" s="44"/>
      <c r="KJQ48" s="44"/>
      <c r="KJR48" s="44"/>
      <c r="KJS48" s="44"/>
      <c r="KJT48" s="44"/>
      <c r="KJU48" s="44"/>
      <c r="KJV48" s="44"/>
      <c r="KJW48" s="44"/>
      <c r="KJX48" s="44"/>
      <c r="KJY48" s="44"/>
      <c r="KJZ48" s="44"/>
      <c r="KKA48" s="44"/>
      <c r="KKB48" s="44"/>
      <c r="KKC48" s="44"/>
      <c r="KKD48" s="44"/>
      <c r="KKE48" s="44"/>
      <c r="KKF48" s="44"/>
      <c r="KKG48" s="44"/>
      <c r="KKH48" s="44"/>
      <c r="KKI48" s="44"/>
      <c r="KKJ48" s="44"/>
      <c r="KKK48" s="44"/>
      <c r="KKL48" s="44"/>
      <c r="KKM48" s="44"/>
      <c r="KKN48" s="44"/>
      <c r="KKO48" s="44"/>
      <c r="KKP48" s="44"/>
      <c r="KKQ48" s="44"/>
      <c r="KKR48" s="44"/>
      <c r="KKS48" s="44"/>
      <c r="KKT48" s="44"/>
      <c r="KKU48" s="44"/>
      <c r="KKV48" s="44"/>
      <c r="KKW48" s="44"/>
      <c r="KKX48" s="44"/>
      <c r="KKY48" s="44"/>
      <c r="KKZ48" s="44"/>
      <c r="KLA48" s="44"/>
      <c r="KLB48" s="44"/>
      <c r="KLC48" s="44"/>
      <c r="KLD48" s="44"/>
      <c r="KLE48" s="44"/>
      <c r="KLF48" s="44"/>
      <c r="KLG48" s="44"/>
      <c r="KLH48" s="44"/>
      <c r="KLI48" s="44"/>
      <c r="KLJ48" s="44"/>
      <c r="KLK48" s="44"/>
      <c r="KLL48" s="44"/>
      <c r="KLM48" s="44"/>
      <c r="KLN48" s="44"/>
      <c r="KLO48" s="44"/>
      <c r="KLP48" s="44"/>
      <c r="KLQ48" s="44"/>
      <c r="KLR48" s="44"/>
      <c r="KLS48" s="44"/>
      <c r="KLT48" s="44"/>
      <c r="KLU48" s="44"/>
      <c r="KLV48" s="44"/>
      <c r="KLW48" s="44"/>
      <c r="KLX48" s="44"/>
      <c r="KLY48" s="44"/>
      <c r="KLZ48" s="44"/>
      <c r="KMA48" s="44"/>
      <c r="KMB48" s="44"/>
      <c r="KMC48" s="44"/>
      <c r="KMD48" s="44"/>
      <c r="KME48" s="44"/>
      <c r="KMF48" s="44"/>
      <c r="KMG48" s="44"/>
      <c r="KMH48" s="44"/>
      <c r="KMI48" s="44"/>
      <c r="KMJ48" s="44"/>
      <c r="KMK48" s="44"/>
      <c r="KML48" s="44"/>
      <c r="KMM48" s="44"/>
      <c r="KMN48" s="44"/>
      <c r="KMO48" s="44"/>
      <c r="KMP48" s="44"/>
      <c r="KMQ48" s="44"/>
      <c r="KMR48" s="44"/>
      <c r="KMS48" s="44"/>
      <c r="KMT48" s="44"/>
      <c r="KMU48" s="44"/>
      <c r="KMV48" s="44"/>
      <c r="KMW48" s="44"/>
      <c r="KMX48" s="44"/>
      <c r="KMY48" s="44"/>
      <c r="KMZ48" s="44"/>
      <c r="KNA48" s="44"/>
      <c r="KNB48" s="44"/>
      <c r="KNC48" s="44"/>
      <c r="KND48" s="44"/>
      <c r="KNE48" s="44"/>
      <c r="KNF48" s="44"/>
      <c r="KNG48" s="44"/>
      <c r="KNH48" s="44"/>
      <c r="KNI48" s="44"/>
      <c r="KNJ48" s="44"/>
      <c r="KNK48" s="44"/>
      <c r="KNL48" s="44"/>
      <c r="KNM48" s="44"/>
      <c r="KNN48" s="44"/>
      <c r="KNO48" s="44"/>
      <c r="KNP48" s="44"/>
      <c r="KNQ48" s="44"/>
      <c r="KNR48" s="44"/>
      <c r="KNS48" s="44"/>
      <c r="KNT48" s="44"/>
      <c r="KNU48" s="44"/>
      <c r="KNV48" s="44"/>
      <c r="KNW48" s="44"/>
      <c r="KNX48" s="44"/>
      <c r="KNY48" s="44"/>
      <c r="KNZ48" s="44"/>
      <c r="KOA48" s="44"/>
      <c r="KOB48" s="44"/>
      <c r="KOC48" s="44"/>
      <c r="KOD48" s="44"/>
      <c r="KOE48" s="44"/>
      <c r="KOF48" s="44"/>
      <c r="KOG48" s="44"/>
      <c r="KOH48" s="44"/>
      <c r="KOI48" s="44"/>
      <c r="KOJ48" s="44"/>
      <c r="KOK48" s="44"/>
      <c r="KOL48" s="44"/>
      <c r="KOM48" s="44"/>
      <c r="KON48" s="44"/>
      <c r="KOO48" s="44"/>
      <c r="KOP48" s="44"/>
      <c r="KOQ48" s="44"/>
      <c r="KOR48" s="44"/>
      <c r="KOS48" s="44"/>
      <c r="KOT48" s="44"/>
      <c r="KOU48" s="44"/>
      <c r="KOV48" s="44"/>
      <c r="KOW48" s="44"/>
      <c r="KOX48" s="44"/>
      <c r="KOY48" s="44"/>
      <c r="KOZ48" s="44"/>
      <c r="KPA48" s="44"/>
      <c r="KPB48" s="44"/>
      <c r="KPC48" s="44"/>
      <c r="KPD48" s="44"/>
      <c r="KPE48" s="44"/>
      <c r="KPF48" s="44"/>
      <c r="KPG48" s="44"/>
      <c r="KPH48" s="44"/>
      <c r="KPI48" s="44"/>
      <c r="KPJ48" s="44"/>
      <c r="KPK48" s="44"/>
      <c r="KPL48" s="44"/>
      <c r="KPM48" s="44"/>
      <c r="KPN48" s="44"/>
      <c r="KPO48" s="44"/>
      <c r="KPP48" s="44"/>
      <c r="KPQ48" s="44"/>
      <c r="KPR48" s="44"/>
      <c r="KPS48" s="44"/>
      <c r="KPT48" s="44"/>
      <c r="KPU48" s="44"/>
      <c r="KPV48" s="44"/>
      <c r="KPW48" s="44"/>
      <c r="KPX48" s="44"/>
      <c r="KPY48" s="44"/>
      <c r="KPZ48" s="44"/>
      <c r="KQA48" s="44"/>
      <c r="KQB48" s="44"/>
      <c r="KQC48" s="44"/>
      <c r="KQD48" s="44"/>
      <c r="KQE48" s="44"/>
      <c r="KQF48" s="44"/>
      <c r="KQG48" s="44"/>
      <c r="KQH48" s="44"/>
      <c r="KQI48" s="44"/>
      <c r="KQJ48" s="44"/>
      <c r="KQK48" s="44"/>
      <c r="KQL48" s="44"/>
      <c r="KQM48" s="44"/>
      <c r="KQN48" s="44"/>
      <c r="KQO48" s="44"/>
      <c r="KQP48" s="44"/>
      <c r="KQQ48" s="44"/>
      <c r="KQR48" s="44"/>
      <c r="KQS48" s="44"/>
      <c r="KQT48" s="44"/>
      <c r="KQU48" s="44"/>
      <c r="KQV48" s="44"/>
      <c r="KQW48" s="44"/>
      <c r="KQX48" s="44"/>
      <c r="KQY48" s="44"/>
      <c r="KQZ48" s="44"/>
      <c r="KRA48" s="44"/>
      <c r="KRB48" s="44"/>
      <c r="KRC48" s="44"/>
      <c r="KRD48" s="44"/>
      <c r="KRE48" s="44"/>
      <c r="KRF48" s="44"/>
      <c r="KRG48" s="44"/>
      <c r="KRH48" s="44"/>
      <c r="KRI48" s="44"/>
      <c r="KRJ48" s="44"/>
      <c r="KRK48" s="44"/>
      <c r="KRL48" s="44"/>
      <c r="KRM48" s="44"/>
      <c r="KRN48" s="44"/>
      <c r="KRO48" s="44"/>
      <c r="KRP48" s="44"/>
      <c r="KRQ48" s="44"/>
      <c r="KRR48" s="44"/>
      <c r="KRS48" s="44"/>
      <c r="KRT48" s="44"/>
      <c r="KRU48" s="44"/>
      <c r="KRV48" s="44"/>
      <c r="KRW48" s="44"/>
      <c r="KRX48" s="44"/>
      <c r="KRY48" s="44"/>
      <c r="KRZ48" s="44"/>
      <c r="KSA48" s="44"/>
      <c r="KSB48" s="44"/>
      <c r="KSC48" s="44"/>
      <c r="KSD48" s="44"/>
      <c r="KSE48" s="44"/>
      <c r="KSF48" s="44"/>
      <c r="KSG48" s="44"/>
      <c r="KSH48" s="44"/>
      <c r="KSI48" s="44"/>
      <c r="KSJ48" s="44"/>
      <c r="KSK48" s="44"/>
      <c r="KSL48" s="44"/>
      <c r="KSM48" s="44"/>
      <c r="KSN48" s="44"/>
      <c r="KSO48" s="44"/>
      <c r="KSP48" s="44"/>
      <c r="KSQ48" s="44"/>
      <c r="KSR48" s="44"/>
      <c r="KSS48" s="44"/>
      <c r="KST48" s="44"/>
      <c r="KSU48" s="44"/>
      <c r="KSV48" s="44"/>
      <c r="KSW48" s="44"/>
      <c r="KSX48" s="44"/>
      <c r="KSY48" s="44"/>
      <c r="KSZ48" s="44"/>
      <c r="KTA48" s="44"/>
      <c r="KTB48" s="44"/>
      <c r="KTC48" s="44"/>
      <c r="KTD48" s="44"/>
      <c r="KTE48" s="44"/>
      <c r="KTF48" s="44"/>
      <c r="KTG48" s="44"/>
      <c r="KTH48" s="44"/>
      <c r="KTI48" s="44"/>
      <c r="KTJ48" s="44"/>
      <c r="KTK48" s="44"/>
      <c r="KTL48" s="44"/>
      <c r="KTM48" s="44"/>
      <c r="KTN48" s="44"/>
      <c r="KTO48" s="44"/>
      <c r="KTP48" s="44"/>
      <c r="KTQ48" s="44"/>
      <c r="KTR48" s="44"/>
      <c r="KTS48" s="44"/>
      <c r="KTT48" s="44"/>
      <c r="KTU48" s="44"/>
      <c r="KTV48" s="44"/>
      <c r="KTW48" s="44"/>
      <c r="KTX48" s="44"/>
      <c r="KTY48" s="44"/>
      <c r="KTZ48" s="44"/>
      <c r="KUA48" s="44"/>
      <c r="KUB48" s="44"/>
      <c r="KUC48" s="44"/>
      <c r="KUD48" s="44"/>
      <c r="KUE48" s="44"/>
      <c r="KUF48" s="44"/>
      <c r="KUG48" s="44"/>
      <c r="KUH48" s="44"/>
      <c r="KUI48" s="44"/>
      <c r="KUJ48" s="44"/>
      <c r="KUK48" s="44"/>
      <c r="KUL48" s="44"/>
      <c r="KUM48" s="44"/>
      <c r="KUN48" s="44"/>
      <c r="KUO48" s="44"/>
      <c r="KUP48" s="44"/>
      <c r="KUQ48" s="44"/>
      <c r="KUR48" s="44"/>
      <c r="KUS48" s="44"/>
      <c r="KUT48" s="44"/>
      <c r="KUU48" s="44"/>
      <c r="KUV48" s="44"/>
      <c r="KUW48" s="44"/>
      <c r="KUX48" s="44"/>
      <c r="KUY48" s="44"/>
      <c r="KUZ48" s="44"/>
      <c r="KVA48" s="44"/>
      <c r="KVB48" s="44"/>
      <c r="KVC48" s="44"/>
      <c r="KVD48" s="44"/>
      <c r="KVE48" s="44"/>
      <c r="KVF48" s="44"/>
      <c r="KVG48" s="44"/>
      <c r="KVH48" s="44"/>
      <c r="KVI48" s="44"/>
      <c r="KVJ48" s="44"/>
      <c r="KVK48" s="44"/>
      <c r="KVL48" s="44"/>
      <c r="KVM48" s="44"/>
      <c r="KVN48" s="44"/>
      <c r="KVO48" s="44"/>
      <c r="KVP48" s="44"/>
      <c r="KVQ48" s="44"/>
      <c r="KVR48" s="44"/>
      <c r="KVS48" s="44"/>
      <c r="KVT48" s="44"/>
      <c r="KVU48" s="44"/>
      <c r="KVV48" s="44"/>
      <c r="KVW48" s="44"/>
      <c r="KVX48" s="44"/>
      <c r="KVY48" s="44"/>
      <c r="KVZ48" s="44"/>
      <c r="KWA48" s="44"/>
      <c r="KWB48" s="44"/>
      <c r="KWC48" s="44"/>
      <c r="KWD48" s="44"/>
      <c r="KWE48" s="44"/>
      <c r="KWF48" s="44"/>
      <c r="KWG48" s="44"/>
      <c r="KWH48" s="44"/>
      <c r="KWI48" s="44"/>
      <c r="KWJ48" s="44"/>
      <c r="KWK48" s="44"/>
      <c r="KWL48" s="44"/>
      <c r="KWM48" s="44"/>
      <c r="KWN48" s="44"/>
      <c r="KWO48" s="44"/>
      <c r="KWP48" s="44"/>
      <c r="KWQ48" s="44"/>
      <c r="KWR48" s="44"/>
      <c r="KWS48" s="44"/>
      <c r="KWT48" s="44"/>
      <c r="KWU48" s="44"/>
      <c r="KWV48" s="44"/>
      <c r="KWW48" s="44"/>
      <c r="KWX48" s="44"/>
      <c r="KWY48" s="44"/>
      <c r="KWZ48" s="44"/>
      <c r="KXA48" s="44"/>
      <c r="KXB48" s="44"/>
      <c r="KXC48" s="44"/>
      <c r="KXD48" s="44"/>
      <c r="KXE48" s="44"/>
      <c r="KXF48" s="44"/>
      <c r="KXG48" s="44"/>
      <c r="KXH48" s="44"/>
      <c r="KXI48" s="44"/>
      <c r="KXJ48" s="44"/>
      <c r="KXK48" s="44"/>
      <c r="KXL48" s="44"/>
      <c r="KXM48" s="44"/>
      <c r="KXN48" s="44"/>
      <c r="KXO48" s="44"/>
      <c r="KXP48" s="44"/>
      <c r="KXQ48" s="44"/>
      <c r="KXR48" s="44"/>
      <c r="KXS48" s="44"/>
      <c r="KXT48" s="44"/>
      <c r="KXU48" s="44"/>
      <c r="KXV48" s="44"/>
      <c r="KXW48" s="44"/>
      <c r="KXX48" s="44"/>
      <c r="KXY48" s="44"/>
      <c r="KXZ48" s="44"/>
      <c r="KYA48" s="44"/>
      <c r="KYB48" s="44"/>
      <c r="KYC48" s="44"/>
      <c r="KYD48" s="44"/>
      <c r="KYE48" s="44"/>
      <c r="KYF48" s="44"/>
      <c r="KYG48" s="44"/>
      <c r="KYH48" s="44"/>
      <c r="KYI48" s="44"/>
      <c r="KYJ48" s="44"/>
      <c r="KYK48" s="44"/>
      <c r="KYL48" s="44"/>
      <c r="KYM48" s="44"/>
      <c r="KYN48" s="44"/>
      <c r="KYO48" s="44"/>
      <c r="KYP48" s="44"/>
      <c r="KYQ48" s="44"/>
      <c r="KYR48" s="44"/>
      <c r="KYS48" s="44"/>
      <c r="KYT48" s="44"/>
      <c r="KYU48" s="44"/>
      <c r="KYV48" s="44"/>
      <c r="KYW48" s="44"/>
      <c r="KYX48" s="44"/>
      <c r="KYY48" s="44"/>
      <c r="KYZ48" s="44"/>
      <c r="KZA48" s="44"/>
      <c r="KZB48" s="44"/>
      <c r="KZC48" s="44"/>
      <c r="KZD48" s="44"/>
      <c r="KZE48" s="44"/>
      <c r="KZF48" s="44"/>
      <c r="KZG48" s="44"/>
      <c r="KZH48" s="44"/>
      <c r="KZI48" s="44"/>
      <c r="KZJ48" s="44"/>
      <c r="KZK48" s="44"/>
      <c r="KZL48" s="44"/>
      <c r="KZM48" s="44"/>
      <c r="KZN48" s="44"/>
      <c r="KZO48" s="44"/>
      <c r="KZP48" s="44"/>
      <c r="KZQ48" s="44"/>
      <c r="KZR48" s="44"/>
      <c r="KZS48" s="44"/>
      <c r="KZT48" s="44"/>
      <c r="KZU48" s="44"/>
      <c r="KZV48" s="44"/>
      <c r="KZW48" s="44"/>
      <c r="KZX48" s="44"/>
      <c r="KZY48" s="44"/>
      <c r="KZZ48" s="44"/>
      <c r="LAA48" s="44"/>
      <c r="LAB48" s="44"/>
      <c r="LAC48" s="44"/>
      <c r="LAD48" s="44"/>
      <c r="LAE48" s="44"/>
      <c r="LAF48" s="44"/>
      <c r="LAG48" s="44"/>
      <c r="LAH48" s="44"/>
      <c r="LAI48" s="44"/>
      <c r="LAJ48" s="44"/>
      <c r="LAK48" s="44"/>
      <c r="LAL48" s="44"/>
      <c r="LAM48" s="44"/>
      <c r="LAN48" s="44"/>
      <c r="LAO48" s="44"/>
      <c r="LAP48" s="44"/>
      <c r="LAQ48" s="44"/>
      <c r="LAR48" s="44"/>
      <c r="LAS48" s="44"/>
      <c r="LAT48" s="44"/>
      <c r="LAU48" s="44"/>
      <c r="LAV48" s="44"/>
      <c r="LAW48" s="44"/>
      <c r="LAX48" s="44"/>
      <c r="LAY48" s="44"/>
      <c r="LAZ48" s="44"/>
      <c r="LBA48" s="44"/>
      <c r="LBB48" s="44"/>
      <c r="LBC48" s="44"/>
      <c r="LBD48" s="44"/>
      <c r="LBE48" s="44"/>
      <c r="LBF48" s="44"/>
      <c r="LBG48" s="44"/>
      <c r="LBH48" s="44"/>
      <c r="LBI48" s="44"/>
      <c r="LBJ48" s="44"/>
      <c r="LBK48" s="44"/>
      <c r="LBL48" s="44"/>
      <c r="LBM48" s="44"/>
      <c r="LBN48" s="44"/>
      <c r="LBO48" s="44"/>
      <c r="LBP48" s="44"/>
      <c r="LBQ48" s="44"/>
      <c r="LBR48" s="44"/>
      <c r="LBS48" s="44"/>
      <c r="LBT48" s="44"/>
      <c r="LBU48" s="44"/>
      <c r="LBV48" s="44"/>
      <c r="LBW48" s="44"/>
      <c r="LBX48" s="44"/>
      <c r="LBY48" s="44"/>
      <c r="LBZ48" s="44"/>
      <c r="LCA48" s="44"/>
      <c r="LCB48" s="44"/>
      <c r="LCC48" s="44"/>
      <c r="LCD48" s="44"/>
      <c r="LCE48" s="44"/>
      <c r="LCF48" s="44"/>
      <c r="LCG48" s="44"/>
      <c r="LCH48" s="44"/>
      <c r="LCI48" s="44"/>
      <c r="LCJ48" s="44"/>
      <c r="LCK48" s="44"/>
      <c r="LCL48" s="44"/>
      <c r="LCM48" s="44"/>
      <c r="LCN48" s="44"/>
      <c r="LCO48" s="44"/>
      <c r="LCP48" s="44"/>
      <c r="LCQ48" s="44"/>
      <c r="LCR48" s="44"/>
      <c r="LCS48" s="44"/>
      <c r="LCT48" s="44"/>
      <c r="LCU48" s="44"/>
      <c r="LCV48" s="44"/>
      <c r="LCW48" s="44"/>
      <c r="LCX48" s="44"/>
      <c r="LCY48" s="44"/>
      <c r="LCZ48" s="44"/>
      <c r="LDA48" s="44"/>
      <c r="LDB48" s="44"/>
      <c r="LDC48" s="44"/>
      <c r="LDD48" s="44"/>
      <c r="LDE48" s="44"/>
      <c r="LDF48" s="44"/>
      <c r="LDG48" s="44"/>
      <c r="LDH48" s="44"/>
      <c r="LDI48" s="44"/>
      <c r="LDJ48" s="44"/>
      <c r="LDK48" s="44"/>
      <c r="LDL48" s="44"/>
      <c r="LDM48" s="44"/>
      <c r="LDN48" s="44"/>
      <c r="LDO48" s="44"/>
      <c r="LDP48" s="44"/>
      <c r="LDQ48" s="44"/>
      <c r="LDR48" s="44"/>
      <c r="LDS48" s="44"/>
      <c r="LDT48" s="44"/>
      <c r="LDU48" s="44"/>
      <c r="LDV48" s="44"/>
      <c r="LDW48" s="44"/>
      <c r="LDX48" s="44"/>
      <c r="LDY48" s="44"/>
      <c r="LDZ48" s="44"/>
      <c r="LEA48" s="44"/>
      <c r="LEB48" s="44"/>
      <c r="LEC48" s="44"/>
      <c r="LED48" s="44"/>
      <c r="LEE48" s="44"/>
      <c r="LEF48" s="44"/>
      <c r="LEG48" s="44"/>
      <c r="LEH48" s="44"/>
      <c r="LEI48" s="44"/>
      <c r="LEJ48" s="44"/>
      <c r="LEK48" s="44"/>
      <c r="LEL48" s="44"/>
      <c r="LEM48" s="44"/>
      <c r="LEN48" s="44"/>
      <c r="LEO48" s="44"/>
      <c r="LEP48" s="44"/>
      <c r="LEQ48" s="44"/>
      <c r="LER48" s="44"/>
      <c r="LES48" s="44"/>
      <c r="LET48" s="44"/>
      <c r="LEU48" s="44"/>
      <c r="LEV48" s="44"/>
      <c r="LEW48" s="44"/>
      <c r="LEX48" s="44"/>
      <c r="LEY48" s="44"/>
      <c r="LEZ48" s="44"/>
      <c r="LFA48" s="44"/>
      <c r="LFB48" s="44"/>
      <c r="LFC48" s="44"/>
      <c r="LFD48" s="44"/>
      <c r="LFE48" s="44"/>
      <c r="LFF48" s="44"/>
      <c r="LFG48" s="44"/>
      <c r="LFH48" s="44"/>
      <c r="LFI48" s="44"/>
      <c r="LFJ48" s="44"/>
      <c r="LFK48" s="44"/>
      <c r="LFL48" s="44"/>
      <c r="LFM48" s="44"/>
      <c r="LFN48" s="44"/>
      <c r="LFO48" s="44"/>
      <c r="LFP48" s="44"/>
      <c r="LFQ48" s="44"/>
      <c r="LFR48" s="44"/>
      <c r="LFS48" s="44"/>
      <c r="LFT48" s="44"/>
      <c r="LFU48" s="44"/>
      <c r="LFV48" s="44"/>
      <c r="LFW48" s="44"/>
      <c r="LFX48" s="44"/>
      <c r="LFY48" s="44"/>
      <c r="LFZ48" s="44"/>
      <c r="LGA48" s="44"/>
      <c r="LGB48" s="44"/>
      <c r="LGC48" s="44"/>
      <c r="LGD48" s="44"/>
      <c r="LGE48" s="44"/>
      <c r="LGF48" s="44"/>
      <c r="LGG48" s="44"/>
      <c r="LGH48" s="44"/>
      <c r="LGI48" s="44"/>
      <c r="LGJ48" s="44"/>
      <c r="LGK48" s="44"/>
      <c r="LGL48" s="44"/>
      <c r="LGM48" s="44"/>
      <c r="LGN48" s="44"/>
      <c r="LGO48" s="44"/>
      <c r="LGP48" s="44"/>
      <c r="LGQ48" s="44"/>
      <c r="LGR48" s="44"/>
      <c r="LGS48" s="44"/>
      <c r="LGT48" s="44"/>
      <c r="LGU48" s="44"/>
      <c r="LGV48" s="44"/>
      <c r="LGW48" s="44"/>
      <c r="LGX48" s="44"/>
      <c r="LGY48" s="44"/>
      <c r="LGZ48" s="44"/>
      <c r="LHA48" s="44"/>
      <c r="LHB48" s="44"/>
      <c r="LHC48" s="44"/>
      <c r="LHD48" s="44"/>
      <c r="LHE48" s="44"/>
      <c r="LHF48" s="44"/>
      <c r="LHG48" s="44"/>
      <c r="LHH48" s="44"/>
      <c r="LHI48" s="44"/>
      <c r="LHJ48" s="44"/>
      <c r="LHK48" s="44"/>
      <c r="LHL48" s="44"/>
      <c r="LHM48" s="44"/>
      <c r="LHN48" s="44"/>
      <c r="LHO48" s="44"/>
      <c r="LHP48" s="44"/>
      <c r="LHQ48" s="44"/>
      <c r="LHR48" s="44"/>
      <c r="LHS48" s="44"/>
      <c r="LHT48" s="44"/>
      <c r="LHU48" s="44"/>
      <c r="LHV48" s="44"/>
      <c r="LHW48" s="44"/>
      <c r="LHX48" s="44"/>
      <c r="LHY48" s="44"/>
      <c r="LHZ48" s="44"/>
      <c r="LIA48" s="44"/>
      <c r="LIB48" s="44"/>
      <c r="LIC48" s="44"/>
      <c r="LID48" s="44"/>
      <c r="LIE48" s="44"/>
      <c r="LIF48" s="44"/>
      <c r="LIG48" s="44"/>
      <c r="LIH48" s="44"/>
      <c r="LII48" s="44"/>
      <c r="LIJ48" s="44"/>
      <c r="LIK48" s="44"/>
      <c r="LIL48" s="44"/>
      <c r="LIM48" s="44"/>
      <c r="LIN48" s="44"/>
      <c r="LIO48" s="44"/>
      <c r="LIP48" s="44"/>
      <c r="LIQ48" s="44"/>
      <c r="LIR48" s="44"/>
      <c r="LIS48" s="44"/>
      <c r="LIT48" s="44"/>
      <c r="LIU48" s="44"/>
      <c r="LIV48" s="44"/>
      <c r="LIW48" s="44"/>
      <c r="LIX48" s="44"/>
      <c r="LIY48" s="44"/>
      <c r="LIZ48" s="44"/>
      <c r="LJA48" s="44"/>
      <c r="LJB48" s="44"/>
      <c r="LJC48" s="44"/>
      <c r="LJD48" s="44"/>
      <c r="LJE48" s="44"/>
      <c r="LJF48" s="44"/>
      <c r="LJG48" s="44"/>
      <c r="LJH48" s="44"/>
      <c r="LJI48" s="44"/>
      <c r="LJJ48" s="44"/>
      <c r="LJK48" s="44"/>
      <c r="LJL48" s="44"/>
      <c r="LJM48" s="44"/>
      <c r="LJN48" s="44"/>
      <c r="LJO48" s="44"/>
      <c r="LJP48" s="44"/>
      <c r="LJQ48" s="44"/>
      <c r="LJR48" s="44"/>
      <c r="LJS48" s="44"/>
      <c r="LJT48" s="44"/>
      <c r="LJU48" s="44"/>
      <c r="LJV48" s="44"/>
      <c r="LJW48" s="44"/>
      <c r="LJX48" s="44"/>
      <c r="LJY48" s="44"/>
      <c r="LJZ48" s="44"/>
      <c r="LKA48" s="44"/>
      <c r="LKB48" s="44"/>
      <c r="LKC48" s="44"/>
      <c r="LKD48" s="44"/>
      <c r="LKE48" s="44"/>
      <c r="LKF48" s="44"/>
      <c r="LKG48" s="44"/>
      <c r="LKH48" s="44"/>
      <c r="LKI48" s="44"/>
      <c r="LKJ48" s="44"/>
      <c r="LKK48" s="44"/>
      <c r="LKL48" s="44"/>
      <c r="LKM48" s="44"/>
      <c r="LKN48" s="44"/>
      <c r="LKO48" s="44"/>
      <c r="LKP48" s="44"/>
      <c r="LKQ48" s="44"/>
      <c r="LKR48" s="44"/>
      <c r="LKS48" s="44"/>
      <c r="LKT48" s="44"/>
      <c r="LKU48" s="44"/>
      <c r="LKV48" s="44"/>
      <c r="LKW48" s="44"/>
      <c r="LKX48" s="44"/>
      <c r="LKY48" s="44"/>
      <c r="LKZ48" s="44"/>
      <c r="LLA48" s="44"/>
      <c r="LLB48" s="44"/>
      <c r="LLC48" s="44"/>
      <c r="LLD48" s="44"/>
      <c r="LLE48" s="44"/>
      <c r="LLF48" s="44"/>
      <c r="LLG48" s="44"/>
      <c r="LLH48" s="44"/>
      <c r="LLI48" s="44"/>
      <c r="LLJ48" s="44"/>
      <c r="LLK48" s="44"/>
      <c r="LLL48" s="44"/>
      <c r="LLM48" s="44"/>
      <c r="LLN48" s="44"/>
      <c r="LLO48" s="44"/>
      <c r="LLP48" s="44"/>
      <c r="LLQ48" s="44"/>
      <c r="LLR48" s="44"/>
      <c r="LLS48" s="44"/>
      <c r="LLT48" s="44"/>
      <c r="LLU48" s="44"/>
      <c r="LLV48" s="44"/>
      <c r="LLW48" s="44"/>
      <c r="LLX48" s="44"/>
      <c r="LLY48" s="44"/>
      <c r="LLZ48" s="44"/>
      <c r="LMA48" s="44"/>
      <c r="LMB48" s="44"/>
      <c r="LMC48" s="44"/>
      <c r="LMD48" s="44"/>
      <c r="LME48" s="44"/>
      <c r="LMF48" s="44"/>
      <c r="LMG48" s="44"/>
      <c r="LMH48" s="44"/>
      <c r="LMI48" s="44"/>
      <c r="LMJ48" s="44"/>
      <c r="LMK48" s="44"/>
      <c r="LML48" s="44"/>
      <c r="LMM48" s="44"/>
      <c r="LMN48" s="44"/>
      <c r="LMO48" s="44"/>
      <c r="LMP48" s="44"/>
      <c r="LMQ48" s="44"/>
      <c r="LMR48" s="44"/>
      <c r="LMS48" s="44"/>
      <c r="LMT48" s="44"/>
      <c r="LMU48" s="44"/>
      <c r="LMV48" s="44"/>
      <c r="LMW48" s="44"/>
      <c r="LMX48" s="44"/>
      <c r="LMY48" s="44"/>
      <c r="LMZ48" s="44"/>
      <c r="LNA48" s="44"/>
      <c r="LNB48" s="44"/>
      <c r="LNC48" s="44"/>
      <c r="LND48" s="44"/>
      <c r="LNE48" s="44"/>
      <c r="LNF48" s="44"/>
      <c r="LNG48" s="44"/>
      <c r="LNH48" s="44"/>
      <c r="LNI48" s="44"/>
      <c r="LNJ48" s="44"/>
      <c r="LNK48" s="44"/>
      <c r="LNL48" s="44"/>
      <c r="LNM48" s="44"/>
      <c r="LNN48" s="44"/>
      <c r="LNO48" s="44"/>
      <c r="LNP48" s="44"/>
      <c r="LNQ48" s="44"/>
      <c r="LNR48" s="44"/>
      <c r="LNS48" s="44"/>
      <c r="LNT48" s="44"/>
      <c r="LNU48" s="44"/>
      <c r="LNV48" s="44"/>
      <c r="LNW48" s="44"/>
      <c r="LNX48" s="44"/>
      <c r="LNY48" s="44"/>
      <c r="LNZ48" s="44"/>
      <c r="LOA48" s="44"/>
      <c r="LOB48" s="44"/>
      <c r="LOC48" s="44"/>
      <c r="LOD48" s="44"/>
      <c r="LOE48" s="44"/>
      <c r="LOF48" s="44"/>
      <c r="LOG48" s="44"/>
      <c r="LOH48" s="44"/>
      <c r="LOI48" s="44"/>
      <c r="LOJ48" s="44"/>
      <c r="LOK48" s="44"/>
      <c r="LOL48" s="44"/>
      <c r="LOM48" s="44"/>
      <c r="LON48" s="44"/>
      <c r="LOO48" s="44"/>
      <c r="LOP48" s="44"/>
      <c r="LOQ48" s="44"/>
      <c r="LOR48" s="44"/>
      <c r="LOS48" s="44"/>
      <c r="LOT48" s="44"/>
      <c r="LOU48" s="44"/>
      <c r="LOV48" s="44"/>
      <c r="LOW48" s="44"/>
      <c r="LOX48" s="44"/>
      <c r="LOY48" s="44"/>
      <c r="LOZ48" s="44"/>
      <c r="LPA48" s="44"/>
      <c r="LPB48" s="44"/>
      <c r="LPC48" s="44"/>
      <c r="LPD48" s="44"/>
      <c r="LPE48" s="44"/>
      <c r="LPF48" s="44"/>
      <c r="LPG48" s="44"/>
      <c r="LPH48" s="44"/>
      <c r="LPI48" s="44"/>
      <c r="LPJ48" s="44"/>
      <c r="LPK48" s="44"/>
      <c r="LPL48" s="44"/>
      <c r="LPM48" s="44"/>
      <c r="LPN48" s="44"/>
      <c r="LPO48" s="44"/>
      <c r="LPP48" s="44"/>
      <c r="LPQ48" s="44"/>
      <c r="LPR48" s="44"/>
      <c r="LPS48" s="44"/>
      <c r="LPT48" s="44"/>
      <c r="LPU48" s="44"/>
      <c r="LPV48" s="44"/>
      <c r="LPW48" s="44"/>
      <c r="LPX48" s="44"/>
      <c r="LPY48" s="44"/>
      <c r="LPZ48" s="44"/>
      <c r="LQA48" s="44"/>
      <c r="LQB48" s="44"/>
      <c r="LQC48" s="44"/>
      <c r="LQD48" s="44"/>
      <c r="LQE48" s="44"/>
      <c r="LQF48" s="44"/>
      <c r="LQG48" s="44"/>
      <c r="LQH48" s="44"/>
      <c r="LQI48" s="44"/>
      <c r="LQJ48" s="44"/>
      <c r="LQK48" s="44"/>
      <c r="LQL48" s="44"/>
      <c r="LQM48" s="44"/>
      <c r="LQN48" s="44"/>
      <c r="LQO48" s="44"/>
      <c r="LQP48" s="44"/>
      <c r="LQQ48" s="44"/>
      <c r="LQR48" s="44"/>
      <c r="LQS48" s="44"/>
      <c r="LQT48" s="44"/>
      <c r="LQU48" s="44"/>
      <c r="LQV48" s="44"/>
      <c r="LQW48" s="44"/>
      <c r="LQX48" s="44"/>
      <c r="LQY48" s="44"/>
      <c r="LQZ48" s="44"/>
      <c r="LRA48" s="44"/>
      <c r="LRB48" s="44"/>
      <c r="LRC48" s="44"/>
      <c r="LRD48" s="44"/>
      <c r="LRE48" s="44"/>
      <c r="LRF48" s="44"/>
      <c r="LRG48" s="44"/>
      <c r="LRH48" s="44"/>
      <c r="LRI48" s="44"/>
      <c r="LRJ48" s="44"/>
      <c r="LRK48" s="44"/>
      <c r="LRL48" s="44"/>
      <c r="LRM48" s="44"/>
      <c r="LRN48" s="44"/>
      <c r="LRO48" s="44"/>
      <c r="LRP48" s="44"/>
      <c r="LRQ48" s="44"/>
      <c r="LRR48" s="44"/>
      <c r="LRS48" s="44"/>
      <c r="LRT48" s="44"/>
      <c r="LRU48" s="44"/>
      <c r="LRV48" s="44"/>
      <c r="LRW48" s="44"/>
      <c r="LRX48" s="44"/>
      <c r="LRY48" s="44"/>
      <c r="LRZ48" s="44"/>
      <c r="LSA48" s="44"/>
      <c r="LSB48" s="44"/>
      <c r="LSC48" s="44"/>
      <c r="LSD48" s="44"/>
      <c r="LSE48" s="44"/>
      <c r="LSF48" s="44"/>
      <c r="LSG48" s="44"/>
      <c r="LSH48" s="44"/>
      <c r="LSI48" s="44"/>
      <c r="LSJ48" s="44"/>
      <c r="LSK48" s="44"/>
      <c r="LSL48" s="44"/>
      <c r="LSM48" s="44"/>
      <c r="LSN48" s="44"/>
      <c r="LSO48" s="44"/>
      <c r="LSP48" s="44"/>
      <c r="LSQ48" s="44"/>
      <c r="LSR48" s="44"/>
      <c r="LSS48" s="44"/>
      <c r="LST48" s="44"/>
      <c r="LSU48" s="44"/>
      <c r="LSV48" s="44"/>
      <c r="LSW48" s="44"/>
      <c r="LSX48" s="44"/>
      <c r="LSY48" s="44"/>
      <c r="LSZ48" s="44"/>
      <c r="LTA48" s="44"/>
      <c r="LTB48" s="44"/>
      <c r="LTC48" s="44"/>
      <c r="LTD48" s="44"/>
      <c r="LTE48" s="44"/>
      <c r="LTF48" s="44"/>
      <c r="LTG48" s="44"/>
      <c r="LTH48" s="44"/>
      <c r="LTI48" s="44"/>
      <c r="LTJ48" s="44"/>
      <c r="LTK48" s="44"/>
      <c r="LTL48" s="44"/>
      <c r="LTM48" s="44"/>
      <c r="LTN48" s="44"/>
      <c r="LTO48" s="44"/>
      <c r="LTP48" s="44"/>
      <c r="LTQ48" s="44"/>
      <c r="LTR48" s="44"/>
      <c r="LTS48" s="44"/>
      <c r="LTT48" s="44"/>
      <c r="LTU48" s="44"/>
      <c r="LTV48" s="44"/>
      <c r="LTW48" s="44"/>
      <c r="LTX48" s="44"/>
      <c r="LTY48" s="44"/>
      <c r="LTZ48" s="44"/>
      <c r="LUA48" s="44"/>
      <c r="LUB48" s="44"/>
      <c r="LUC48" s="44"/>
      <c r="LUD48" s="44"/>
      <c r="LUE48" s="44"/>
      <c r="LUF48" s="44"/>
      <c r="LUG48" s="44"/>
      <c r="LUH48" s="44"/>
      <c r="LUI48" s="44"/>
      <c r="LUJ48" s="44"/>
      <c r="LUK48" s="44"/>
      <c r="LUL48" s="44"/>
      <c r="LUM48" s="44"/>
      <c r="LUN48" s="44"/>
      <c r="LUO48" s="44"/>
      <c r="LUP48" s="44"/>
      <c r="LUQ48" s="44"/>
      <c r="LUR48" s="44"/>
      <c r="LUS48" s="44"/>
      <c r="LUT48" s="44"/>
      <c r="LUU48" s="44"/>
      <c r="LUV48" s="44"/>
      <c r="LUW48" s="44"/>
      <c r="LUX48" s="44"/>
      <c r="LUY48" s="44"/>
      <c r="LUZ48" s="44"/>
      <c r="LVA48" s="44"/>
      <c r="LVB48" s="44"/>
      <c r="LVC48" s="44"/>
      <c r="LVD48" s="44"/>
      <c r="LVE48" s="44"/>
      <c r="LVF48" s="44"/>
      <c r="LVG48" s="44"/>
      <c r="LVH48" s="44"/>
      <c r="LVI48" s="44"/>
      <c r="LVJ48" s="44"/>
      <c r="LVK48" s="44"/>
      <c r="LVL48" s="44"/>
      <c r="LVM48" s="44"/>
      <c r="LVN48" s="44"/>
      <c r="LVO48" s="44"/>
      <c r="LVP48" s="44"/>
      <c r="LVQ48" s="44"/>
      <c r="LVR48" s="44"/>
      <c r="LVS48" s="44"/>
      <c r="LVT48" s="44"/>
      <c r="LVU48" s="44"/>
      <c r="LVV48" s="44"/>
      <c r="LVW48" s="44"/>
      <c r="LVX48" s="44"/>
      <c r="LVY48" s="44"/>
      <c r="LVZ48" s="44"/>
      <c r="LWA48" s="44"/>
      <c r="LWB48" s="44"/>
      <c r="LWC48" s="44"/>
      <c r="LWD48" s="44"/>
      <c r="LWE48" s="44"/>
      <c r="LWF48" s="44"/>
      <c r="LWG48" s="44"/>
      <c r="LWH48" s="44"/>
      <c r="LWI48" s="44"/>
      <c r="LWJ48" s="44"/>
      <c r="LWK48" s="44"/>
      <c r="LWL48" s="44"/>
      <c r="LWM48" s="44"/>
      <c r="LWN48" s="44"/>
      <c r="LWO48" s="44"/>
      <c r="LWP48" s="44"/>
      <c r="LWQ48" s="44"/>
      <c r="LWR48" s="44"/>
      <c r="LWS48" s="44"/>
      <c r="LWT48" s="44"/>
      <c r="LWU48" s="44"/>
      <c r="LWV48" s="44"/>
      <c r="LWW48" s="44"/>
      <c r="LWX48" s="44"/>
      <c r="LWY48" s="44"/>
      <c r="LWZ48" s="44"/>
      <c r="LXA48" s="44"/>
      <c r="LXB48" s="44"/>
      <c r="LXC48" s="44"/>
      <c r="LXD48" s="44"/>
      <c r="LXE48" s="44"/>
      <c r="LXF48" s="44"/>
      <c r="LXG48" s="44"/>
      <c r="LXH48" s="44"/>
      <c r="LXI48" s="44"/>
      <c r="LXJ48" s="44"/>
      <c r="LXK48" s="44"/>
      <c r="LXL48" s="44"/>
      <c r="LXM48" s="44"/>
      <c r="LXN48" s="44"/>
      <c r="LXO48" s="44"/>
      <c r="LXP48" s="44"/>
      <c r="LXQ48" s="44"/>
      <c r="LXR48" s="44"/>
      <c r="LXS48" s="44"/>
      <c r="LXT48" s="44"/>
      <c r="LXU48" s="44"/>
      <c r="LXV48" s="44"/>
      <c r="LXW48" s="44"/>
      <c r="LXX48" s="44"/>
      <c r="LXY48" s="44"/>
      <c r="LXZ48" s="44"/>
      <c r="LYA48" s="44"/>
      <c r="LYB48" s="44"/>
      <c r="LYC48" s="44"/>
      <c r="LYD48" s="44"/>
      <c r="LYE48" s="44"/>
      <c r="LYF48" s="44"/>
      <c r="LYG48" s="44"/>
      <c r="LYH48" s="44"/>
      <c r="LYI48" s="44"/>
      <c r="LYJ48" s="44"/>
      <c r="LYK48" s="44"/>
      <c r="LYL48" s="44"/>
      <c r="LYM48" s="44"/>
      <c r="LYN48" s="44"/>
      <c r="LYO48" s="44"/>
      <c r="LYP48" s="44"/>
      <c r="LYQ48" s="44"/>
      <c r="LYR48" s="44"/>
      <c r="LYS48" s="44"/>
      <c r="LYT48" s="44"/>
      <c r="LYU48" s="44"/>
      <c r="LYV48" s="44"/>
      <c r="LYW48" s="44"/>
      <c r="LYX48" s="44"/>
      <c r="LYY48" s="44"/>
      <c r="LYZ48" s="44"/>
      <c r="LZA48" s="44"/>
      <c r="LZB48" s="44"/>
      <c r="LZC48" s="44"/>
      <c r="LZD48" s="44"/>
      <c r="LZE48" s="44"/>
      <c r="LZF48" s="44"/>
      <c r="LZG48" s="44"/>
      <c r="LZH48" s="44"/>
      <c r="LZI48" s="44"/>
      <c r="LZJ48" s="44"/>
      <c r="LZK48" s="44"/>
      <c r="LZL48" s="44"/>
      <c r="LZM48" s="44"/>
      <c r="LZN48" s="44"/>
      <c r="LZO48" s="44"/>
      <c r="LZP48" s="44"/>
      <c r="LZQ48" s="44"/>
      <c r="LZR48" s="44"/>
      <c r="LZS48" s="44"/>
      <c r="LZT48" s="44"/>
      <c r="LZU48" s="44"/>
      <c r="LZV48" s="44"/>
      <c r="LZW48" s="44"/>
      <c r="LZX48" s="44"/>
      <c r="LZY48" s="44"/>
      <c r="LZZ48" s="44"/>
      <c r="MAA48" s="44"/>
      <c r="MAB48" s="44"/>
      <c r="MAC48" s="44"/>
      <c r="MAD48" s="44"/>
      <c r="MAE48" s="44"/>
      <c r="MAF48" s="44"/>
      <c r="MAG48" s="44"/>
      <c r="MAH48" s="44"/>
      <c r="MAI48" s="44"/>
      <c r="MAJ48" s="44"/>
      <c r="MAK48" s="44"/>
      <c r="MAL48" s="44"/>
      <c r="MAM48" s="44"/>
      <c r="MAN48" s="44"/>
      <c r="MAO48" s="44"/>
      <c r="MAP48" s="44"/>
      <c r="MAQ48" s="44"/>
      <c r="MAR48" s="44"/>
      <c r="MAS48" s="44"/>
      <c r="MAT48" s="44"/>
      <c r="MAU48" s="44"/>
      <c r="MAV48" s="44"/>
      <c r="MAW48" s="44"/>
      <c r="MAX48" s="44"/>
      <c r="MAY48" s="44"/>
      <c r="MAZ48" s="44"/>
      <c r="MBA48" s="44"/>
      <c r="MBB48" s="44"/>
      <c r="MBC48" s="44"/>
      <c r="MBD48" s="44"/>
      <c r="MBE48" s="44"/>
      <c r="MBF48" s="44"/>
      <c r="MBG48" s="44"/>
      <c r="MBH48" s="44"/>
      <c r="MBI48" s="44"/>
      <c r="MBJ48" s="44"/>
      <c r="MBK48" s="44"/>
      <c r="MBL48" s="44"/>
      <c r="MBM48" s="44"/>
      <c r="MBN48" s="44"/>
      <c r="MBO48" s="44"/>
      <c r="MBP48" s="44"/>
      <c r="MBQ48" s="44"/>
      <c r="MBR48" s="44"/>
      <c r="MBS48" s="44"/>
      <c r="MBT48" s="44"/>
      <c r="MBU48" s="44"/>
      <c r="MBV48" s="44"/>
      <c r="MBW48" s="44"/>
      <c r="MBX48" s="44"/>
      <c r="MBY48" s="44"/>
      <c r="MBZ48" s="44"/>
      <c r="MCA48" s="44"/>
      <c r="MCB48" s="44"/>
      <c r="MCC48" s="44"/>
      <c r="MCD48" s="44"/>
      <c r="MCE48" s="44"/>
      <c r="MCF48" s="44"/>
      <c r="MCG48" s="44"/>
      <c r="MCH48" s="44"/>
      <c r="MCI48" s="44"/>
      <c r="MCJ48" s="44"/>
      <c r="MCK48" s="44"/>
      <c r="MCL48" s="44"/>
      <c r="MCM48" s="44"/>
      <c r="MCN48" s="44"/>
      <c r="MCO48" s="44"/>
      <c r="MCP48" s="44"/>
      <c r="MCQ48" s="44"/>
      <c r="MCR48" s="44"/>
      <c r="MCS48" s="44"/>
      <c r="MCT48" s="44"/>
      <c r="MCU48" s="44"/>
      <c r="MCV48" s="44"/>
      <c r="MCW48" s="44"/>
      <c r="MCX48" s="44"/>
      <c r="MCY48" s="44"/>
      <c r="MCZ48" s="44"/>
      <c r="MDA48" s="44"/>
      <c r="MDB48" s="44"/>
      <c r="MDC48" s="44"/>
      <c r="MDD48" s="44"/>
      <c r="MDE48" s="44"/>
      <c r="MDF48" s="44"/>
      <c r="MDG48" s="44"/>
      <c r="MDH48" s="44"/>
      <c r="MDI48" s="44"/>
      <c r="MDJ48" s="44"/>
      <c r="MDK48" s="44"/>
      <c r="MDL48" s="44"/>
      <c r="MDM48" s="44"/>
      <c r="MDN48" s="44"/>
      <c r="MDO48" s="44"/>
      <c r="MDP48" s="44"/>
      <c r="MDQ48" s="44"/>
      <c r="MDR48" s="44"/>
      <c r="MDS48" s="44"/>
      <c r="MDT48" s="44"/>
      <c r="MDU48" s="44"/>
      <c r="MDV48" s="44"/>
      <c r="MDW48" s="44"/>
      <c r="MDX48" s="44"/>
      <c r="MDY48" s="44"/>
      <c r="MDZ48" s="44"/>
      <c r="MEA48" s="44"/>
      <c r="MEB48" s="44"/>
      <c r="MEC48" s="44"/>
      <c r="MED48" s="44"/>
      <c r="MEE48" s="44"/>
      <c r="MEF48" s="44"/>
      <c r="MEG48" s="44"/>
      <c r="MEH48" s="44"/>
      <c r="MEI48" s="44"/>
      <c r="MEJ48" s="44"/>
      <c r="MEK48" s="44"/>
      <c r="MEL48" s="44"/>
      <c r="MEM48" s="44"/>
      <c r="MEN48" s="44"/>
      <c r="MEO48" s="44"/>
      <c r="MEP48" s="44"/>
      <c r="MEQ48" s="44"/>
      <c r="MER48" s="44"/>
      <c r="MES48" s="44"/>
      <c r="MET48" s="44"/>
      <c r="MEU48" s="44"/>
      <c r="MEV48" s="44"/>
      <c r="MEW48" s="44"/>
      <c r="MEX48" s="44"/>
      <c r="MEY48" s="44"/>
      <c r="MEZ48" s="44"/>
      <c r="MFA48" s="44"/>
      <c r="MFB48" s="44"/>
      <c r="MFC48" s="44"/>
      <c r="MFD48" s="44"/>
      <c r="MFE48" s="44"/>
      <c r="MFF48" s="44"/>
      <c r="MFG48" s="44"/>
      <c r="MFH48" s="44"/>
      <c r="MFI48" s="44"/>
      <c r="MFJ48" s="44"/>
      <c r="MFK48" s="44"/>
      <c r="MFL48" s="44"/>
      <c r="MFM48" s="44"/>
      <c r="MFN48" s="44"/>
      <c r="MFO48" s="44"/>
      <c r="MFP48" s="44"/>
      <c r="MFQ48" s="44"/>
      <c r="MFR48" s="44"/>
      <c r="MFS48" s="44"/>
      <c r="MFT48" s="44"/>
      <c r="MFU48" s="44"/>
      <c r="MFV48" s="44"/>
      <c r="MFW48" s="44"/>
      <c r="MFX48" s="44"/>
      <c r="MFY48" s="44"/>
      <c r="MFZ48" s="44"/>
      <c r="MGA48" s="44"/>
      <c r="MGB48" s="44"/>
      <c r="MGC48" s="44"/>
      <c r="MGD48" s="44"/>
      <c r="MGE48" s="44"/>
      <c r="MGF48" s="44"/>
      <c r="MGG48" s="44"/>
      <c r="MGH48" s="44"/>
      <c r="MGI48" s="44"/>
      <c r="MGJ48" s="44"/>
      <c r="MGK48" s="44"/>
      <c r="MGL48" s="44"/>
      <c r="MGM48" s="44"/>
      <c r="MGN48" s="44"/>
      <c r="MGO48" s="44"/>
      <c r="MGP48" s="44"/>
      <c r="MGQ48" s="44"/>
      <c r="MGR48" s="44"/>
      <c r="MGS48" s="44"/>
      <c r="MGT48" s="44"/>
      <c r="MGU48" s="44"/>
      <c r="MGV48" s="44"/>
      <c r="MGW48" s="44"/>
      <c r="MGX48" s="44"/>
      <c r="MGY48" s="44"/>
      <c r="MGZ48" s="44"/>
      <c r="MHA48" s="44"/>
      <c r="MHB48" s="44"/>
      <c r="MHC48" s="44"/>
      <c r="MHD48" s="44"/>
      <c r="MHE48" s="44"/>
      <c r="MHF48" s="44"/>
      <c r="MHG48" s="44"/>
      <c r="MHH48" s="44"/>
      <c r="MHI48" s="44"/>
      <c r="MHJ48" s="44"/>
      <c r="MHK48" s="44"/>
      <c r="MHL48" s="44"/>
      <c r="MHM48" s="44"/>
      <c r="MHN48" s="44"/>
      <c r="MHO48" s="44"/>
      <c r="MHP48" s="44"/>
      <c r="MHQ48" s="44"/>
      <c r="MHR48" s="44"/>
      <c r="MHS48" s="44"/>
      <c r="MHT48" s="44"/>
      <c r="MHU48" s="44"/>
      <c r="MHV48" s="44"/>
      <c r="MHW48" s="44"/>
      <c r="MHX48" s="44"/>
      <c r="MHY48" s="44"/>
      <c r="MHZ48" s="44"/>
      <c r="MIA48" s="44"/>
      <c r="MIB48" s="44"/>
      <c r="MIC48" s="44"/>
      <c r="MID48" s="44"/>
      <c r="MIE48" s="44"/>
      <c r="MIF48" s="44"/>
      <c r="MIG48" s="44"/>
      <c r="MIH48" s="44"/>
      <c r="MII48" s="44"/>
      <c r="MIJ48" s="44"/>
      <c r="MIK48" s="44"/>
      <c r="MIL48" s="44"/>
      <c r="MIM48" s="44"/>
      <c r="MIN48" s="44"/>
      <c r="MIO48" s="44"/>
      <c r="MIP48" s="44"/>
      <c r="MIQ48" s="44"/>
      <c r="MIR48" s="44"/>
      <c r="MIS48" s="44"/>
      <c r="MIT48" s="44"/>
      <c r="MIU48" s="44"/>
      <c r="MIV48" s="44"/>
      <c r="MIW48" s="44"/>
      <c r="MIX48" s="44"/>
      <c r="MIY48" s="44"/>
      <c r="MIZ48" s="44"/>
      <c r="MJA48" s="44"/>
      <c r="MJB48" s="44"/>
      <c r="MJC48" s="44"/>
      <c r="MJD48" s="44"/>
      <c r="MJE48" s="44"/>
      <c r="MJF48" s="44"/>
      <c r="MJG48" s="44"/>
      <c r="MJH48" s="44"/>
      <c r="MJI48" s="44"/>
      <c r="MJJ48" s="44"/>
      <c r="MJK48" s="44"/>
      <c r="MJL48" s="44"/>
      <c r="MJM48" s="44"/>
      <c r="MJN48" s="44"/>
      <c r="MJO48" s="44"/>
      <c r="MJP48" s="44"/>
      <c r="MJQ48" s="44"/>
      <c r="MJR48" s="44"/>
      <c r="MJS48" s="44"/>
      <c r="MJT48" s="44"/>
      <c r="MJU48" s="44"/>
      <c r="MJV48" s="44"/>
      <c r="MJW48" s="44"/>
      <c r="MJX48" s="44"/>
      <c r="MJY48" s="44"/>
      <c r="MJZ48" s="44"/>
      <c r="MKA48" s="44"/>
      <c r="MKB48" s="44"/>
      <c r="MKC48" s="44"/>
      <c r="MKD48" s="44"/>
      <c r="MKE48" s="44"/>
      <c r="MKF48" s="44"/>
      <c r="MKG48" s="44"/>
      <c r="MKH48" s="44"/>
      <c r="MKI48" s="44"/>
      <c r="MKJ48" s="44"/>
      <c r="MKK48" s="44"/>
      <c r="MKL48" s="44"/>
      <c r="MKM48" s="44"/>
      <c r="MKN48" s="44"/>
      <c r="MKO48" s="44"/>
      <c r="MKP48" s="44"/>
      <c r="MKQ48" s="44"/>
      <c r="MKR48" s="44"/>
      <c r="MKS48" s="44"/>
      <c r="MKT48" s="44"/>
      <c r="MKU48" s="44"/>
      <c r="MKV48" s="44"/>
      <c r="MKW48" s="44"/>
      <c r="MKX48" s="44"/>
      <c r="MKY48" s="44"/>
      <c r="MKZ48" s="44"/>
      <c r="MLA48" s="44"/>
      <c r="MLB48" s="44"/>
      <c r="MLC48" s="44"/>
      <c r="MLD48" s="44"/>
      <c r="MLE48" s="44"/>
      <c r="MLF48" s="44"/>
      <c r="MLG48" s="44"/>
      <c r="MLH48" s="44"/>
      <c r="MLI48" s="44"/>
      <c r="MLJ48" s="44"/>
      <c r="MLK48" s="44"/>
      <c r="MLL48" s="44"/>
      <c r="MLM48" s="44"/>
      <c r="MLN48" s="44"/>
      <c r="MLO48" s="44"/>
      <c r="MLP48" s="44"/>
      <c r="MLQ48" s="44"/>
      <c r="MLR48" s="44"/>
      <c r="MLS48" s="44"/>
      <c r="MLT48" s="44"/>
      <c r="MLU48" s="44"/>
      <c r="MLV48" s="44"/>
      <c r="MLW48" s="44"/>
      <c r="MLX48" s="44"/>
      <c r="MLY48" s="44"/>
      <c r="MLZ48" s="44"/>
      <c r="MMA48" s="44"/>
      <c r="MMB48" s="44"/>
      <c r="MMC48" s="44"/>
      <c r="MMD48" s="44"/>
      <c r="MME48" s="44"/>
      <c r="MMF48" s="44"/>
      <c r="MMG48" s="44"/>
      <c r="MMH48" s="44"/>
      <c r="MMI48" s="44"/>
      <c r="MMJ48" s="44"/>
      <c r="MMK48" s="44"/>
      <c r="MML48" s="44"/>
      <c r="MMM48" s="44"/>
      <c r="MMN48" s="44"/>
      <c r="MMO48" s="44"/>
      <c r="MMP48" s="44"/>
      <c r="MMQ48" s="44"/>
      <c r="MMR48" s="44"/>
      <c r="MMS48" s="44"/>
      <c r="MMT48" s="44"/>
      <c r="MMU48" s="44"/>
      <c r="MMV48" s="44"/>
      <c r="MMW48" s="44"/>
      <c r="MMX48" s="44"/>
      <c r="MMY48" s="44"/>
      <c r="MMZ48" s="44"/>
      <c r="MNA48" s="44"/>
      <c r="MNB48" s="44"/>
      <c r="MNC48" s="44"/>
      <c r="MND48" s="44"/>
      <c r="MNE48" s="44"/>
      <c r="MNF48" s="44"/>
      <c r="MNG48" s="44"/>
      <c r="MNH48" s="44"/>
      <c r="MNI48" s="44"/>
      <c r="MNJ48" s="44"/>
      <c r="MNK48" s="44"/>
      <c r="MNL48" s="44"/>
      <c r="MNM48" s="44"/>
      <c r="MNN48" s="44"/>
      <c r="MNO48" s="44"/>
      <c r="MNP48" s="44"/>
      <c r="MNQ48" s="44"/>
      <c r="MNR48" s="44"/>
      <c r="MNS48" s="44"/>
      <c r="MNT48" s="44"/>
      <c r="MNU48" s="44"/>
      <c r="MNV48" s="44"/>
      <c r="MNW48" s="44"/>
      <c r="MNX48" s="44"/>
      <c r="MNY48" s="44"/>
      <c r="MNZ48" s="44"/>
      <c r="MOA48" s="44"/>
      <c r="MOB48" s="44"/>
      <c r="MOC48" s="44"/>
      <c r="MOD48" s="44"/>
      <c r="MOE48" s="44"/>
      <c r="MOF48" s="44"/>
      <c r="MOG48" s="44"/>
      <c r="MOH48" s="44"/>
      <c r="MOI48" s="44"/>
      <c r="MOJ48" s="44"/>
      <c r="MOK48" s="44"/>
      <c r="MOL48" s="44"/>
      <c r="MOM48" s="44"/>
      <c r="MON48" s="44"/>
      <c r="MOO48" s="44"/>
      <c r="MOP48" s="44"/>
      <c r="MOQ48" s="44"/>
      <c r="MOR48" s="44"/>
      <c r="MOS48" s="44"/>
      <c r="MOT48" s="44"/>
      <c r="MOU48" s="44"/>
      <c r="MOV48" s="44"/>
      <c r="MOW48" s="44"/>
      <c r="MOX48" s="44"/>
      <c r="MOY48" s="44"/>
      <c r="MOZ48" s="44"/>
      <c r="MPA48" s="44"/>
      <c r="MPB48" s="44"/>
      <c r="MPC48" s="44"/>
      <c r="MPD48" s="44"/>
      <c r="MPE48" s="44"/>
      <c r="MPF48" s="44"/>
      <c r="MPG48" s="44"/>
      <c r="MPH48" s="44"/>
      <c r="MPI48" s="44"/>
      <c r="MPJ48" s="44"/>
      <c r="MPK48" s="44"/>
      <c r="MPL48" s="44"/>
      <c r="MPM48" s="44"/>
      <c r="MPN48" s="44"/>
      <c r="MPO48" s="44"/>
      <c r="MPP48" s="44"/>
      <c r="MPQ48" s="44"/>
      <c r="MPR48" s="44"/>
      <c r="MPS48" s="44"/>
      <c r="MPT48" s="44"/>
      <c r="MPU48" s="44"/>
      <c r="MPV48" s="44"/>
      <c r="MPW48" s="44"/>
      <c r="MPX48" s="44"/>
      <c r="MPY48" s="44"/>
      <c r="MPZ48" s="44"/>
      <c r="MQA48" s="44"/>
      <c r="MQB48" s="44"/>
      <c r="MQC48" s="44"/>
      <c r="MQD48" s="44"/>
      <c r="MQE48" s="44"/>
      <c r="MQF48" s="44"/>
      <c r="MQG48" s="44"/>
      <c r="MQH48" s="44"/>
      <c r="MQI48" s="44"/>
      <c r="MQJ48" s="44"/>
      <c r="MQK48" s="44"/>
      <c r="MQL48" s="44"/>
      <c r="MQM48" s="44"/>
      <c r="MQN48" s="44"/>
      <c r="MQO48" s="44"/>
      <c r="MQP48" s="44"/>
      <c r="MQQ48" s="44"/>
      <c r="MQR48" s="44"/>
      <c r="MQS48" s="44"/>
      <c r="MQT48" s="44"/>
      <c r="MQU48" s="44"/>
      <c r="MQV48" s="44"/>
      <c r="MQW48" s="44"/>
      <c r="MQX48" s="44"/>
      <c r="MQY48" s="44"/>
      <c r="MQZ48" s="44"/>
      <c r="MRA48" s="44"/>
      <c r="MRB48" s="44"/>
      <c r="MRC48" s="44"/>
      <c r="MRD48" s="44"/>
      <c r="MRE48" s="44"/>
      <c r="MRF48" s="44"/>
      <c r="MRG48" s="44"/>
      <c r="MRH48" s="44"/>
      <c r="MRI48" s="44"/>
      <c r="MRJ48" s="44"/>
      <c r="MRK48" s="44"/>
      <c r="MRL48" s="44"/>
      <c r="MRM48" s="44"/>
      <c r="MRN48" s="44"/>
      <c r="MRO48" s="44"/>
      <c r="MRP48" s="44"/>
      <c r="MRQ48" s="44"/>
      <c r="MRR48" s="44"/>
      <c r="MRS48" s="44"/>
      <c r="MRT48" s="44"/>
      <c r="MRU48" s="44"/>
      <c r="MRV48" s="44"/>
      <c r="MRW48" s="44"/>
      <c r="MRX48" s="44"/>
      <c r="MRY48" s="44"/>
      <c r="MRZ48" s="44"/>
      <c r="MSA48" s="44"/>
      <c r="MSB48" s="44"/>
      <c r="MSC48" s="44"/>
      <c r="MSD48" s="44"/>
      <c r="MSE48" s="44"/>
      <c r="MSF48" s="44"/>
      <c r="MSG48" s="44"/>
      <c r="MSH48" s="44"/>
      <c r="MSI48" s="44"/>
      <c r="MSJ48" s="44"/>
      <c r="MSK48" s="44"/>
      <c r="MSL48" s="44"/>
      <c r="MSM48" s="44"/>
      <c r="MSN48" s="44"/>
      <c r="MSO48" s="44"/>
      <c r="MSP48" s="44"/>
      <c r="MSQ48" s="44"/>
      <c r="MSR48" s="44"/>
      <c r="MSS48" s="44"/>
      <c r="MST48" s="44"/>
      <c r="MSU48" s="44"/>
      <c r="MSV48" s="44"/>
      <c r="MSW48" s="44"/>
      <c r="MSX48" s="44"/>
      <c r="MSY48" s="44"/>
      <c r="MSZ48" s="44"/>
      <c r="MTA48" s="44"/>
      <c r="MTB48" s="44"/>
      <c r="MTC48" s="44"/>
      <c r="MTD48" s="44"/>
      <c r="MTE48" s="44"/>
      <c r="MTF48" s="44"/>
      <c r="MTG48" s="44"/>
      <c r="MTH48" s="44"/>
      <c r="MTI48" s="44"/>
      <c r="MTJ48" s="44"/>
      <c r="MTK48" s="44"/>
      <c r="MTL48" s="44"/>
      <c r="MTM48" s="44"/>
      <c r="MTN48" s="44"/>
      <c r="MTO48" s="44"/>
      <c r="MTP48" s="44"/>
      <c r="MTQ48" s="44"/>
      <c r="MTR48" s="44"/>
      <c r="MTS48" s="44"/>
      <c r="MTT48" s="44"/>
      <c r="MTU48" s="44"/>
      <c r="MTV48" s="44"/>
      <c r="MTW48" s="44"/>
      <c r="MTX48" s="44"/>
      <c r="MTY48" s="44"/>
      <c r="MTZ48" s="44"/>
      <c r="MUA48" s="44"/>
      <c r="MUB48" s="44"/>
      <c r="MUC48" s="44"/>
      <c r="MUD48" s="44"/>
      <c r="MUE48" s="44"/>
      <c r="MUF48" s="44"/>
      <c r="MUG48" s="44"/>
      <c r="MUH48" s="44"/>
      <c r="MUI48" s="44"/>
      <c r="MUJ48" s="44"/>
      <c r="MUK48" s="44"/>
      <c r="MUL48" s="44"/>
      <c r="MUM48" s="44"/>
      <c r="MUN48" s="44"/>
      <c r="MUO48" s="44"/>
      <c r="MUP48" s="44"/>
      <c r="MUQ48" s="44"/>
      <c r="MUR48" s="44"/>
      <c r="MUS48" s="44"/>
      <c r="MUT48" s="44"/>
      <c r="MUU48" s="44"/>
      <c r="MUV48" s="44"/>
      <c r="MUW48" s="44"/>
      <c r="MUX48" s="44"/>
      <c r="MUY48" s="44"/>
      <c r="MUZ48" s="44"/>
      <c r="MVA48" s="44"/>
      <c r="MVB48" s="44"/>
      <c r="MVC48" s="44"/>
      <c r="MVD48" s="44"/>
      <c r="MVE48" s="44"/>
      <c r="MVF48" s="44"/>
      <c r="MVG48" s="44"/>
      <c r="MVH48" s="44"/>
      <c r="MVI48" s="44"/>
      <c r="MVJ48" s="44"/>
      <c r="MVK48" s="44"/>
      <c r="MVL48" s="44"/>
      <c r="MVM48" s="44"/>
      <c r="MVN48" s="44"/>
      <c r="MVO48" s="44"/>
      <c r="MVP48" s="44"/>
      <c r="MVQ48" s="44"/>
      <c r="MVR48" s="44"/>
      <c r="MVS48" s="44"/>
      <c r="MVT48" s="44"/>
      <c r="MVU48" s="44"/>
      <c r="MVV48" s="44"/>
      <c r="MVW48" s="44"/>
      <c r="MVX48" s="44"/>
      <c r="MVY48" s="44"/>
      <c r="MVZ48" s="44"/>
      <c r="MWA48" s="44"/>
      <c r="MWB48" s="44"/>
      <c r="MWC48" s="44"/>
      <c r="MWD48" s="44"/>
      <c r="MWE48" s="44"/>
      <c r="MWF48" s="44"/>
      <c r="MWG48" s="44"/>
      <c r="MWH48" s="44"/>
      <c r="MWI48" s="44"/>
      <c r="MWJ48" s="44"/>
      <c r="MWK48" s="44"/>
      <c r="MWL48" s="44"/>
      <c r="MWM48" s="44"/>
      <c r="MWN48" s="44"/>
      <c r="MWO48" s="44"/>
      <c r="MWP48" s="44"/>
      <c r="MWQ48" s="44"/>
      <c r="MWR48" s="44"/>
      <c r="MWS48" s="44"/>
      <c r="MWT48" s="44"/>
      <c r="MWU48" s="44"/>
      <c r="MWV48" s="44"/>
      <c r="MWW48" s="44"/>
      <c r="MWX48" s="44"/>
      <c r="MWY48" s="44"/>
      <c r="MWZ48" s="44"/>
      <c r="MXA48" s="44"/>
      <c r="MXB48" s="44"/>
      <c r="MXC48" s="44"/>
      <c r="MXD48" s="44"/>
      <c r="MXE48" s="44"/>
      <c r="MXF48" s="44"/>
      <c r="MXG48" s="44"/>
      <c r="MXH48" s="44"/>
      <c r="MXI48" s="44"/>
      <c r="MXJ48" s="44"/>
      <c r="MXK48" s="44"/>
      <c r="MXL48" s="44"/>
      <c r="MXM48" s="44"/>
      <c r="MXN48" s="44"/>
      <c r="MXO48" s="44"/>
      <c r="MXP48" s="44"/>
      <c r="MXQ48" s="44"/>
      <c r="MXR48" s="44"/>
      <c r="MXS48" s="44"/>
      <c r="MXT48" s="44"/>
      <c r="MXU48" s="44"/>
      <c r="MXV48" s="44"/>
      <c r="MXW48" s="44"/>
      <c r="MXX48" s="44"/>
      <c r="MXY48" s="44"/>
      <c r="MXZ48" s="44"/>
      <c r="MYA48" s="44"/>
      <c r="MYB48" s="44"/>
      <c r="MYC48" s="44"/>
      <c r="MYD48" s="44"/>
      <c r="MYE48" s="44"/>
      <c r="MYF48" s="44"/>
      <c r="MYG48" s="44"/>
      <c r="MYH48" s="44"/>
      <c r="MYI48" s="44"/>
      <c r="MYJ48" s="44"/>
      <c r="MYK48" s="44"/>
      <c r="MYL48" s="44"/>
      <c r="MYM48" s="44"/>
      <c r="MYN48" s="44"/>
      <c r="MYO48" s="44"/>
      <c r="MYP48" s="44"/>
      <c r="MYQ48" s="44"/>
      <c r="MYR48" s="44"/>
      <c r="MYS48" s="44"/>
      <c r="MYT48" s="44"/>
      <c r="MYU48" s="44"/>
      <c r="MYV48" s="44"/>
      <c r="MYW48" s="44"/>
      <c r="MYX48" s="44"/>
      <c r="MYY48" s="44"/>
      <c r="MYZ48" s="44"/>
      <c r="MZA48" s="44"/>
      <c r="MZB48" s="44"/>
      <c r="MZC48" s="44"/>
      <c r="MZD48" s="44"/>
      <c r="MZE48" s="44"/>
      <c r="MZF48" s="44"/>
      <c r="MZG48" s="44"/>
      <c r="MZH48" s="44"/>
      <c r="MZI48" s="44"/>
      <c r="MZJ48" s="44"/>
      <c r="MZK48" s="44"/>
      <c r="MZL48" s="44"/>
      <c r="MZM48" s="44"/>
      <c r="MZN48" s="44"/>
      <c r="MZO48" s="44"/>
      <c r="MZP48" s="44"/>
      <c r="MZQ48" s="44"/>
      <c r="MZR48" s="44"/>
      <c r="MZS48" s="44"/>
      <c r="MZT48" s="44"/>
      <c r="MZU48" s="44"/>
      <c r="MZV48" s="44"/>
      <c r="MZW48" s="44"/>
      <c r="MZX48" s="44"/>
      <c r="MZY48" s="44"/>
      <c r="MZZ48" s="44"/>
      <c r="NAA48" s="44"/>
      <c r="NAB48" s="44"/>
      <c r="NAC48" s="44"/>
      <c r="NAD48" s="44"/>
      <c r="NAE48" s="44"/>
      <c r="NAF48" s="44"/>
      <c r="NAG48" s="44"/>
      <c r="NAH48" s="44"/>
      <c r="NAI48" s="44"/>
      <c r="NAJ48" s="44"/>
      <c r="NAK48" s="44"/>
      <c r="NAL48" s="44"/>
      <c r="NAM48" s="44"/>
      <c r="NAN48" s="44"/>
      <c r="NAO48" s="44"/>
      <c r="NAP48" s="44"/>
      <c r="NAQ48" s="44"/>
      <c r="NAR48" s="44"/>
      <c r="NAS48" s="44"/>
      <c r="NAT48" s="44"/>
      <c r="NAU48" s="44"/>
      <c r="NAV48" s="44"/>
      <c r="NAW48" s="44"/>
      <c r="NAX48" s="44"/>
      <c r="NAY48" s="44"/>
      <c r="NAZ48" s="44"/>
      <c r="NBA48" s="44"/>
      <c r="NBB48" s="44"/>
      <c r="NBC48" s="44"/>
      <c r="NBD48" s="44"/>
      <c r="NBE48" s="44"/>
      <c r="NBF48" s="44"/>
      <c r="NBG48" s="44"/>
      <c r="NBH48" s="44"/>
      <c r="NBI48" s="44"/>
      <c r="NBJ48" s="44"/>
      <c r="NBK48" s="44"/>
      <c r="NBL48" s="44"/>
      <c r="NBM48" s="44"/>
      <c r="NBN48" s="44"/>
      <c r="NBO48" s="44"/>
      <c r="NBP48" s="44"/>
      <c r="NBQ48" s="44"/>
      <c r="NBR48" s="44"/>
      <c r="NBS48" s="44"/>
      <c r="NBT48" s="44"/>
      <c r="NBU48" s="44"/>
      <c r="NBV48" s="44"/>
      <c r="NBW48" s="44"/>
      <c r="NBX48" s="44"/>
      <c r="NBY48" s="44"/>
      <c r="NBZ48" s="44"/>
      <c r="NCA48" s="44"/>
      <c r="NCB48" s="44"/>
      <c r="NCC48" s="44"/>
      <c r="NCD48" s="44"/>
      <c r="NCE48" s="44"/>
      <c r="NCF48" s="44"/>
      <c r="NCG48" s="44"/>
      <c r="NCH48" s="44"/>
      <c r="NCI48" s="44"/>
      <c r="NCJ48" s="44"/>
      <c r="NCK48" s="44"/>
      <c r="NCL48" s="44"/>
      <c r="NCM48" s="44"/>
      <c r="NCN48" s="44"/>
      <c r="NCO48" s="44"/>
      <c r="NCP48" s="44"/>
      <c r="NCQ48" s="44"/>
      <c r="NCR48" s="44"/>
      <c r="NCS48" s="44"/>
      <c r="NCT48" s="44"/>
      <c r="NCU48" s="44"/>
      <c r="NCV48" s="44"/>
      <c r="NCW48" s="44"/>
      <c r="NCX48" s="44"/>
      <c r="NCY48" s="44"/>
      <c r="NCZ48" s="44"/>
      <c r="NDA48" s="44"/>
      <c r="NDB48" s="44"/>
      <c r="NDC48" s="44"/>
      <c r="NDD48" s="44"/>
      <c r="NDE48" s="44"/>
      <c r="NDF48" s="44"/>
      <c r="NDG48" s="44"/>
      <c r="NDH48" s="44"/>
      <c r="NDI48" s="44"/>
      <c r="NDJ48" s="44"/>
      <c r="NDK48" s="44"/>
      <c r="NDL48" s="44"/>
      <c r="NDM48" s="44"/>
      <c r="NDN48" s="44"/>
      <c r="NDO48" s="44"/>
      <c r="NDP48" s="44"/>
      <c r="NDQ48" s="44"/>
      <c r="NDR48" s="44"/>
      <c r="NDS48" s="44"/>
      <c r="NDT48" s="44"/>
      <c r="NDU48" s="44"/>
      <c r="NDV48" s="44"/>
      <c r="NDW48" s="44"/>
      <c r="NDX48" s="44"/>
      <c r="NDY48" s="44"/>
      <c r="NDZ48" s="44"/>
      <c r="NEA48" s="44"/>
      <c r="NEB48" s="44"/>
      <c r="NEC48" s="44"/>
      <c r="NED48" s="44"/>
      <c r="NEE48" s="44"/>
      <c r="NEF48" s="44"/>
      <c r="NEG48" s="44"/>
      <c r="NEH48" s="44"/>
      <c r="NEI48" s="44"/>
      <c r="NEJ48" s="44"/>
      <c r="NEK48" s="44"/>
      <c r="NEL48" s="44"/>
      <c r="NEM48" s="44"/>
      <c r="NEN48" s="44"/>
      <c r="NEO48" s="44"/>
      <c r="NEP48" s="44"/>
      <c r="NEQ48" s="44"/>
      <c r="NER48" s="44"/>
      <c r="NES48" s="44"/>
      <c r="NET48" s="44"/>
      <c r="NEU48" s="44"/>
      <c r="NEV48" s="44"/>
      <c r="NEW48" s="44"/>
      <c r="NEX48" s="44"/>
      <c r="NEY48" s="44"/>
      <c r="NEZ48" s="44"/>
      <c r="NFA48" s="44"/>
      <c r="NFB48" s="44"/>
      <c r="NFC48" s="44"/>
      <c r="NFD48" s="44"/>
      <c r="NFE48" s="44"/>
      <c r="NFF48" s="44"/>
      <c r="NFG48" s="44"/>
      <c r="NFH48" s="44"/>
      <c r="NFI48" s="44"/>
      <c r="NFJ48" s="44"/>
      <c r="NFK48" s="44"/>
      <c r="NFL48" s="44"/>
      <c r="NFM48" s="44"/>
      <c r="NFN48" s="44"/>
      <c r="NFO48" s="44"/>
      <c r="NFP48" s="44"/>
      <c r="NFQ48" s="44"/>
      <c r="NFR48" s="44"/>
      <c r="NFS48" s="44"/>
      <c r="NFT48" s="44"/>
      <c r="NFU48" s="44"/>
      <c r="NFV48" s="44"/>
      <c r="NFW48" s="44"/>
      <c r="NFX48" s="44"/>
      <c r="NFY48" s="44"/>
      <c r="NFZ48" s="44"/>
      <c r="NGA48" s="44"/>
      <c r="NGB48" s="44"/>
      <c r="NGC48" s="44"/>
      <c r="NGD48" s="44"/>
      <c r="NGE48" s="44"/>
      <c r="NGF48" s="44"/>
      <c r="NGG48" s="44"/>
      <c r="NGH48" s="44"/>
      <c r="NGI48" s="44"/>
      <c r="NGJ48" s="44"/>
      <c r="NGK48" s="44"/>
      <c r="NGL48" s="44"/>
      <c r="NGM48" s="44"/>
      <c r="NGN48" s="44"/>
      <c r="NGO48" s="44"/>
      <c r="NGP48" s="44"/>
      <c r="NGQ48" s="44"/>
      <c r="NGR48" s="44"/>
      <c r="NGS48" s="44"/>
      <c r="NGT48" s="44"/>
      <c r="NGU48" s="44"/>
      <c r="NGV48" s="44"/>
      <c r="NGW48" s="44"/>
      <c r="NGX48" s="44"/>
      <c r="NGY48" s="44"/>
      <c r="NGZ48" s="44"/>
      <c r="NHA48" s="44"/>
      <c r="NHB48" s="44"/>
      <c r="NHC48" s="44"/>
      <c r="NHD48" s="44"/>
      <c r="NHE48" s="44"/>
      <c r="NHF48" s="44"/>
      <c r="NHG48" s="44"/>
      <c r="NHH48" s="44"/>
      <c r="NHI48" s="44"/>
      <c r="NHJ48" s="44"/>
      <c r="NHK48" s="44"/>
      <c r="NHL48" s="44"/>
      <c r="NHM48" s="44"/>
      <c r="NHN48" s="44"/>
      <c r="NHO48" s="44"/>
      <c r="NHP48" s="44"/>
      <c r="NHQ48" s="44"/>
      <c r="NHR48" s="44"/>
      <c r="NHS48" s="44"/>
      <c r="NHT48" s="44"/>
      <c r="NHU48" s="44"/>
      <c r="NHV48" s="44"/>
      <c r="NHW48" s="44"/>
      <c r="NHX48" s="44"/>
      <c r="NHY48" s="44"/>
      <c r="NHZ48" s="44"/>
      <c r="NIA48" s="44"/>
      <c r="NIB48" s="44"/>
      <c r="NIC48" s="44"/>
      <c r="NID48" s="44"/>
      <c r="NIE48" s="44"/>
      <c r="NIF48" s="44"/>
      <c r="NIG48" s="44"/>
      <c r="NIH48" s="44"/>
      <c r="NII48" s="44"/>
      <c r="NIJ48" s="44"/>
      <c r="NIK48" s="44"/>
      <c r="NIL48" s="44"/>
      <c r="NIM48" s="44"/>
      <c r="NIN48" s="44"/>
      <c r="NIO48" s="44"/>
      <c r="NIP48" s="44"/>
      <c r="NIQ48" s="44"/>
      <c r="NIR48" s="44"/>
      <c r="NIS48" s="44"/>
      <c r="NIT48" s="44"/>
      <c r="NIU48" s="44"/>
      <c r="NIV48" s="44"/>
      <c r="NIW48" s="44"/>
      <c r="NIX48" s="44"/>
      <c r="NIY48" s="44"/>
      <c r="NIZ48" s="44"/>
      <c r="NJA48" s="44"/>
      <c r="NJB48" s="44"/>
      <c r="NJC48" s="44"/>
      <c r="NJD48" s="44"/>
      <c r="NJE48" s="44"/>
      <c r="NJF48" s="44"/>
      <c r="NJG48" s="44"/>
      <c r="NJH48" s="44"/>
      <c r="NJI48" s="44"/>
      <c r="NJJ48" s="44"/>
      <c r="NJK48" s="44"/>
      <c r="NJL48" s="44"/>
      <c r="NJM48" s="44"/>
      <c r="NJN48" s="44"/>
      <c r="NJO48" s="44"/>
      <c r="NJP48" s="44"/>
      <c r="NJQ48" s="44"/>
      <c r="NJR48" s="44"/>
      <c r="NJS48" s="44"/>
      <c r="NJT48" s="44"/>
      <c r="NJU48" s="44"/>
      <c r="NJV48" s="44"/>
      <c r="NJW48" s="44"/>
      <c r="NJX48" s="44"/>
      <c r="NJY48" s="44"/>
      <c r="NJZ48" s="44"/>
      <c r="NKA48" s="44"/>
      <c r="NKB48" s="44"/>
      <c r="NKC48" s="44"/>
      <c r="NKD48" s="44"/>
      <c r="NKE48" s="44"/>
      <c r="NKF48" s="44"/>
      <c r="NKG48" s="44"/>
      <c r="NKH48" s="44"/>
      <c r="NKI48" s="44"/>
      <c r="NKJ48" s="44"/>
      <c r="NKK48" s="44"/>
      <c r="NKL48" s="44"/>
      <c r="NKM48" s="44"/>
      <c r="NKN48" s="44"/>
      <c r="NKO48" s="44"/>
      <c r="NKP48" s="44"/>
      <c r="NKQ48" s="44"/>
      <c r="NKR48" s="44"/>
      <c r="NKS48" s="44"/>
      <c r="NKT48" s="44"/>
      <c r="NKU48" s="44"/>
      <c r="NKV48" s="44"/>
      <c r="NKW48" s="44"/>
      <c r="NKX48" s="44"/>
      <c r="NKY48" s="44"/>
      <c r="NKZ48" s="44"/>
      <c r="NLA48" s="44"/>
      <c r="NLB48" s="44"/>
      <c r="NLC48" s="44"/>
      <c r="NLD48" s="44"/>
      <c r="NLE48" s="44"/>
      <c r="NLF48" s="44"/>
      <c r="NLG48" s="44"/>
      <c r="NLH48" s="44"/>
      <c r="NLI48" s="44"/>
      <c r="NLJ48" s="44"/>
      <c r="NLK48" s="44"/>
      <c r="NLL48" s="44"/>
      <c r="NLM48" s="44"/>
      <c r="NLN48" s="44"/>
      <c r="NLO48" s="44"/>
      <c r="NLP48" s="44"/>
      <c r="NLQ48" s="44"/>
      <c r="NLR48" s="44"/>
      <c r="NLS48" s="44"/>
      <c r="NLT48" s="44"/>
      <c r="NLU48" s="44"/>
      <c r="NLV48" s="44"/>
      <c r="NLW48" s="44"/>
      <c r="NLX48" s="44"/>
      <c r="NLY48" s="44"/>
      <c r="NLZ48" s="44"/>
      <c r="NMA48" s="44"/>
      <c r="NMB48" s="44"/>
      <c r="NMC48" s="44"/>
      <c r="NMD48" s="44"/>
      <c r="NME48" s="44"/>
      <c r="NMF48" s="44"/>
      <c r="NMG48" s="44"/>
      <c r="NMH48" s="44"/>
      <c r="NMI48" s="44"/>
      <c r="NMJ48" s="44"/>
      <c r="NMK48" s="44"/>
      <c r="NML48" s="44"/>
      <c r="NMM48" s="44"/>
      <c r="NMN48" s="44"/>
      <c r="NMO48" s="44"/>
      <c r="NMP48" s="44"/>
      <c r="NMQ48" s="44"/>
      <c r="NMR48" s="44"/>
      <c r="NMS48" s="44"/>
      <c r="NMT48" s="44"/>
      <c r="NMU48" s="44"/>
      <c r="NMV48" s="44"/>
      <c r="NMW48" s="44"/>
      <c r="NMX48" s="44"/>
      <c r="NMY48" s="44"/>
      <c r="NMZ48" s="44"/>
      <c r="NNA48" s="44"/>
      <c r="NNB48" s="44"/>
      <c r="NNC48" s="44"/>
      <c r="NND48" s="44"/>
      <c r="NNE48" s="44"/>
      <c r="NNF48" s="44"/>
      <c r="NNG48" s="44"/>
      <c r="NNH48" s="44"/>
      <c r="NNI48" s="44"/>
      <c r="NNJ48" s="44"/>
      <c r="NNK48" s="44"/>
      <c r="NNL48" s="44"/>
      <c r="NNM48" s="44"/>
      <c r="NNN48" s="44"/>
      <c r="NNO48" s="44"/>
      <c r="NNP48" s="44"/>
      <c r="NNQ48" s="44"/>
      <c r="NNR48" s="44"/>
      <c r="NNS48" s="44"/>
      <c r="NNT48" s="44"/>
      <c r="NNU48" s="44"/>
      <c r="NNV48" s="44"/>
      <c r="NNW48" s="44"/>
      <c r="NNX48" s="44"/>
      <c r="NNY48" s="44"/>
      <c r="NNZ48" s="44"/>
      <c r="NOA48" s="44"/>
      <c r="NOB48" s="44"/>
      <c r="NOC48" s="44"/>
      <c r="NOD48" s="44"/>
      <c r="NOE48" s="44"/>
      <c r="NOF48" s="44"/>
      <c r="NOG48" s="44"/>
      <c r="NOH48" s="44"/>
      <c r="NOI48" s="44"/>
      <c r="NOJ48" s="44"/>
      <c r="NOK48" s="44"/>
      <c r="NOL48" s="44"/>
      <c r="NOM48" s="44"/>
      <c r="NON48" s="44"/>
      <c r="NOO48" s="44"/>
      <c r="NOP48" s="44"/>
      <c r="NOQ48" s="44"/>
      <c r="NOR48" s="44"/>
      <c r="NOS48" s="44"/>
      <c r="NOT48" s="44"/>
      <c r="NOU48" s="44"/>
      <c r="NOV48" s="44"/>
      <c r="NOW48" s="44"/>
      <c r="NOX48" s="44"/>
      <c r="NOY48" s="44"/>
      <c r="NOZ48" s="44"/>
      <c r="NPA48" s="44"/>
      <c r="NPB48" s="44"/>
      <c r="NPC48" s="44"/>
      <c r="NPD48" s="44"/>
      <c r="NPE48" s="44"/>
      <c r="NPF48" s="44"/>
      <c r="NPG48" s="44"/>
      <c r="NPH48" s="44"/>
      <c r="NPI48" s="44"/>
      <c r="NPJ48" s="44"/>
      <c r="NPK48" s="44"/>
      <c r="NPL48" s="44"/>
      <c r="NPM48" s="44"/>
      <c r="NPN48" s="44"/>
      <c r="NPO48" s="44"/>
      <c r="NPP48" s="44"/>
      <c r="NPQ48" s="44"/>
      <c r="NPR48" s="44"/>
      <c r="NPS48" s="44"/>
      <c r="NPT48" s="44"/>
      <c r="NPU48" s="44"/>
      <c r="NPV48" s="44"/>
      <c r="NPW48" s="44"/>
      <c r="NPX48" s="44"/>
      <c r="NPY48" s="44"/>
      <c r="NPZ48" s="44"/>
      <c r="NQA48" s="44"/>
      <c r="NQB48" s="44"/>
      <c r="NQC48" s="44"/>
      <c r="NQD48" s="44"/>
      <c r="NQE48" s="44"/>
      <c r="NQF48" s="44"/>
      <c r="NQG48" s="44"/>
      <c r="NQH48" s="44"/>
      <c r="NQI48" s="44"/>
      <c r="NQJ48" s="44"/>
      <c r="NQK48" s="44"/>
      <c r="NQL48" s="44"/>
      <c r="NQM48" s="44"/>
      <c r="NQN48" s="44"/>
      <c r="NQO48" s="44"/>
      <c r="NQP48" s="44"/>
      <c r="NQQ48" s="44"/>
      <c r="NQR48" s="44"/>
      <c r="NQS48" s="44"/>
      <c r="NQT48" s="44"/>
      <c r="NQU48" s="44"/>
      <c r="NQV48" s="44"/>
      <c r="NQW48" s="44"/>
      <c r="NQX48" s="44"/>
      <c r="NQY48" s="44"/>
      <c r="NQZ48" s="44"/>
      <c r="NRA48" s="44"/>
      <c r="NRB48" s="44"/>
      <c r="NRC48" s="44"/>
      <c r="NRD48" s="44"/>
      <c r="NRE48" s="44"/>
      <c r="NRF48" s="44"/>
      <c r="NRG48" s="44"/>
      <c r="NRH48" s="44"/>
      <c r="NRI48" s="44"/>
      <c r="NRJ48" s="44"/>
      <c r="NRK48" s="44"/>
      <c r="NRL48" s="44"/>
      <c r="NRM48" s="44"/>
      <c r="NRN48" s="44"/>
      <c r="NRO48" s="44"/>
      <c r="NRP48" s="44"/>
      <c r="NRQ48" s="44"/>
      <c r="NRR48" s="44"/>
      <c r="NRS48" s="44"/>
      <c r="NRT48" s="44"/>
      <c r="NRU48" s="44"/>
      <c r="NRV48" s="44"/>
      <c r="NRW48" s="44"/>
      <c r="NRX48" s="44"/>
      <c r="NRY48" s="44"/>
      <c r="NRZ48" s="44"/>
      <c r="NSA48" s="44"/>
      <c r="NSB48" s="44"/>
      <c r="NSC48" s="44"/>
      <c r="NSD48" s="44"/>
      <c r="NSE48" s="44"/>
      <c r="NSF48" s="44"/>
      <c r="NSG48" s="44"/>
      <c r="NSH48" s="44"/>
      <c r="NSI48" s="44"/>
      <c r="NSJ48" s="44"/>
      <c r="NSK48" s="44"/>
      <c r="NSL48" s="44"/>
      <c r="NSM48" s="44"/>
      <c r="NSN48" s="44"/>
      <c r="NSO48" s="44"/>
      <c r="NSP48" s="44"/>
      <c r="NSQ48" s="44"/>
      <c r="NSR48" s="44"/>
      <c r="NSS48" s="44"/>
      <c r="NST48" s="44"/>
      <c r="NSU48" s="44"/>
      <c r="NSV48" s="44"/>
      <c r="NSW48" s="44"/>
      <c r="NSX48" s="44"/>
      <c r="NSY48" s="44"/>
      <c r="NSZ48" s="44"/>
      <c r="NTA48" s="44"/>
      <c r="NTB48" s="44"/>
      <c r="NTC48" s="44"/>
      <c r="NTD48" s="44"/>
      <c r="NTE48" s="44"/>
      <c r="NTF48" s="44"/>
      <c r="NTG48" s="44"/>
      <c r="NTH48" s="44"/>
      <c r="NTI48" s="44"/>
      <c r="NTJ48" s="44"/>
      <c r="NTK48" s="44"/>
      <c r="NTL48" s="44"/>
      <c r="NTM48" s="44"/>
      <c r="NTN48" s="44"/>
      <c r="NTO48" s="44"/>
      <c r="NTP48" s="44"/>
      <c r="NTQ48" s="44"/>
      <c r="NTR48" s="44"/>
      <c r="NTS48" s="44"/>
      <c r="NTT48" s="44"/>
      <c r="NTU48" s="44"/>
      <c r="NTV48" s="44"/>
      <c r="NTW48" s="44"/>
      <c r="NTX48" s="44"/>
      <c r="NTY48" s="44"/>
      <c r="NTZ48" s="44"/>
      <c r="NUA48" s="44"/>
      <c r="NUB48" s="44"/>
      <c r="NUC48" s="44"/>
      <c r="NUD48" s="44"/>
      <c r="NUE48" s="44"/>
      <c r="NUF48" s="44"/>
      <c r="NUG48" s="44"/>
      <c r="NUH48" s="44"/>
      <c r="NUI48" s="44"/>
      <c r="NUJ48" s="44"/>
      <c r="NUK48" s="44"/>
      <c r="NUL48" s="44"/>
      <c r="NUM48" s="44"/>
      <c r="NUN48" s="44"/>
      <c r="NUO48" s="44"/>
      <c r="NUP48" s="44"/>
      <c r="NUQ48" s="44"/>
      <c r="NUR48" s="44"/>
      <c r="NUS48" s="44"/>
      <c r="NUT48" s="44"/>
      <c r="NUU48" s="44"/>
      <c r="NUV48" s="44"/>
      <c r="NUW48" s="44"/>
      <c r="NUX48" s="44"/>
      <c r="NUY48" s="44"/>
      <c r="NUZ48" s="44"/>
      <c r="NVA48" s="44"/>
      <c r="NVB48" s="44"/>
      <c r="NVC48" s="44"/>
      <c r="NVD48" s="44"/>
      <c r="NVE48" s="44"/>
      <c r="NVF48" s="44"/>
      <c r="NVG48" s="44"/>
      <c r="NVH48" s="44"/>
      <c r="NVI48" s="44"/>
      <c r="NVJ48" s="44"/>
      <c r="NVK48" s="44"/>
      <c r="NVL48" s="44"/>
      <c r="NVM48" s="44"/>
      <c r="NVN48" s="44"/>
      <c r="NVO48" s="44"/>
      <c r="NVP48" s="44"/>
      <c r="NVQ48" s="44"/>
      <c r="NVR48" s="44"/>
      <c r="NVS48" s="44"/>
      <c r="NVT48" s="44"/>
      <c r="NVU48" s="44"/>
      <c r="NVV48" s="44"/>
      <c r="NVW48" s="44"/>
      <c r="NVX48" s="44"/>
      <c r="NVY48" s="44"/>
      <c r="NVZ48" s="44"/>
      <c r="NWA48" s="44"/>
      <c r="NWB48" s="44"/>
      <c r="NWC48" s="44"/>
      <c r="NWD48" s="44"/>
      <c r="NWE48" s="44"/>
      <c r="NWF48" s="44"/>
      <c r="NWG48" s="44"/>
      <c r="NWH48" s="44"/>
      <c r="NWI48" s="44"/>
      <c r="NWJ48" s="44"/>
      <c r="NWK48" s="44"/>
      <c r="NWL48" s="44"/>
      <c r="NWM48" s="44"/>
      <c r="NWN48" s="44"/>
      <c r="NWO48" s="44"/>
      <c r="NWP48" s="44"/>
      <c r="NWQ48" s="44"/>
      <c r="NWR48" s="44"/>
      <c r="NWS48" s="44"/>
      <c r="NWT48" s="44"/>
      <c r="NWU48" s="44"/>
      <c r="NWV48" s="44"/>
      <c r="NWW48" s="44"/>
      <c r="NWX48" s="44"/>
      <c r="NWY48" s="44"/>
      <c r="NWZ48" s="44"/>
      <c r="NXA48" s="44"/>
      <c r="NXB48" s="44"/>
      <c r="NXC48" s="44"/>
      <c r="NXD48" s="44"/>
      <c r="NXE48" s="44"/>
      <c r="NXF48" s="44"/>
      <c r="NXG48" s="44"/>
      <c r="NXH48" s="44"/>
      <c r="NXI48" s="44"/>
      <c r="NXJ48" s="44"/>
      <c r="NXK48" s="44"/>
      <c r="NXL48" s="44"/>
      <c r="NXM48" s="44"/>
      <c r="NXN48" s="44"/>
      <c r="NXO48" s="44"/>
      <c r="NXP48" s="44"/>
      <c r="NXQ48" s="44"/>
      <c r="NXR48" s="44"/>
      <c r="NXS48" s="44"/>
      <c r="NXT48" s="44"/>
      <c r="NXU48" s="44"/>
      <c r="NXV48" s="44"/>
      <c r="NXW48" s="44"/>
      <c r="NXX48" s="44"/>
      <c r="NXY48" s="44"/>
      <c r="NXZ48" s="44"/>
      <c r="NYA48" s="44"/>
      <c r="NYB48" s="44"/>
      <c r="NYC48" s="44"/>
      <c r="NYD48" s="44"/>
      <c r="NYE48" s="44"/>
      <c r="NYF48" s="44"/>
      <c r="NYG48" s="44"/>
      <c r="NYH48" s="44"/>
      <c r="NYI48" s="44"/>
      <c r="NYJ48" s="44"/>
      <c r="NYK48" s="44"/>
      <c r="NYL48" s="44"/>
      <c r="NYM48" s="44"/>
      <c r="NYN48" s="44"/>
      <c r="NYO48" s="44"/>
      <c r="NYP48" s="44"/>
      <c r="NYQ48" s="44"/>
      <c r="NYR48" s="44"/>
      <c r="NYS48" s="44"/>
      <c r="NYT48" s="44"/>
      <c r="NYU48" s="44"/>
      <c r="NYV48" s="44"/>
      <c r="NYW48" s="44"/>
      <c r="NYX48" s="44"/>
      <c r="NYY48" s="44"/>
      <c r="NYZ48" s="44"/>
      <c r="NZA48" s="44"/>
      <c r="NZB48" s="44"/>
      <c r="NZC48" s="44"/>
      <c r="NZD48" s="44"/>
      <c r="NZE48" s="44"/>
      <c r="NZF48" s="44"/>
      <c r="NZG48" s="44"/>
      <c r="NZH48" s="44"/>
      <c r="NZI48" s="44"/>
      <c r="NZJ48" s="44"/>
      <c r="NZK48" s="44"/>
      <c r="NZL48" s="44"/>
      <c r="NZM48" s="44"/>
      <c r="NZN48" s="44"/>
      <c r="NZO48" s="44"/>
      <c r="NZP48" s="44"/>
      <c r="NZQ48" s="44"/>
      <c r="NZR48" s="44"/>
      <c r="NZS48" s="44"/>
      <c r="NZT48" s="44"/>
      <c r="NZU48" s="44"/>
      <c r="NZV48" s="44"/>
      <c r="NZW48" s="44"/>
      <c r="NZX48" s="44"/>
      <c r="NZY48" s="44"/>
      <c r="NZZ48" s="44"/>
      <c r="OAA48" s="44"/>
      <c r="OAB48" s="44"/>
      <c r="OAC48" s="44"/>
      <c r="OAD48" s="44"/>
      <c r="OAE48" s="44"/>
      <c r="OAF48" s="44"/>
      <c r="OAG48" s="44"/>
      <c r="OAH48" s="44"/>
      <c r="OAI48" s="44"/>
      <c r="OAJ48" s="44"/>
      <c r="OAK48" s="44"/>
      <c r="OAL48" s="44"/>
      <c r="OAM48" s="44"/>
      <c r="OAN48" s="44"/>
      <c r="OAO48" s="44"/>
      <c r="OAP48" s="44"/>
      <c r="OAQ48" s="44"/>
      <c r="OAR48" s="44"/>
      <c r="OAS48" s="44"/>
      <c r="OAT48" s="44"/>
      <c r="OAU48" s="44"/>
      <c r="OAV48" s="44"/>
      <c r="OAW48" s="44"/>
      <c r="OAX48" s="44"/>
      <c r="OAY48" s="44"/>
      <c r="OAZ48" s="44"/>
      <c r="OBA48" s="44"/>
      <c r="OBB48" s="44"/>
      <c r="OBC48" s="44"/>
      <c r="OBD48" s="44"/>
      <c r="OBE48" s="44"/>
      <c r="OBF48" s="44"/>
      <c r="OBG48" s="44"/>
      <c r="OBH48" s="44"/>
      <c r="OBI48" s="44"/>
      <c r="OBJ48" s="44"/>
      <c r="OBK48" s="44"/>
      <c r="OBL48" s="44"/>
      <c r="OBM48" s="44"/>
      <c r="OBN48" s="44"/>
      <c r="OBO48" s="44"/>
      <c r="OBP48" s="44"/>
      <c r="OBQ48" s="44"/>
      <c r="OBR48" s="44"/>
      <c r="OBS48" s="44"/>
      <c r="OBT48" s="44"/>
      <c r="OBU48" s="44"/>
      <c r="OBV48" s="44"/>
      <c r="OBW48" s="44"/>
      <c r="OBX48" s="44"/>
      <c r="OBY48" s="44"/>
      <c r="OBZ48" s="44"/>
      <c r="OCA48" s="44"/>
      <c r="OCB48" s="44"/>
      <c r="OCC48" s="44"/>
      <c r="OCD48" s="44"/>
      <c r="OCE48" s="44"/>
      <c r="OCF48" s="44"/>
      <c r="OCG48" s="44"/>
      <c r="OCH48" s="44"/>
      <c r="OCI48" s="44"/>
      <c r="OCJ48" s="44"/>
      <c r="OCK48" s="44"/>
      <c r="OCL48" s="44"/>
      <c r="OCM48" s="44"/>
      <c r="OCN48" s="44"/>
      <c r="OCO48" s="44"/>
      <c r="OCP48" s="44"/>
      <c r="OCQ48" s="44"/>
      <c r="OCR48" s="44"/>
      <c r="OCS48" s="44"/>
      <c r="OCT48" s="44"/>
      <c r="OCU48" s="44"/>
      <c r="OCV48" s="44"/>
      <c r="OCW48" s="44"/>
      <c r="OCX48" s="44"/>
      <c r="OCY48" s="44"/>
      <c r="OCZ48" s="44"/>
      <c r="ODA48" s="44"/>
      <c r="ODB48" s="44"/>
      <c r="ODC48" s="44"/>
      <c r="ODD48" s="44"/>
      <c r="ODE48" s="44"/>
      <c r="ODF48" s="44"/>
      <c r="ODG48" s="44"/>
      <c r="ODH48" s="44"/>
      <c r="ODI48" s="44"/>
      <c r="ODJ48" s="44"/>
      <c r="ODK48" s="44"/>
      <c r="ODL48" s="44"/>
      <c r="ODM48" s="44"/>
      <c r="ODN48" s="44"/>
      <c r="ODO48" s="44"/>
      <c r="ODP48" s="44"/>
      <c r="ODQ48" s="44"/>
      <c r="ODR48" s="44"/>
      <c r="ODS48" s="44"/>
      <c r="ODT48" s="44"/>
      <c r="ODU48" s="44"/>
      <c r="ODV48" s="44"/>
      <c r="ODW48" s="44"/>
      <c r="ODX48" s="44"/>
      <c r="ODY48" s="44"/>
      <c r="ODZ48" s="44"/>
      <c r="OEA48" s="44"/>
      <c r="OEB48" s="44"/>
      <c r="OEC48" s="44"/>
      <c r="OED48" s="44"/>
      <c r="OEE48" s="44"/>
      <c r="OEF48" s="44"/>
      <c r="OEG48" s="44"/>
      <c r="OEH48" s="44"/>
      <c r="OEI48" s="44"/>
      <c r="OEJ48" s="44"/>
      <c r="OEK48" s="44"/>
      <c r="OEL48" s="44"/>
      <c r="OEM48" s="44"/>
      <c r="OEN48" s="44"/>
      <c r="OEO48" s="44"/>
      <c r="OEP48" s="44"/>
      <c r="OEQ48" s="44"/>
      <c r="OER48" s="44"/>
      <c r="OES48" s="44"/>
      <c r="OET48" s="44"/>
      <c r="OEU48" s="44"/>
      <c r="OEV48" s="44"/>
      <c r="OEW48" s="44"/>
      <c r="OEX48" s="44"/>
      <c r="OEY48" s="44"/>
      <c r="OEZ48" s="44"/>
      <c r="OFA48" s="44"/>
      <c r="OFB48" s="44"/>
      <c r="OFC48" s="44"/>
      <c r="OFD48" s="44"/>
      <c r="OFE48" s="44"/>
      <c r="OFF48" s="44"/>
      <c r="OFG48" s="44"/>
      <c r="OFH48" s="44"/>
      <c r="OFI48" s="44"/>
      <c r="OFJ48" s="44"/>
      <c r="OFK48" s="44"/>
      <c r="OFL48" s="44"/>
      <c r="OFM48" s="44"/>
      <c r="OFN48" s="44"/>
      <c r="OFO48" s="44"/>
      <c r="OFP48" s="44"/>
      <c r="OFQ48" s="44"/>
      <c r="OFR48" s="44"/>
      <c r="OFS48" s="44"/>
      <c r="OFT48" s="44"/>
      <c r="OFU48" s="44"/>
      <c r="OFV48" s="44"/>
      <c r="OFW48" s="44"/>
      <c r="OFX48" s="44"/>
      <c r="OFY48" s="44"/>
      <c r="OFZ48" s="44"/>
      <c r="OGA48" s="44"/>
      <c r="OGB48" s="44"/>
      <c r="OGC48" s="44"/>
      <c r="OGD48" s="44"/>
      <c r="OGE48" s="44"/>
      <c r="OGF48" s="44"/>
      <c r="OGG48" s="44"/>
      <c r="OGH48" s="44"/>
      <c r="OGI48" s="44"/>
      <c r="OGJ48" s="44"/>
      <c r="OGK48" s="44"/>
      <c r="OGL48" s="44"/>
      <c r="OGM48" s="44"/>
      <c r="OGN48" s="44"/>
      <c r="OGO48" s="44"/>
      <c r="OGP48" s="44"/>
      <c r="OGQ48" s="44"/>
      <c r="OGR48" s="44"/>
      <c r="OGS48" s="44"/>
      <c r="OGT48" s="44"/>
      <c r="OGU48" s="44"/>
      <c r="OGV48" s="44"/>
      <c r="OGW48" s="44"/>
      <c r="OGX48" s="44"/>
      <c r="OGY48" s="44"/>
      <c r="OGZ48" s="44"/>
      <c r="OHA48" s="44"/>
      <c r="OHB48" s="44"/>
      <c r="OHC48" s="44"/>
      <c r="OHD48" s="44"/>
      <c r="OHE48" s="44"/>
      <c r="OHF48" s="44"/>
      <c r="OHG48" s="44"/>
      <c r="OHH48" s="44"/>
      <c r="OHI48" s="44"/>
      <c r="OHJ48" s="44"/>
      <c r="OHK48" s="44"/>
      <c r="OHL48" s="44"/>
      <c r="OHM48" s="44"/>
      <c r="OHN48" s="44"/>
      <c r="OHO48" s="44"/>
      <c r="OHP48" s="44"/>
      <c r="OHQ48" s="44"/>
      <c r="OHR48" s="44"/>
      <c r="OHS48" s="44"/>
      <c r="OHT48" s="44"/>
      <c r="OHU48" s="44"/>
      <c r="OHV48" s="44"/>
      <c r="OHW48" s="44"/>
      <c r="OHX48" s="44"/>
      <c r="OHY48" s="44"/>
      <c r="OHZ48" s="44"/>
      <c r="OIA48" s="44"/>
      <c r="OIB48" s="44"/>
      <c r="OIC48" s="44"/>
      <c r="OID48" s="44"/>
      <c r="OIE48" s="44"/>
      <c r="OIF48" s="44"/>
      <c r="OIG48" s="44"/>
      <c r="OIH48" s="44"/>
      <c r="OII48" s="44"/>
      <c r="OIJ48" s="44"/>
      <c r="OIK48" s="44"/>
      <c r="OIL48" s="44"/>
      <c r="OIM48" s="44"/>
      <c r="OIN48" s="44"/>
      <c r="OIO48" s="44"/>
      <c r="OIP48" s="44"/>
      <c r="OIQ48" s="44"/>
      <c r="OIR48" s="44"/>
      <c r="OIS48" s="44"/>
      <c r="OIT48" s="44"/>
      <c r="OIU48" s="44"/>
      <c r="OIV48" s="44"/>
      <c r="OIW48" s="44"/>
      <c r="OIX48" s="44"/>
      <c r="OIY48" s="44"/>
      <c r="OIZ48" s="44"/>
      <c r="OJA48" s="44"/>
      <c r="OJB48" s="44"/>
      <c r="OJC48" s="44"/>
      <c r="OJD48" s="44"/>
      <c r="OJE48" s="44"/>
      <c r="OJF48" s="44"/>
      <c r="OJG48" s="44"/>
      <c r="OJH48" s="44"/>
      <c r="OJI48" s="44"/>
      <c r="OJJ48" s="44"/>
      <c r="OJK48" s="44"/>
      <c r="OJL48" s="44"/>
      <c r="OJM48" s="44"/>
      <c r="OJN48" s="44"/>
      <c r="OJO48" s="44"/>
      <c r="OJP48" s="44"/>
      <c r="OJQ48" s="44"/>
      <c r="OJR48" s="44"/>
      <c r="OJS48" s="44"/>
      <c r="OJT48" s="44"/>
      <c r="OJU48" s="44"/>
      <c r="OJV48" s="44"/>
      <c r="OJW48" s="44"/>
      <c r="OJX48" s="44"/>
      <c r="OJY48" s="44"/>
      <c r="OJZ48" s="44"/>
      <c r="OKA48" s="44"/>
      <c r="OKB48" s="44"/>
      <c r="OKC48" s="44"/>
      <c r="OKD48" s="44"/>
      <c r="OKE48" s="44"/>
      <c r="OKF48" s="44"/>
      <c r="OKG48" s="44"/>
      <c r="OKH48" s="44"/>
      <c r="OKI48" s="44"/>
      <c r="OKJ48" s="44"/>
      <c r="OKK48" s="44"/>
      <c r="OKL48" s="44"/>
      <c r="OKM48" s="44"/>
      <c r="OKN48" s="44"/>
      <c r="OKO48" s="44"/>
      <c r="OKP48" s="44"/>
      <c r="OKQ48" s="44"/>
      <c r="OKR48" s="44"/>
      <c r="OKS48" s="44"/>
      <c r="OKT48" s="44"/>
      <c r="OKU48" s="44"/>
      <c r="OKV48" s="44"/>
      <c r="OKW48" s="44"/>
      <c r="OKX48" s="44"/>
      <c r="OKY48" s="44"/>
      <c r="OKZ48" s="44"/>
      <c r="OLA48" s="44"/>
      <c r="OLB48" s="44"/>
      <c r="OLC48" s="44"/>
      <c r="OLD48" s="44"/>
      <c r="OLE48" s="44"/>
      <c r="OLF48" s="44"/>
      <c r="OLG48" s="44"/>
      <c r="OLH48" s="44"/>
      <c r="OLI48" s="44"/>
      <c r="OLJ48" s="44"/>
      <c r="OLK48" s="44"/>
      <c r="OLL48" s="44"/>
      <c r="OLM48" s="44"/>
      <c r="OLN48" s="44"/>
      <c r="OLO48" s="44"/>
      <c r="OLP48" s="44"/>
      <c r="OLQ48" s="44"/>
      <c r="OLR48" s="44"/>
      <c r="OLS48" s="44"/>
      <c r="OLT48" s="44"/>
      <c r="OLU48" s="44"/>
      <c r="OLV48" s="44"/>
      <c r="OLW48" s="44"/>
      <c r="OLX48" s="44"/>
      <c r="OLY48" s="44"/>
      <c r="OLZ48" s="44"/>
      <c r="OMA48" s="44"/>
      <c r="OMB48" s="44"/>
      <c r="OMC48" s="44"/>
      <c r="OMD48" s="44"/>
      <c r="OME48" s="44"/>
      <c r="OMF48" s="44"/>
      <c r="OMG48" s="44"/>
      <c r="OMH48" s="44"/>
      <c r="OMI48" s="44"/>
      <c r="OMJ48" s="44"/>
      <c r="OMK48" s="44"/>
      <c r="OML48" s="44"/>
      <c r="OMM48" s="44"/>
      <c r="OMN48" s="44"/>
      <c r="OMO48" s="44"/>
      <c r="OMP48" s="44"/>
      <c r="OMQ48" s="44"/>
      <c r="OMR48" s="44"/>
      <c r="OMS48" s="44"/>
      <c r="OMT48" s="44"/>
      <c r="OMU48" s="44"/>
      <c r="OMV48" s="44"/>
      <c r="OMW48" s="44"/>
      <c r="OMX48" s="44"/>
      <c r="OMY48" s="44"/>
      <c r="OMZ48" s="44"/>
      <c r="ONA48" s="44"/>
      <c r="ONB48" s="44"/>
      <c r="ONC48" s="44"/>
      <c r="OND48" s="44"/>
      <c r="ONE48" s="44"/>
      <c r="ONF48" s="44"/>
      <c r="ONG48" s="44"/>
      <c r="ONH48" s="44"/>
      <c r="ONI48" s="44"/>
      <c r="ONJ48" s="44"/>
      <c r="ONK48" s="44"/>
      <c r="ONL48" s="44"/>
      <c r="ONM48" s="44"/>
      <c r="ONN48" s="44"/>
      <c r="ONO48" s="44"/>
      <c r="ONP48" s="44"/>
      <c r="ONQ48" s="44"/>
      <c r="ONR48" s="44"/>
      <c r="ONS48" s="44"/>
      <c r="ONT48" s="44"/>
      <c r="ONU48" s="44"/>
      <c r="ONV48" s="44"/>
      <c r="ONW48" s="44"/>
      <c r="ONX48" s="44"/>
      <c r="ONY48" s="44"/>
      <c r="ONZ48" s="44"/>
      <c r="OOA48" s="44"/>
      <c r="OOB48" s="44"/>
      <c r="OOC48" s="44"/>
      <c r="OOD48" s="44"/>
      <c r="OOE48" s="44"/>
      <c r="OOF48" s="44"/>
      <c r="OOG48" s="44"/>
      <c r="OOH48" s="44"/>
      <c r="OOI48" s="44"/>
      <c r="OOJ48" s="44"/>
      <c r="OOK48" s="44"/>
      <c r="OOL48" s="44"/>
      <c r="OOM48" s="44"/>
      <c r="OON48" s="44"/>
      <c r="OOO48" s="44"/>
      <c r="OOP48" s="44"/>
      <c r="OOQ48" s="44"/>
      <c r="OOR48" s="44"/>
      <c r="OOS48" s="44"/>
      <c r="OOT48" s="44"/>
      <c r="OOU48" s="44"/>
      <c r="OOV48" s="44"/>
      <c r="OOW48" s="44"/>
      <c r="OOX48" s="44"/>
      <c r="OOY48" s="44"/>
      <c r="OOZ48" s="44"/>
      <c r="OPA48" s="44"/>
      <c r="OPB48" s="44"/>
      <c r="OPC48" s="44"/>
      <c r="OPD48" s="44"/>
      <c r="OPE48" s="44"/>
      <c r="OPF48" s="44"/>
      <c r="OPG48" s="44"/>
      <c r="OPH48" s="44"/>
      <c r="OPI48" s="44"/>
      <c r="OPJ48" s="44"/>
      <c r="OPK48" s="44"/>
      <c r="OPL48" s="44"/>
      <c r="OPM48" s="44"/>
      <c r="OPN48" s="44"/>
      <c r="OPO48" s="44"/>
      <c r="OPP48" s="44"/>
      <c r="OPQ48" s="44"/>
      <c r="OPR48" s="44"/>
      <c r="OPS48" s="44"/>
      <c r="OPT48" s="44"/>
      <c r="OPU48" s="44"/>
      <c r="OPV48" s="44"/>
      <c r="OPW48" s="44"/>
      <c r="OPX48" s="44"/>
      <c r="OPY48" s="44"/>
      <c r="OPZ48" s="44"/>
      <c r="OQA48" s="44"/>
      <c r="OQB48" s="44"/>
      <c r="OQC48" s="44"/>
      <c r="OQD48" s="44"/>
      <c r="OQE48" s="44"/>
      <c r="OQF48" s="44"/>
      <c r="OQG48" s="44"/>
      <c r="OQH48" s="44"/>
      <c r="OQI48" s="44"/>
      <c r="OQJ48" s="44"/>
      <c r="OQK48" s="44"/>
      <c r="OQL48" s="44"/>
      <c r="OQM48" s="44"/>
      <c r="OQN48" s="44"/>
      <c r="OQO48" s="44"/>
      <c r="OQP48" s="44"/>
      <c r="OQQ48" s="44"/>
      <c r="OQR48" s="44"/>
      <c r="OQS48" s="44"/>
      <c r="OQT48" s="44"/>
      <c r="OQU48" s="44"/>
      <c r="OQV48" s="44"/>
      <c r="OQW48" s="44"/>
      <c r="OQX48" s="44"/>
      <c r="OQY48" s="44"/>
      <c r="OQZ48" s="44"/>
      <c r="ORA48" s="44"/>
      <c r="ORB48" s="44"/>
      <c r="ORC48" s="44"/>
      <c r="ORD48" s="44"/>
      <c r="ORE48" s="44"/>
      <c r="ORF48" s="44"/>
      <c r="ORG48" s="44"/>
      <c r="ORH48" s="44"/>
      <c r="ORI48" s="44"/>
      <c r="ORJ48" s="44"/>
      <c r="ORK48" s="44"/>
      <c r="ORL48" s="44"/>
      <c r="ORM48" s="44"/>
      <c r="ORN48" s="44"/>
      <c r="ORO48" s="44"/>
      <c r="ORP48" s="44"/>
      <c r="ORQ48" s="44"/>
      <c r="ORR48" s="44"/>
      <c r="ORS48" s="44"/>
      <c r="ORT48" s="44"/>
      <c r="ORU48" s="44"/>
      <c r="ORV48" s="44"/>
      <c r="ORW48" s="44"/>
      <c r="ORX48" s="44"/>
      <c r="ORY48" s="44"/>
      <c r="ORZ48" s="44"/>
      <c r="OSA48" s="44"/>
      <c r="OSB48" s="44"/>
      <c r="OSC48" s="44"/>
      <c r="OSD48" s="44"/>
      <c r="OSE48" s="44"/>
      <c r="OSF48" s="44"/>
      <c r="OSG48" s="44"/>
      <c r="OSH48" s="44"/>
      <c r="OSI48" s="44"/>
      <c r="OSJ48" s="44"/>
      <c r="OSK48" s="44"/>
      <c r="OSL48" s="44"/>
      <c r="OSM48" s="44"/>
      <c r="OSN48" s="44"/>
      <c r="OSO48" s="44"/>
      <c r="OSP48" s="44"/>
      <c r="OSQ48" s="44"/>
      <c r="OSR48" s="44"/>
      <c r="OSS48" s="44"/>
      <c r="OST48" s="44"/>
      <c r="OSU48" s="44"/>
      <c r="OSV48" s="44"/>
      <c r="OSW48" s="44"/>
      <c r="OSX48" s="44"/>
      <c r="OSY48" s="44"/>
      <c r="OSZ48" s="44"/>
      <c r="OTA48" s="44"/>
      <c r="OTB48" s="44"/>
      <c r="OTC48" s="44"/>
      <c r="OTD48" s="44"/>
      <c r="OTE48" s="44"/>
      <c r="OTF48" s="44"/>
      <c r="OTG48" s="44"/>
      <c r="OTH48" s="44"/>
      <c r="OTI48" s="44"/>
      <c r="OTJ48" s="44"/>
      <c r="OTK48" s="44"/>
      <c r="OTL48" s="44"/>
      <c r="OTM48" s="44"/>
      <c r="OTN48" s="44"/>
      <c r="OTO48" s="44"/>
      <c r="OTP48" s="44"/>
      <c r="OTQ48" s="44"/>
      <c r="OTR48" s="44"/>
      <c r="OTS48" s="44"/>
      <c r="OTT48" s="44"/>
      <c r="OTU48" s="44"/>
      <c r="OTV48" s="44"/>
      <c r="OTW48" s="44"/>
      <c r="OTX48" s="44"/>
      <c r="OTY48" s="44"/>
      <c r="OTZ48" s="44"/>
      <c r="OUA48" s="44"/>
      <c r="OUB48" s="44"/>
      <c r="OUC48" s="44"/>
      <c r="OUD48" s="44"/>
      <c r="OUE48" s="44"/>
      <c r="OUF48" s="44"/>
      <c r="OUG48" s="44"/>
      <c r="OUH48" s="44"/>
      <c r="OUI48" s="44"/>
      <c r="OUJ48" s="44"/>
      <c r="OUK48" s="44"/>
      <c r="OUL48" s="44"/>
      <c r="OUM48" s="44"/>
      <c r="OUN48" s="44"/>
      <c r="OUO48" s="44"/>
      <c r="OUP48" s="44"/>
      <c r="OUQ48" s="44"/>
      <c r="OUR48" s="44"/>
      <c r="OUS48" s="44"/>
      <c r="OUT48" s="44"/>
      <c r="OUU48" s="44"/>
      <c r="OUV48" s="44"/>
      <c r="OUW48" s="44"/>
      <c r="OUX48" s="44"/>
      <c r="OUY48" s="44"/>
      <c r="OUZ48" s="44"/>
      <c r="OVA48" s="44"/>
      <c r="OVB48" s="44"/>
      <c r="OVC48" s="44"/>
      <c r="OVD48" s="44"/>
      <c r="OVE48" s="44"/>
      <c r="OVF48" s="44"/>
      <c r="OVG48" s="44"/>
      <c r="OVH48" s="44"/>
      <c r="OVI48" s="44"/>
      <c r="OVJ48" s="44"/>
      <c r="OVK48" s="44"/>
      <c r="OVL48" s="44"/>
      <c r="OVM48" s="44"/>
      <c r="OVN48" s="44"/>
      <c r="OVO48" s="44"/>
      <c r="OVP48" s="44"/>
      <c r="OVQ48" s="44"/>
      <c r="OVR48" s="44"/>
      <c r="OVS48" s="44"/>
      <c r="OVT48" s="44"/>
      <c r="OVU48" s="44"/>
      <c r="OVV48" s="44"/>
      <c r="OVW48" s="44"/>
      <c r="OVX48" s="44"/>
      <c r="OVY48" s="44"/>
      <c r="OVZ48" s="44"/>
      <c r="OWA48" s="44"/>
      <c r="OWB48" s="44"/>
      <c r="OWC48" s="44"/>
      <c r="OWD48" s="44"/>
      <c r="OWE48" s="44"/>
      <c r="OWF48" s="44"/>
      <c r="OWG48" s="44"/>
      <c r="OWH48" s="44"/>
      <c r="OWI48" s="44"/>
      <c r="OWJ48" s="44"/>
      <c r="OWK48" s="44"/>
      <c r="OWL48" s="44"/>
      <c r="OWM48" s="44"/>
      <c r="OWN48" s="44"/>
      <c r="OWO48" s="44"/>
      <c r="OWP48" s="44"/>
      <c r="OWQ48" s="44"/>
      <c r="OWR48" s="44"/>
      <c r="OWS48" s="44"/>
      <c r="OWT48" s="44"/>
      <c r="OWU48" s="44"/>
      <c r="OWV48" s="44"/>
      <c r="OWW48" s="44"/>
      <c r="OWX48" s="44"/>
      <c r="OWY48" s="44"/>
      <c r="OWZ48" s="44"/>
      <c r="OXA48" s="44"/>
      <c r="OXB48" s="44"/>
      <c r="OXC48" s="44"/>
      <c r="OXD48" s="44"/>
      <c r="OXE48" s="44"/>
      <c r="OXF48" s="44"/>
      <c r="OXG48" s="44"/>
      <c r="OXH48" s="44"/>
      <c r="OXI48" s="44"/>
      <c r="OXJ48" s="44"/>
      <c r="OXK48" s="44"/>
      <c r="OXL48" s="44"/>
      <c r="OXM48" s="44"/>
      <c r="OXN48" s="44"/>
      <c r="OXO48" s="44"/>
      <c r="OXP48" s="44"/>
      <c r="OXQ48" s="44"/>
      <c r="OXR48" s="44"/>
      <c r="OXS48" s="44"/>
      <c r="OXT48" s="44"/>
      <c r="OXU48" s="44"/>
      <c r="OXV48" s="44"/>
      <c r="OXW48" s="44"/>
      <c r="OXX48" s="44"/>
      <c r="OXY48" s="44"/>
      <c r="OXZ48" s="44"/>
      <c r="OYA48" s="44"/>
      <c r="OYB48" s="44"/>
      <c r="OYC48" s="44"/>
      <c r="OYD48" s="44"/>
      <c r="OYE48" s="44"/>
      <c r="OYF48" s="44"/>
      <c r="OYG48" s="44"/>
      <c r="OYH48" s="44"/>
      <c r="OYI48" s="44"/>
      <c r="OYJ48" s="44"/>
      <c r="OYK48" s="44"/>
      <c r="OYL48" s="44"/>
      <c r="OYM48" s="44"/>
      <c r="OYN48" s="44"/>
      <c r="OYO48" s="44"/>
      <c r="OYP48" s="44"/>
      <c r="OYQ48" s="44"/>
      <c r="OYR48" s="44"/>
      <c r="OYS48" s="44"/>
      <c r="OYT48" s="44"/>
      <c r="OYU48" s="44"/>
      <c r="OYV48" s="44"/>
      <c r="OYW48" s="44"/>
      <c r="OYX48" s="44"/>
      <c r="OYY48" s="44"/>
      <c r="OYZ48" s="44"/>
      <c r="OZA48" s="44"/>
      <c r="OZB48" s="44"/>
      <c r="OZC48" s="44"/>
      <c r="OZD48" s="44"/>
      <c r="OZE48" s="44"/>
      <c r="OZF48" s="44"/>
      <c r="OZG48" s="44"/>
      <c r="OZH48" s="44"/>
      <c r="OZI48" s="44"/>
      <c r="OZJ48" s="44"/>
      <c r="OZK48" s="44"/>
      <c r="OZL48" s="44"/>
      <c r="OZM48" s="44"/>
      <c r="OZN48" s="44"/>
      <c r="OZO48" s="44"/>
      <c r="OZP48" s="44"/>
      <c r="OZQ48" s="44"/>
      <c r="OZR48" s="44"/>
      <c r="OZS48" s="44"/>
      <c r="OZT48" s="44"/>
      <c r="OZU48" s="44"/>
      <c r="OZV48" s="44"/>
      <c r="OZW48" s="44"/>
      <c r="OZX48" s="44"/>
      <c r="OZY48" s="44"/>
      <c r="OZZ48" s="44"/>
      <c r="PAA48" s="44"/>
      <c r="PAB48" s="44"/>
      <c r="PAC48" s="44"/>
      <c r="PAD48" s="44"/>
      <c r="PAE48" s="44"/>
      <c r="PAF48" s="44"/>
      <c r="PAG48" s="44"/>
      <c r="PAH48" s="44"/>
      <c r="PAI48" s="44"/>
      <c r="PAJ48" s="44"/>
      <c r="PAK48" s="44"/>
      <c r="PAL48" s="44"/>
      <c r="PAM48" s="44"/>
      <c r="PAN48" s="44"/>
      <c r="PAO48" s="44"/>
      <c r="PAP48" s="44"/>
      <c r="PAQ48" s="44"/>
      <c r="PAR48" s="44"/>
      <c r="PAS48" s="44"/>
      <c r="PAT48" s="44"/>
      <c r="PAU48" s="44"/>
      <c r="PAV48" s="44"/>
      <c r="PAW48" s="44"/>
      <c r="PAX48" s="44"/>
      <c r="PAY48" s="44"/>
      <c r="PAZ48" s="44"/>
      <c r="PBA48" s="44"/>
      <c r="PBB48" s="44"/>
      <c r="PBC48" s="44"/>
      <c r="PBD48" s="44"/>
      <c r="PBE48" s="44"/>
      <c r="PBF48" s="44"/>
      <c r="PBG48" s="44"/>
      <c r="PBH48" s="44"/>
      <c r="PBI48" s="44"/>
      <c r="PBJ48" s="44"/>
      <c r="PBK48" s="44"/>
      <c r="PBL48" s="44"/>
      <c r="PBM48" s="44"/>
      <c r="PBN48" s="44"/>
      <c r="PBO48" s="44"/>
      <c r="PBP48" s="44"/>
      <c r="PBQ48" s="44"/>
      <c r="PBR48" s="44"/>
      <c r="PBS48" s="44"/>
      <c r="PBT48" s="44"/>
      <c r="PBU48" s="44"/>
      <c r="PBV48" s="44"/>
      <c r="PBW48" s="44"/>
      <c r="PBX48" s="44"/>
      <c r="PBY48" s="44"/>
      <c r="PBZ48" s="44"/>
      <c r="PCA48" s="44"/>
      <c r="PCB48" s="44"/>
      <c r="PCC48" s="44"/>
      <c r="PCD48" s="44"/>
      <c r="PCE48" s="44"/>
      <c r="PCF48" s="44"/>
      <c r="PCG48" s="44"/>
      <c r="PCH48" s="44"/>
      <c r="PCI48" s="44"/>
      <c r="PCJ48" s="44"/>
      <c r="PCK48" s="44"/>
      <c r="PCL48" s="44"/>
      <c r="PCM48" s="44"/>
      <c r="PCN48" s="44"/>
      <c r="PCO48" s="44"/>
      <c r="PCP48" s="44"/>
      <c r="PCQ48" s="44"/>
      <c r="PCR48" s="44"/>
      <c r="PCS48" s="44"/>
      <c r="PCT48" s="44"/>
      <c r="PCU48" s="44"/>
      <c r="PCV48" s="44"/>
      <c r="PCW48" s="44"/>
      <c r="PCX48" s="44"/>
      <c r="PCY48" s="44"/>
      <c r="PCZ48" s="44"/>
      <c r="PDA48" s="44"/>
      <c r="PDB48" s="44"/>
      <c r="PDC48" s="44"/>
      <c r="PDD48" s="44"/>
      <c r="PDE48" s="44"/>
      <c r="PDF48" s="44"/>
      <c r="PDG48" s="44"/>
      <c r="PDH48" s="44"/>
      <c r="PDI48" s="44"/>
      <c r="PDJ48" s="44"/>
      <c r="PDK48" s="44"/>
      <c r="PDL48" s="44"/>
      <c r="PDM48" s="44"/>
      <c r="PDN48" s="44"/>
      <c r="PDO48" s="44"/>
      <c r="PDP48" s="44"/>
      <c r="PDQ48" s="44"/>
      <c r="PDR48" s="44"/>
      <c r="PDS48" s="44"/>
      <c r="PDT48" s="44"/>
      <c r="PDU48" s="44"/>
      <c r="PDV48" s="44"/>
      <c r="PDW48" s="44"/>
      <c r="PDX48" s="44"/>
      <c r="PDY48" s="44"/>
      <c r="PDZ48" s="44"/>
      <c r="PEA48" s="44"/>
      <c r="PEB48" s="44"/>
      <c r="PEC48" s="44"/>
      <c r="PED48" s="44"/>
      <c r="PEE48" s="44"/>
      <c r="PEF48" s="44"/>
      <c r="PEG48" s="44"/>
      <c r="PEH48" s="44"/>
      <c r="PEI48" s="44"/>
      <c r="PEJ48" s="44"/>
      <c r="PEK48" s="44"/>
      <c r="PEL48" s="44"/>
      <c r="PEM48" s="44"/>
      <c r="PEN48" s="44"/>
      <c r="PEO48" s="44"/>
      <c r="PEP48" s="44"/>
      <c r="PEQ48" s="44"/>
      <c r="PER48" s="44"/>
      <c r="PES48" s="44"/>
      <c r="PET48" s="44"/>
      <c r="PEU48" s="44"/>
      <c r="PEV48" s="44"/>
      <c r="PEW48" s="44"/>
      <c r="PEX48" s="44"/>
      <c r="PEY48" s="44"/>
      <c r="PEZ48" s="44"/>
      <c r="PFA48" s="44"/>
      <c r="PFB48" s="44"/>
      <c r="PFC48" s="44"/>
      <c r="PFD48" s="44"/>
      <c r="PFE48" s="44"/>
      <c r="PFF48" s="44"/>
      <c r="PFG48" s="44"/>
      <c r="PFH48" s="44"/>
      <c r="PFI48" s="44"/>
      <c r="PFJ48" s="44"/>
      <c r="PFK48" s="44"/>
      <c r="PFL48" s="44"/>
      <c r="PFM48" s="44"/>
      <c r="PFN48" s="44"/>
      <c r="PFO48" s="44"/>
      <c r="PFP48" s="44"/>
      <c r="PFQ48" s="44"/>
      <c r="PFR48" s="44"/>
      <c r="PFS48" s="44"/>
      <c r="PFT48" s="44"/>
      <c r="PFU48" s="44"/>
      <c r="PFV48" s="44"/>
      <c r="PFW48" s="44"/>
      <c r="PFX48" s="44"/>
      <c r="PFY48" s="44"/>
      <c r="PFZ48" s="44"/>
      <c r="PGA48" s="44"/>
      <c r="PGB48" s="44"/>
      <c r="PGC48" s="44"/>
      <c r="PGD48" s="44"/>
      <c r="PGE48" s="44"/>
      <c r="PGF48" s="44"/>
      <c r="PGG48" s="44"/>
      <c r="PGH48" s="44"/>
      <c r="PGI48" s="44"/>
      <c r="PGJ48" s="44"/>
      <c r="PGK48" s="44"/>
      <c r="PGL48" s="44"/>
      <c r="PGM48" s="44"/>
      <c r="PGN48" s="44"/>
      <c r="PGO48" s="44"/>
      <c r="PGP48" s="44"/>
      <c r="PGQ48" s="44"/>
      <c r="PGR48" s="44"/>
      <c r="PGS48" s="44"/>
      <c r="PGT48" s="44"/>
      <c r="PGU48" s="44"/>
      <c r="PGV48" s="44"/>
      <c r="PGW48" s="44"/>
      <c r="PGX48" s="44"/>
      <c r="PGY48" s="44"/>
      <c r="PGZ48" s="44"/>
      <c r="PHA48" s="44"/>
      <c r="PHB48" s="44"/>
      <c r="PHC48" s="44"/>
      <c r="PHD48" s="44"/>
      <c r="PHE48" s="44"/>
      <c r="PHF48" s="44"/>
      <c r="PHG48" s="44"/>
      <c r="PHH48" s="44"/>
      <c r="PHI48" s="44"/>
      <c r="PHJ48" s="44"/>
      <c r="PHK48" s="44"/>
      <c r="PHL48" s="44"/>
      <c r="PHM48" s="44"/>
      <c r="PHN48" s="44"/>
      <c r="PHO48" s="44"/>
      <c r="PHP48" s="44"/>
      <c r="PHQ48" s="44"/>
      <c r="PHR48" s="44"/>
      <c r="PHS48" s="44"/>
      <c r="PHT48" s="44"/>
      <c r="PHU48" s="44"/>
      <c r="PHV48" s="44"/>
      <c r="PHW48" s="44"/>
      <c r="PHX48" s="44"/>
      <c r="PHY48" s="44"/>
      <c r="PHZ48" s="44"/>
      <c r="PIA48" s="44"/>
      <c r="PIB48" s="44"/>
      <c r="PIC48" s="44"/>
      <c r="PID48" s="44"/>
      <c r="PIE48" s="44"/>
      <c r="PIF48" s="44"/>
      <c r="PIG48" s="44"/>
      <c r="PIH48" s="44"/>
      <c r="PII48" s="44"/>
      <c r="PIJ48" s="44"/>
      <c r="PIK48" s="44"/>
      <c r="PIL48" s="44"/>
      <c r="PIM48" s="44"/>
      <c r="PIN48" s="44"/>
      <c r="PIO48" s="44"/>
      <c r="PIP48" s="44"/>
      <c r="PIQ48" s="44"/>
      <c r="PIR48" s="44"/>
      <c r="PIS48" s="44"/>
      <c r="PIT48" s="44"/>
      <c r="PIU48" s="44"/>
      <c r="PIV48" s="44"/>
      <c r="PIW48" s="44"/>
      <c r="PIX48" s="44"/>
      <c r="PIY48" s="44"/>
      <c r="PIZ48" s="44"/>
      <c r="PJA48" s="44"/>
      <c r="PJB48" s="44"/>
      <c r="PJC48" s="44"/>
      <c r="PJD48" s="44"/>
      <c r="PJE48" s="44"/>
      <c r="PJF48" s="44"/>
      <c r="PJG48" s="44"/>
      <c r="PJH48" s="44"/>
      <c r="PJI48" s="44"/>
      <c r="PJJ48" s="44"/>
      <c r="PJK48" s="44"/>
      <c r="PJL48" s="44"/>
      <c r="PJM48" s="44"/>
      <c r="PJN48" s="44"/>
      <c r="PJO48" s="44"/>
      <c r="PJP48" s="44"/>
      <c r="PJQ48" s="44"/>
      <c r="PJR48" s="44"/>
      <c r="PJS48" s="44"/>
      <c r="PJT48" s="44"/>
      <c r="PJU48" s="44"/>
      <c r="PJV48" s="44"/>
      <c r="PJW48" s="44"/>
      <c r="PJX48" s="44"/>
      <c r="PJY48" s="44"/>
      <c r="PJZ48" s="44"/>
      <c r="PKA48" s="44"/>
      <c r="PKB48" s="44"/>
      <c r="PKC48" s="44"/>
      <c r="PKD48" s="44"/>
      <c r="PKE48" s="44"/>
      <c r="PKF48" s="44"/>
      <c r="PKG48" s="44"/>
      <c r="PKH48" s="44"/>
      <c r="PKI48" s="44"/>
      <c r="PKJ48" s="44"/>
      <c r="PKK48" s="44"/>
      <c r="PKL48" s="44"/>
      <c r="PKM48" s="44"/>
      <c r="PKN48" s="44"/>
      <c r="PKO48" s="44"/>
      <c r="PKP48" s="44"/>
      <c r="PKQ48" s="44"/>
      <c r="PKR48" s="44"/>
      <c r="PKS48" s="44"/>
      <c r="PKT48" s="44"/>
      <c r="PKU48" s="44"/>
      <c r="PKV48" s="44"/>
      <c r="PKW48" s="44"/>
      <c r="PKX48" s="44"/>
      <c r="PKY48" s="44"/>
      <c r="PKZ48" s="44"/>
      <c r="PLA48" s="44"/>
      <c r="PLB48" s="44"/>
      <c r="PLC48" s="44"/>
      <c r="PLD48" s="44"/>
      <c r="PLE48" s="44"/>
      <c r="PLF48" s="44"/>
      <c r="PLG48" s="44"/>
      <c r="PLH48" s="44"/>
      <c r="PLI48" s="44"/>
      <c r="PLJ48" s="44"/>
      <c r="PLK48" s="44"/>
      <c r="PLL48" s="44"/>
      <c r="PLM48" s="44"/>
      <c r="PLN48" s="44"/>
      <c r="PLO48" s="44"/>
      <c r="PLP48" s="44"/>
      <c r="PLQ48" s="44"/>
      <c r="PLR48" s="44"/>
      <c r="PLS48" s="44"/>
      <c r="PLT48" s="44"/>
      <c r="PLU48" s="44"/>
      <c r="PLV48" s="44"/>
      <c r="PLW48" s="44"/>
      <c r="PLX48" s="44"/>
      <c r="PLY48" s="44"/>
      <c r="PLZ48" s="44"/>
      <c r="PMA48" s="44"/>
      <c r="PMB48" s="44"/>
      <c r="PMC48" s="44"/>
      <c r="PMD48" s="44"/>
      <c r="PME48" s="44"/>
      <c r="PMF48" s="44"/>
      <c r="PMG48" s="44"/>
      <c r="PMH48" s="44"/>
      <c r="PMI48" s="44"/>
      <c r="PMJ48" s="44"/>
      <c r="PMK48" s="44"/>
      <c r="PML48" s="44"/>
      <c r="PMM48" s="44"/>
      <c r="PMN48" s="44"/>
      <c r="PMO48" s="44"/>
      <c r="PMP48" s="44"/>
      <c r="PMQ48" s="44"/>
      <c r="PMR48" s="44"/>
      <c r="PMS48" s="44"/>
      <c r="PMT48" s="44"/>
      <c r="PMU48" s="44"/>
      <c r="PMV48" s="44"/>
      <c r="PMW48" s="44"/>
      <c r="PMX48" s="44"/>
      <c r="PMY48" s="44"/>
      <c r="PMZ48" s="44"/>
      <c r="PNA48" s="44"/>
      <c r="PNB48" s="44"/>
      <c r="PNC48" s="44"/>
      <c r="PND48" s="44"/>
      <c r="PNE48" s="44"/>
      <c r="PNF48" s="44"/>
      <c r="PNG48" s="44"/>
      <c r="PNH48" s="44"/>
      <c r="PNI48" s="44"/>
      <c r="PNJ48" s="44"/>
      <c r="PNK48" s="44"/>
      <c r="PNL48" s="44"/>
      <c r="PNM48" s="44"/>
      <c r="PNN48" s="44"/>
      <c r="PNO48" s="44"/>
      <c r="PNP48" s="44"/>
      <c r="PNQ48" s="44"/>
      <c r="PNR48" s="44"/>
      <c r="PNS48" s="44"/>
      <c r="PNT48" s="44"/>
      <c r="PNU48" s="44"/>
      <c r="PNV48" s="44"/>
      <c r="PNW48" s="44"/>
      <c r="PNX48" s="44"/>
      <c r="PNY48" s="44"/>
      <c r="PNZ48" s="44"/>
      <c r="POA48" s="44"/>
      <c r="POB48" s="44"/>
      <c r="POC48" s="44"/>
      <c r="POD48" s="44"/>
      <c r="POE48" s="44"/>
      <c r="POF48" s="44"/>
      <c r="POG48" s="44"/>
      <c r="POH48" s="44"/>
      <c r="POI48" s="44"/>
      <c r="POJ48" s="44"/>
      <c r="POK48" s="44"/>
      <c r="POL48" s="44"/>
      <c r="POM48" s="44"/>
      <c r="PON48" s="44"/>
      <c r="POO48" s="44"/>
      <c r="POP48" s="44"/>
      <c r="POQ48" s="44"/>
      <c r="POR48" s="44"/>
      <c r="POS48" s="44"/>
      <c r="POT48" s="44"/>
      <c r="POU48" s="44"/>
      <c r="POV48" s="44"/>
      <c r="POW48" s="44"/>
      <c r="POX48" s="44"/>
      <c r="POY48" s="44"/>
      <c r="POZ48" s="44"/>
      <c r="PPA48" s="44"/>
      <c r="PPB48" s="44"/>
      <c r="PPC48" s="44"/>
      <c r="PPD48" s="44"/>
      <c r="PPE48" s="44"/>
      <c r="PPF48" s="44"/>
      <c r="PPG48" s="44"/>
      <c r="PPH48" s="44"/>
      <c r="PPI48" s="44"/>
      <c r="PPJ48" s="44"/>
      <c r="PPK48" s="44"/>
      <c r="PPL48" s="44"/>
      <c r="PPM48" s="44"/>
      <c r="PPN48" s="44"/>
      <c r="PPO48" s="44"/>
      <c r="PPP48" s="44"/>
      <c r="PPQ48" s="44"/>
      <c r="PPR48" s="44"/>
      <c r="PPS48" s="44"/>
      <c r="PPT48" s="44"/>
      <c r="PPU48" s="44"/>
      <c r="PPV48" s="44"/>
      <c r="PPW48" s="44"/>
      <c r="PPX48" s="44"/>
      <c r="PPY48" s="44"/>
      <c r="PPZ48" s="44"/>
      <c r="PQA48" s="44"/>
      <c r="PQB48" s="44"/>
      <c r="PQC48" s="44"/>
      <c r="PQD48" s="44"/>
      <c r="PQE48" s="44"/>
      <c r="PQF48" s="44"/>
      <c r="PQG48" s="44"/>
      <c r="PQH48" s="44"/>
      <c r="PQI48" s="44"/>
      <c r="PQJ48" s="44"/>
      <c r="PQK48" s="44"/>
      <c r="PQL48" s="44"/>
      <c r="PQM48" s="44"/>
      <c r="PQN48" s="44"/>
      <c r="PQO48" s="44"/>
      <c r="PQP48" s="44"/>
      <c r="PQQ48" s="44"/>
      <c r="PQR48" s="44"/>
      <c r="PQS48" s="44"/>
      <c r="PQT48" s="44"/>
      <c r="PQU48" s="44"/>
      <c r="PQV48" s="44"/>
      <c r="PQW48" s="44"/>
      <c r="PQX48" s="44"/>
      <c r="PQY48" s="44"/>
      <c r="PQZ48" s="44"/>
      <c r="PRA48" s="44"/>
      <c r="PRB48" s="44"/>
      <c r="PRC48" s="44"/>
      <c r="PRD48" s="44"/>
      <c r="PRE48" s="44"/>
      <c r="PRF48" s="44"/>
      <c r="PRG48" s="44"/>
      <c r="PRH48" s="44"/>
      <c r="PRI48" s="44"/>
      <c r="PRJ48" s="44"/>
      <c r="PRK48" s="44"/>
      <c r="PRL48" s="44"/>
      <c r="PRM48" s="44"/>
      <c r="PRN48" s="44"/>
      <c r="PRO48" s="44"/>
      <c r="PRP48" s="44"/>
      <c r="PRQ48" s="44"/>
      <c r="PRR48" s="44"/>
      <c r="PRS48" s="44"/>
      <c r="PRT48" s="44"/>
      <c r="PRU48" s="44"/>
      <c r="PRV48" s="44"/>
      <c r="PRW48" s="44"/>
      <c r="PRX48" s="44"/>
      <c r="PRY48" s="44"/>
      <c r="PRZ48" s="44"/>
      <c r="PSA48" s="44"/>
      <c r="PSB48" s="44"/>
      <c r="PSC48" s="44"/>
      <c r="PSD48" s="44"/>
      <c r="PSE48" s="44"/>
      <c r="PSF48" s="44"/>
      <c r="PSG48" s="44"/>
      <c r="PSH48" s="44"/>
      <c r="PSI48" s="44"/>
      <c r="PSJ48" s="44"/>
      <c r="PSK48" s="44"/>
      <c r="PSL48" s="44"/>
      <c r="PSM48" s="44"/>
      <c r="PSN48" s="44"/>
      <c r="PSO48" s="44"/>
      <c r="PSP48" s="44"/>
      <c r="PSQ48" s="44"/>
      <c r="PSR48" s="44"/>
      <c r="PSS48" s="44"/>
      <c r="PST48" s="44"/>
      <c r="PSU48" s="44"/>
      <c r="PSV48" s="44"/>
      <c r="PSW48" s="44"/>
      <c r="PSX48" s="44"/>
      <c r="PSY48" s="44"/>
      <c r="PSZ48" s="44"/>
      <c r="PTA48" s="44"/>
      <c r="PTB48" s="44"/>
      <c r="PTC48" s="44"/>
      <c r="PTD48" s="44"/>
      <c r="PTE48" s="44"/>
      <c r="PTF48" s="44"/>
      <c r="PTG48" s="44"/>
      <c r="PTH48" s="44"/>
      <c r="PTI48" s="44"/>
      <c r="PTJ48" s="44"/>
      <c r="PTK48" s="44"/>
      <c r="PTL48" s="44"/>
      <c r="PTM48" s="44"/>
      <c r="PTN48" s="44"/>
      <c r="PTO48" s="44"/>
      <c r="PTP48" s="44"/>
      <c r="PTQ48" s="44"/>
      <c r="PTR48" s="44"/>
      <c r="PTS48" s="44"/>
      <c r="PTT48" s="44"/>
      <c r="PTU48" s="44"/>
      <c r="PTV48" s="44"/>
      <c r="PTW48" s="44"/>
      <c r="PTX48" s="44"/>
      <c r="PTY48" s="44"/>
      <c r="PTZ48" s="44"/>
      <c r="PUA48" s="44"/>
      <c r="PUB48" s="44"/>
      <c r="PUC48" s="44"/>
      <c r="PUD48" s="44"/>
      <c r="PUE48" s="44"/>
      <c r="PUF48" s="44"/>
      <c r="PUG48" s="44"/>
      <c r="PUH48" s="44"/>
      <c r="PUI48" s="44"/>
      <c r="PUJ48" s="44"/>
      <c r="PUK48" s="44"/>
      <c r="PUL48" s="44"/>
      <c r="PUM48" s="44"/>
      <c r="PUN48" s="44"/>
      <c r="PUO48" s="44"/>
      <c r="PUP48" s="44"/>
      <c r="PUQ48" s="44"/>
      <c r="PUR48" s="44"/>
      <c r="PUS48" s="44"/>
      <c r="PUT48" s="44"/>
      <c r="PUU48" s="44"/>
      <c r="PUV48" s="44"/>
      <c r="PUW48" s="44"/>
      <c r="PUX48" s="44"/>
      <c r="PUY48" s="44"/>
      <c r="PUZ48" s="44"/>
      <c r="PVA48" s="44"/>
      <c r="PVB48" s="44"/>
      <c r="PVC48" s="44"/>
      <c r="PVD48" s="44"/>
      <c r="PVE48" s="44"/>
      <c r="PVF48" s="44"/>
      <c r="PVG48" s="44"/>
      <c r="PVH48" s="44"/>
      <c r="PVI48" s="44"/>
      <c r="PVJ48" s="44"/>
      <c r="PVK48" s="44"/>
      <c r="PVL48" s="44"/>
      <c r="PVM48" s="44"/>
      <c r="PVN48" s="44"/>
      <c r="PVO48" s="44"/>
      <c r="PVP48" s="44"/>
      <c r="PVQ48" s="44"/>
      <c r="PVR48" s="44"/>
      <c r="PVS48" s="44"/>
      <c r="PVT48" s="44"/>
      <c r="PVU48" s="44"/>
      <c r="PVV48" s="44"/>
      <c r="PVW48" s="44"/>
      <c r="PVX48" s="44"/>
      <c r="PVY48" s="44"/>
      <c r="PVZ48" s="44"/>
      <c r="PWA48" s="44"/>
      <c r="PWB48" s="44"/>
      <c r="PWC48" s="44"/>
      <c r="PWD48" s="44"/>
      <c r="PWE48" s="44"/>
      <c r="PWF48" s="44"/>
      <c r="PWG48" s="44"/>
      <c r="PWH48" s="44"/>
      <c r="PWI48" s="44"/>
      <c r="PWJ48" s="44"/>
      <c r="PWK48" s="44"/>
      <c r="PWL48" s="44"/>
      <c r="PWM48" s="44"/>
      <c r="PWN48" s="44"/>
      <c r="PWO48" s="44"/>
      <c r="PWP48" s="44"/>
      <c r="PWQ48" s="44"/>
      <c r="PWR48" s="44"/>
      <c r="PWS48" s="44"/>
      <c r="PWT48" s="44"/>
      <c r="PWU48" s="44"/>
      <c r="PWV48" s="44"/>
      <c r="PWW48" s="44"/>
      <c r="PWX48" s="44"/>
      <c r="PWY48" s="44"/>
      <c r="PWZ48" s="44"/>
      <c r="PXA48" s="44"/>
      <c r="PXB48" s="44"/>
      <c r="PXC48" s="44"/>
      <c r="PXD48" s="44"/>
      <c r="PXE48" s="44"/>
      <c r="PXF48" s="44"/>
      <c r="PXG48" s="44"/>
      <c r="PXH48" s="44"/>
      <c r="PXI48" s="44"/>
      <c r="PXJ48" s="44"/>
      <c r="PXK48" s="44"/>
      <c r="PXL48" s="44"/>
      <c r="PXM48" s="44"/>
      <c r="PXN48" s="44"/>
      <c r="PXO48" s="44"/>
      <c r="PXP48" s="44"/>
      <c r="PXQ48" s="44"/>
      <c r="PXR48" s="44"/>
      <c r="PXS48" s="44"/>
      <c r="PXT48" s="44"/>
      <c r="PXU48" s="44"/>
      <c r="PXV48" s="44"/>
      <c r="PXW48" s="44"/>
      <c r="PXX48" s="44"/>
      <c r="PXY48" s="44"/>
      <c r="PXZ48" s="44"/>
      <c r="PYA48" s="44"/>
      <c r="PYB48" s="44"/>
      <c r="PYC48" s="44"/>
      <c r="PYD48" s="44"/>
      <c r="PYE48" s="44"/>
      <c r="PYF48" s="44"/>
      <c r="PYG48" s="44"/>
      <c r="PYH48" s="44"/>
      <c r="PYI48" s="44"/>
      <c r="PYJ48" s="44"/>
      <c r="PYK48" s="44"/>
      <c r="PYL48" s="44"/>
      <c r="PYM48" s="44"/>
      <c r="PYN48" s="44"/>
      <c r="PYO48" s="44"/>
      <c r="PYP48" s="44"/>
      <c r="PYQ48" s="44"/>
      <c r="PYR48" s="44"/>
      <c r="PYS48" s="44"/>
      <c r="PYT48" s="44"/>
      <c r="PYU48" s="44"/>
      <c r="PYV48" s="44"/>
      <c r="PYW48" s="44"/>
      <c r="PYX48" s="44"/>
      <c r="PYY48" s="44"/>
      <c r="PYZ48" s="44"/>
      <c r="PZA48" s="44"/>
      <c r="PZB48" s="44"/>
      <c r="PZC48" s="44"/>
      <c r="PZD48" s="44"/>
      <c r="PZE48" s="44"/>
      <c r="PZF48" s="44"/>
      <c r="PZG48" s="44"/>
      <c r="PZH48" s="44"/>
      <c r="PZI48" s="44"/>
      <c r="PZJ48" s="44"/>
      <c r="PZK48" s="44"/>
      <c r="PZL48" s="44"/>
      <c r="PZM48" s="44"/>
      <c r="PZN48" s="44"/>
      <c r="PZO48" s="44"/>
      <c r="PZP48" s="44"/>
      <c r="PZQ48" s="44"/>
      <c r="PZR48" s="44"/>
      <c r="PZS48" s="44"/>
      <c r="PZT48" s="44"/>
      <c r="PZU48" s="44"/>
      <c r="PZV48" s="44"/>
      <c r="PZW48" s="44"/>
      <c r="PZX48" s="44"/>
      <c r="PZY48" s="44"/>
      <c r="PZZ48" s="44"/>
      <c r="QAA48" s="44"/>
      <c r="QAB48" s="44"/>
      <c r="QAC48" s="44"/>
      <c r="QAD48" s="44"/>
      <c r="QAE48" s="44"/>
      <c r="QAF48" s="44"/>
      <c r="QAG48" s="44"/>
      <c r="QAH48" s="44"/>
      <c r="QAI48" s="44"/>
      <c r="QAJ48" s="44"/>
      <c r="QAK48" s="44"/>
      <c r="QAL48" s="44"/>
      <c r="QAM48" s="44"/>
      <c r="QAN48" s="44"/>
      <c r="QAO48" s="44"/>
      <c r="QAP48" s="44"/>
      <c r="QAQ48" s="44"/>
      <c r="QAR48" s="44"/>
      <c r="QAS48" s="44"/>
      <c r="QAT48" s="44"/>
      <c r="QAU48" s="44"/>
      <c r="QAV48" s="44"/>
      <c r="QAW48" s="44"/>
      <c r="QAX48" s="44"/>
      <c r="QAY48" s="44"/>
      <c r="QAZ48" s="44"/>
      <c r="QBA48" s="44"/>
      <c r="QBB48" s="44"/>
      <c r="QBC48" s="44"/>
      <c r="QBD48" s="44"/>
      <c r="QBE48" s="44"/>
      <c r="QBF48" s="44"/>
      <c r="QBG48" s="44"/>
      <c r="QBH48" s="44"/>
      <c r="QBI48" s="44"/>
      <c r="QBJ48" s="44"/>
      <c r="QBK48" s="44"/>
      <c r="QBL48" s="44"/>
      <c r="QBM48" s="44"/>
      <c r="QBN48" s="44"/>
      <c r="QBO48" s="44"/>
      <c r="QBP48" s="44"/>
      <c r="QBQ48" s="44"/>
      <c r="QBR48" s="44"/>
      <c r="QBS48" s="44"/>
      <c r="QBT48" s="44"/>
      <c r="QBU48" s="44"/>
      <c r="QBV48" s="44"/>
      <c r="QBW48" s="44"/>
      <c r="QBX48" s="44"/>
      <c r="QBY48" s="44"/>
      <c r="QBZ48" s="44"/>
      <c r="QCA48" s="44"/>
      <c r="QCB48" s="44"/>
      <c r="QCC48" s="44"/>
      <c r="QCD48" s="44"/>
      <c r="QCE48" s="44"/>
      <c r="QCF48" s="44"/>
      <c r="QCG48" s="44"/>
      <c r="QCH48" s="44"/>
      <c r="QCI48" s="44"/>
      <c r="QCJ48" s="44"/>
      <c r="QCK48" s="44"/>
      <c r="QCL48" s="44"/>
      <c r="QCM48" s="44"/>
      <c r="QCN48" s="44"/>
      <c r="QCO48" s="44"/>
      <c r="QCP48" s="44"/>
      <c r="QCQ48" s="44"/>
      <c r="QCR48" s="44"/>
      <c r="QCS48" s="44"/>
      <c r="QCT48" s="44"/>
      <c r="QCU48" s="44"/>
      <c r="QCV48" s="44"/>
      <c r="QCW48" s="44"/>
      <c r="QCX48" s="44"/>
      <c r="QCY48" s="44"/>
      <c r="QCZ48" s="44"/>
      <c r="QDA48" s="44"/>
      <c r="QDB48" s="44"/>
      <c r="QDC48" s="44"/>
      <c r="QDD48" s="44"/>
      <c r="QDE48" s="44"/>
      <c r="QDF48" s="44"/>
      <c r="QDG48" s="44"/>
      <c r="QDH48" s="44"/>
      <c r="QDI48" s="44"/>
      <c r="QDJ48" s="44"/>
      <c r="QDK48" s="44"/>
      <c r="QDL48" s="44"/>
      <c r="QDM48" s="44"/>
      <c r="QDN48" s="44"/>
      <c r="QDO48" s="44"/>
      <c r="QDP48" s="44"/>
      <c r="QDQ48" s="44"/>
      <c r="QDR48" s="44"/>
      <c r="QDS48" s="44"/>
      <c r="QDT48" s="44"/>
      <c r="QDU48" s="44"/>
      <c r="QDV48" s="44"/>
      <c r="QDW48" s="44"/>
      <c r="QDX48" s="44"/>
      <c r="QDY48" s="44"/>
      <c r="QDZ48" s="44"/>
      <c r="QEA48" s="44"/>
      <c r="QEB48" s="44"/>
      <c r="QEC48" s="44"/>
      <c r="QED48" s="44"/>
      <c r="QEE48" s="44"/>
      <c r="QEF48" s="44"/>
      <c r="QEG48" s="44"/>
      <c r="QEH48" s="44"/>
      <c r="QEI48" s="44"/>
      <c r="QEJ48" s="44"/>
      <c r="QEK48" s="44"/>
      <c r="QEL48" s="44"/>
      <c r="QEM48" s="44"/>
      <c r="QEN48" s="44"/>
      <c r="QEO48" s="44"/>
      <c r="QEP48" s="44"/>
      <c r="QEQ48" s="44"/>
      <c r="QER48" s="44"/>
      <c r="QES48" s="44"/>
      <c r="QET48" s="44"/>
      <c r="QEU48" s="44"/>
      <c r="QEV48" s="44"/>
      <c r="QEW48" s="44"/>
      <c r="QEX48" s="44"/>
      <c r="QEY48" s="44"/>
      <c r="QEZ48" s="44"/>
      <c r="QFA48" s="44"/>
      <c r="QFB48" s="44"/>
      <c r="QFC48" s="44"/>
      <c r="QFD48" s="44"/>
      <c r="QFE48" s="44"/>
      <c r="QFF48" s="44"/>
      <c r="QFG48" s="44"/>
      <c r="QFH48" s="44"/>
      <c r="QFI48" s="44"/>
      <c r="QFJ48" s="44"/>
      <c r="QFK48" s="44"/>
      <c r="QFL48" s="44"/>
      <c r="QFM48" s="44"/>
      <c r="QFN48" s="44"/>
      <c r="QFO48" s="44"/>
      <c r="QFP48" s="44"/>
      <c r="QFQ48" s="44"/>
      <c r="QFR48" s="44"/>
      <c r="QFS48" s="44"/>
      <c r="QFT48" s="44"/>
      <c r="QFU48" s="44"/>
      <c r="QFV48" s="44"/>
      <c r="QFW48" s="44"/>
      <c r="QFX48" s="44"/>
      <c r="QFY48" s="44"/>
      <c r="QFZ48" s="44"/>
      <c r="QGA48" s="44"/>
      <c r="QGB48" s="44"/>
      <c r="QGC48" s="44"/>
      <c r="QGD48" s="44"/>
      <c r="QGE48" s="44"/>
      <c r="QGF48" s="44"/>
      <c r="QGG48" s="44"/>
      <c r="QGH48" s="44"/>
      <c r="QGI48" s="44"/>
      <c r="QGJ48" s="44"/>
      <c r="QGK48" s="44"/>
      <c r="QGL48" s="44"/>
      <c r="QGM48" s="44"/>
      <c r="QGN48" s="44"/>
      <c r="QGO48" s="44"/>
      <c r="QGP48" s="44"/>
      <c r="QGQ48" s="44"/>
      <c r="QGR48" s="44"/>
      <c r="QGS48" s="44"/>
      <c r="QGT48" s="44"/>
      <c r="QGU48" s="44"/>
      <c r="QGV48" s="44"/>
      <c r="QGW48" s="44"/>
      <c r="QGX48" s="44"/>
      <c r="QGY48" s="44"/>
      <c r="QGZ48" s="44"/>
      <c r="QHA48" s="44"/>
      <c r="QHB48" s="44"/>
      <c r="QHC48" s="44"/>
      <c r="QHD48" s="44"/>
      <c r="QHE48" s="44"/>
      <c r="QHF48" s="44"/>
      <c r="QHG48" s="44"/>
      <c r="QHH48" s="44"/>
      <c r="QHI48" s="44"/>
      <c r="QHJ48" s="44"/>
      <c r="QHK48" s="44"/>
      <c r="QHL48" s="44"/>
      <c r="QHM48" s="44"/>
      <c r="QHN48" s="44"/>
      <c r="QHO48" s="44"/>
      <c r="QHP48" s="44"/>
      <c r="QHQ48" s="44"/>
      <c r="QHR48" s="44"/>
      <c r="QHS48" s="44"/>
      <c r="QHT48" s="44"/>
      <c r="QHU48" s="44"/>
      <c r="QHV48" s="44"/>
      <c r="QHW48" s="44"/>
      <c r="QHX48" s="44"/>
      <c r="QHY48" s="44"/>
      <c r="QHZ48" s="44"/>
      <c r="QIA48" s="44"/>
      <c r="QIB48" s="44"/>
      <c r="QIC48" s="44"/>
      <c r="QID48" s="44"/>
      <c r="QIE48" s="44"/>
      <c r="QIF48" s="44"/>
      <c r="QIG48" s="44"/>
      <c r="QIH48" s="44"/>
      <c r="QII48" s="44"/>
      <c r="QIJ48" s="44"/>
      <c r="QIK48" s="44"/>
      <c r="QIL48" s="44"/>
      <c r="QIM48" s="44"/>
      <c r="QIN48" s="44"/>
      <c r="QIO48" s="44"/>
      <c r="QIP48" s="44"/>
      <c r="QIQ48" s="44"/>
      <c r="QIR48" s="44"/>
      <c r="QIS48" s="44"/>
      <c r="QIT48" s="44"/>
      <c r="QIU48" s="44"/>
      <c r="QIV48" s="44"/>
      <c r="QIW48" s="44"/>
      <c r="QIX48" s="44"/>
      <c r="QIY48" s="44"/>
      <c r="QIZ48" s="44"/>
      <c r="QJA48" s="44"/>
      <c r="QJB48" s="44"/>
      <c r="QJC48" s="44"/>
      <c r="QJD48" s="44"/>
      <c r="QJE48" s="44"/>
      <c r="QJF48" s="44"/>
      <c r="QJG48" s="44"/>
      <c r="QJH48" s="44"/>
      <c r="QJI48" s="44"/>
      <c r="QJJ48" s="44"/>
      <c r="QJK48" s="44"/>
      <c r="QJL48" s="44"/>
      <c r="QJM48" s="44"/>
      <c r="QJN48" s="44"/>
      <c r="QJO48" s="44"/>
      <c r="QJP48" s="44"/>
      <c r="QJQ48" s="44"/>
      <c r="QJR48" s="44"/>
      <c r="QJS48" s="44"/>
      <c r="QJT48" s="44"/>
      <c r="QJU48" s="44"/>
      <c r="QJV48" s="44"/>
      <c r="QJW48" s="44"/>
      <c r="QJX48" s="44"/>
      <c r="QJY48" s="44"/>
      <c r="QJZ48" s="44"/>
      <c r="QKA48" s="44"/>
      <c r="QKB48" s="44"/>
      <c r="QKC48" s="44"/>
      <c r="QKD48" s="44"/>
      <c r="QKE48" s="44"/>
      <c r="QKF48" s="44"/>
      <c r="QKG48" s="44"/>
      <c r="QKH48" s="44"/>
      <c r="QKI48" s="44"/>
      <c r="QKJ48" s="44"/>
      <c r="QKK48" s="44"/>
      <c r="QKL48" s="44"/>
      <c r="QKM48" s="44"/>
      <c r="QKN48" s="44"/>
      <c r="QKO48" s="44"/>
      <c r="QKP48" s="44"/>
      <c r="QKQ48" s="44"/>
      <c r="QKR48" s="44"/>
      <c r="QKS48" s="44"/>
      <c r="QKT48" s="44"/>
      <c r="QKU48" s="44"/>
      <c r="QKV48" s="44"/>
      <c r="QKW48" s="44"/>
      <c r="QKX48" s="44"/>
      <c r="QKY48" s="44"/>
      <c r="QKZ48" s="44"/>
      <c r="QLA48" s="44"/>
      <c r="QLB48" s="44"/>
      <c r="QLC48" s="44"/>
      <c r="QLD48" s="44"/>
      <c r="QLE48" s="44"/>
      <c r="QLF48" s="44"/>
      <c r="QLG48" s="44"/>
      <c r="QLH48" s="44"/>
      <c r="QLI48" s="44"/>
      <c r="QLJ48" s="44"/>
      <c r="QLK48" s="44"/>
      <c r="QLL48" s="44"/>
      <c r="QLM48" s="44"/>
      <c r="QLN48" s="44"/>
      <c r="QLO48" s="44"/>
      <c r="QLP48" s="44"/>
      <c r="QLQ48" s="44"/>
      <c r="QLR48" s="44"/>
      <c r="QLS48" s="44"/>
      <c r="QLT48" s="44"/>
      <c r="QLU48" s="44"/>
      <c r="QLV48" s="44"/>
      <c r="QLW48" s="44"/>
      <c r="QLX48" s="44"/>
      <c r="QLY48" s="44"/>
      <c r="QLZ48" s="44"/>
      <c r="QMA48" s="44"/>
      <c r="QMB48" s="44"/>
      <c r="QMC48" s="44"/>
      <c r="QMD48" s="44"/>
      <c r="QME48" s="44"/>
      <c r="QMF48" s="44"/>
      <c r="QMG48" s="44"/>
      <c r="QMH48" s="44"/>
      <c r="QMI48" s="44"/>
      <c r="QMJ48" s="44"/>
      <c r="QMK48" s="44"/>
      <c r="QML48" s="44"/>
      <c r="QMM48" s="44"/>
      <c r="QMN48" s="44"/>
      <c r="QMO48" s="44"/>
      <c r="QMP48" s="44"/>
      <c r="QMQ48" s="44"/>
      <c r="QMR48" s="44"/>
      <c r="QMS48" s="44"/>
      <c r="QMT48" s="44"/>
      <c r="QMU48" s="44"/>
      <c r="QMV48" s="44"/>
      <c r="QMW48" s="44"/>
      <c r="QMX48" s="44"/>
      <c r="QMY48" s="44"/>
      <c r="QMZ48" s="44"/>
      <c r="QNA48" s="44"/>
      <c r="QNB48" s="44"/>
      <c r="QNC48" s="44"/>
      <c r="QND48" s="44"/>
      <c r="QNE48" s="44"/>
      <c r="QNF48" s="44"/>
      <c r="QNG48" s="44"/>
      <c r="QNH48" s="44"/>
      <c r="QNI48" s="44"/>
      <c r="QNJ48" s="44"/>
      <c r="QNK48" s="44"/>
      <c r="QNL48" s="44"/>
      <c r="QNM48" s="44"/>
      <c r="QNN48" s="44"/>
      <c r="QNO48" s="44"/>
      <c r="QNP48" s="44"/>
      <c r="QNQ48" s="44"/>
      <c r="QNR48" s="44"/>
      <c r="QNS48" s="44"/>
      <c r="QNT48" s="44"/>
      <c r="QNU48" s="44"/>
      <c r="QNV48" s="44"/>
      <c r="QNW48" s="44"/>
      <c r="QNX48" s="44"/>
      <c r="QNY48" s="44"/>
      <c r="QNZ48" s="44"/>
      <c r="QOA48" s="44"/>
      <c r="QOB48" s="44"/>
      <c r="QOC48" s="44"/>
      <c r="QOD48" s="44"/>
      <c r="QOE48" s="44"/>
      <c r="QOF48" s="44"/>
      <c r="QOG48" s="44"/>
      <c r="QOH48" s="44"/>
      <c r="QOI48" s="44"/>
      <c r="QOJ48" s="44"/>
      <c r="QOK48" s="44"/>
      <c r="QOL48" s="44"/>
      <c r="QOM48" s="44"/>
      <c r="QON48" s="44"/>
      <c r="QOO48" s="44"/>
      <c r="QOP48" s="44"/>
      <c r="QOQ48" s="44"/>
      <c r="QOR48" s="44"/>
      <c r="QOS48" s="44"/>
      <c r="QOT48" s="44"/>
      <c r="QOU48" s="44"/>
      <c r="QOV48" s="44"/>
      <c r="QOW48" s="44"/>
      <c r="QOX48" s="44"/>
      <c r="QOY48" s="44"/>
      <c r="QOZ48" s="44"/>
      <c r="QPA48" s="44"/>
      <c r="QPB48" s="44"/>
      <c r="QPC48" s="44"/>
      <c r="QPD48" s="44"/>
      <c r="QPE48" s="44"/>
      <c r="QPF48" s="44"/>
      <c r="QPG48" s="44"/>
      <c r="QPH48" s="44"/>
      <c r="QPI48" s="44"/>
      <c r="QPJ48" s="44"/>
      <c r="QPK48" s="44"/>
      <c r="QPL48" s="44"/>
      <c r="QPM48" s="44"/>
      <c r="QPN48" s="44"/>
      <c r="QPO48" s="44"/>
      <c r="QPP48" s="44"/>
      <c r="QPQ48" s="44"/>
      <c r="QPR48" s="44"/>
      <c r="QPS48" s="44"/>
      <c r="QPT48" s="44"/>
      <c r="QPU48" s="44"/>
      <c r="QPV48" s="44"/>
      <c r="QPW48" s="44"/>
      <c r="QPX48" s="44"/>
      <c r="QPY48" s="44"/>
      <c r="QPZ48" s="44"/>
      <c r="QQA48" s="44"/>
      <c r="QQB48" s="44"/>
      <c r="QQC48" s="44"/>
      <c r="QQD48" s="44"/>
      <c r="QQE48" s="44"/>
      <c r="QQF48" s="44"/>
      <c r="QQG48" s="44"/>
      <c r="QQH48" s="44"/>
      <c r="QQI48" s="44"/>
      <c r="QQJ48" s="44"/>
      <c r="QQK48" s="44"/>
      <c r="QQL48" s="44"/>
      <c r="QQM48" s="44"/>
      <c r="QQN48" s="44"/>
      <c r="QQO48" s="44"/>
      <c r="QQP48" s="44"/>
      <c r="QQQ48" s="44"/>
      <c r="QQR48" s="44"/>
      <c r="QQS48" s="44"/>
      <c r="QQT48" s="44"/>
      <c r="QQU48" s="44"/>
      <c r="QQV48" s="44"/>
      <c r="QQW48" s="44"/>
      <c r="QQX48" s="44"/>
      <c r="QQY48" s="44"/>
      <c r="QQZ48" s="44"/>
      <c r="QRA48" s="44"/>
      <c r="QRB48" s="44"/>
      <c r="QRC48" s="44"/>
      <c r="QRD48" s="44"/>
      <c r="QRE48" s="44"/>
      <c r="QRF48" s="44"/>
      <c r="QRG48" s="44"/>
      <c r="QRH48" s="44"/>
      <c r="QRI48" s="44"/>
      <c r="QRJ48" s="44"/>
      <c r="QRK48" s="44"/>
      <c r="QRL48" s="44"/>
      <c r="QRM48" s="44"/>
      <c r="QRN48" s="44"/>
      <c r="QRO48" s="44"/>
      <c r="QRP48" s="44"/>
      <c r="QRQ48" s="44"/>
      <c r="QRR48" s="44"/>
      <c r="QRS48" s="44"/>
      <c r="QRT48" s="44"/>
      <c r="QRU48" s="44"/>
      <c r="QRV48" s="44"/>
      <c r="QRW48" s="44"/>
      <c r="QRX48" s="44"/>
      <c r="QRY48" s="44"/>
      <c r="QRZ48" s="44"/>
      <c r="QSA48" s="44"/>
      <c r="QSB48" s="44"/>
      <c r="QSC48" s="44"/>
      <c r="QSD48" s="44"/>
      <c r="QSE48" s="44"/>
      <c r="QSF48" s="44"/>
      <c r="QSG48" s="44"/>
      <c r="QSH48" s="44"/>
      <c r="QSI48" s="44"/>
      <c r="QSJ48" s="44"/>
      <c r="QSK48" s="44"/>
      <c r="QSL48" s="44"/>
      <c r="QSM48" s="44"/>
      <c r="QSN48" s="44"/>
      <c r="QSO48" s="44"/>
      <c r="QSP48" s="44"/>
      <c r="QSQ48" s="44"/>
      <c r="QSR48" s="44"/>
      <c r="QSS48" s="44"/>
      <c r="QST48" s="44"/>
      <c r="QSU48" s="44"/>
      <c r="QSV48" s="44"/>
      <c r="QSW48" s="44"/>
      <c r="QSX48" s="44"/>
      <c r="QSY48" s="44"/>
      <c r="QSZ48" s="44"/>
      <c r="QTA48" s="44"/>
      <c r="QTB48" s="44"/>
      <c r="QTC48" s="44"/>
      <c r="QTD48" s="44"/>
      <c r="QTE48" s="44"/>
      <c r="QTF48" s="44"/>
      <c r="QTG48" s="44"/>
      <c r="QTH48" s="44"/>
      <c r="QTI48" s="44"/>
      <c r="QTJ48" s="44"/>
      <c r="QTK48" s="44"/>
      <c r="QTL48" s="44"/>
      <c r="QTM48" s="44"/>
      <c r="QTN48" s="44"/>
      <c r="QTO48" s="44"/>
      <c r="QTP48" s="44"/>
      <c r="QTQ48" s="44"/>
      <c r="QTR48" s="44"/>
      <c r="QTS48" s="44"/>
      <c r="QTT48" s="44"/>
      <c r="QTU48" s="44"/>
      <c r="QTV48" s="44"/>
      <c r="QTW48" s="44"/>
      <c r="QTX48" s="44"/>
      <c r="QTY48" s="44"/>
      <c r="QTZ48" s="44"/>
      <c r="QUA48" s="44"/>
      <c r="QUB48" s="44"/>
      <c r="QUC48" s="44"/>
      <c r="QUD48" s="44"/>
      <c r="QUE48" s="44"/>
      <c r="QUF48" s="44"/>
      <c r="QUG48" s="44"/>
      <c r="QUH48" s="44"/>
      <c r="QUI48" s="44"/>
      <c r="QUJ48" s="44"/>
      <c r="QUK48" s="44"/>
      <c r="QUL48" s="44"/>
      <c r="QUM48" s="44"/>
      <c r="QUN48" s="44"/>
      <c r="QUO48" s="44"/>
      <c r="QUP48" s="44"/>
      <c r="QUQ48" s="44"/>
      <c r="QUR48" s="44"/>
      <c r="QUS48" s="44"/>
      <c r="QUT48" s="44"/>
      <c r="QUU48" s="44"/>
      <c r="QUV48" s="44"/>
      <c r="QUW48" s="44"/>
      <c r="QUX48" s="44"/>
      <c r="QUY48" s="44"/>
      <c r="QUZ48" s="44"/>
      <c r="QVA48" s="44"/>
      <c r="QVB48" s="44"/>
      <c r="QVC48" s="44"/>
      <c r="QVD48" s="44"/>
      <c r="QVE48" s="44"/>
      <c r="QVF48" s="44"/>
      <c r="QVG48" s="44"/>
      <c r="QVH48" s="44"/>
      <c r="QVI48" s="44"/>
      <c r="QVJ48" s="44"/>
      <c r="QVK48" s="44"/>
      <c r="QVL48" s="44"/>
      <c r="QVM48" s="44"/>
      <c r="QVN48" s="44"/>
      <c r="QVO48" s="44"/>
      <c r="QVP48" s="44"/>
      <c r="QVQ48" s="44"/>
      <c r="QVR48" s="44"/>
      <c r="QVS48" s="44"/>
      <c r="QVT48" s="44"/>
      <c r="QVU48" s="44"/>
      <c r="QVV48" s="44"/>
      <c r="QVW48" s="44"/>
      <c r="QVX48" s="44"/>
      <c r="QVY48" s="44"/>
      <c r="QVZ48" s="44"/>
      <c r="QWA48" s="44"/>
      <c r="QWB48" s="44"/>
      <c r="QWC48" s="44"/>
      <c r="QWD48" s="44"/>
      <c r="QWE48" s="44"/>
      <c r="QWF48" s="44"/>
      <c r="QWG48" s="44"/>
      <c r="QWH48" s="44"/>
      <c r="QWI48" s="44"/>
      <c r="QWJ48" s="44"/>
      <c r="QWK48" s="44"/>
      <c r="QWL48" s="44"/>
      <c r="QWM48" s="44"/>
      <c r="QWN48" s="44"/>
      <c r="QWO48" s="44"/>
      <c r="QWP48" s="44"/>
      <c r="QWQ48" s="44"/>
      <c r="QWR48" s="44"/>
      <c r="QWS48" s="44"/>
      <c r="QWT48" s="44"/>
      <c r="QWU48" s="44"/>
      <c r="QWV48" s="44"/>
      <c r="QWW48" s="44"/>
      <c r="QWX48" s="44"/>
      <c r="QWY48" s="44"/>
      <c r="QWZ48" s="44"/>
      <c r="QXA48" s="44"/>
      <c r="QXB48" s="44"/>
      <c r="QXC48" s="44"/>
      <c r="QXD48" s="44"/>
      <c r="QXE48" s="44"/>
      <c r="QXF48" s="44"/>
      <c r="QXG48" s="44"/>
      <c r="QXH48" s="44"/>
      <c r="QXI48" s="44"/>
      <c r="QXJ48" s="44"/>
      <c r="QXK48" s="44"/>
      <c r="QXL48" s="44"/>
      <c r="QXM48" s="44"/>
      <c r="QXN48" s="44"/>
      <c r="QXO48" s="44"/>
      <c r="QXP48" s="44"/>
      <c r="QXQ48" s="44"/>
      <c r="QXR48" s="44"/>
      <c r="QXS48" s="44"/>
      <c r="QXT48" s="44"/>
      <c r="QXU48" s="44"/>
      <c r="QXV48" s="44"/>
      <c r="QXW48" s="44"/>
      <c r="QXX48" s="44"/>
      <c r="QXY48" s="44"/>
      <c r="QXZ48" s="44"/>
      <c r="QYA48" s="44"/>
      <c r="QYB48" s="44"/>
      <c r="QYC48" s="44"/>
      <c r="QYD48" s="44"/>
      <c r="QYE48" s="44"/>
      <c r="QYF48" s="44"/>
      <c r="QYG48" s="44"/>
      <c r="QYH48" s="44"/>
      <c r="QYI48" s="44"/>
      <c r="QYJ48" s="44"/>
      <c r="QYK48" s="44"/>
      <c r="QYL48" s="44"/>
      <c r="QYM48" s="44"/>
      <c r="QYN48" s="44"/>
      <c r="QYO48" s="44"/>
      <c r="QYP48" s="44"/>
      <c r="QYQ48" s="44"/>
      <c r="QYR48" s="44"/>
      <c r="QYS48" s="44"/>
      <c r="QYT48" s="44"/>
      <c r="QYU48" s="44"/>
      <c r="QYV48" s="44"/>
      <c r="QYW48" s="44"/>
      <c r="QYX48" s="44"/>
      <c r="QYY48" s="44"/>
      <c r="QYZ48" s="44"/>
      <c r="QZA48" s="44"/>
      <c r="QZB48" s="44"/>
      <c r="QZC48" s="44"/>
      <c r="QZD48" s="44"/>
      <c r="QZE48" s="44"/>
      <c r="QZF48" s="44"/>
      <c r="QZG48" s="44"/>
      <c r="QZH48" s="44"/>
      <c r="QZI48" s="44"/>
      <c r="QZJ48" s="44"/>
      <c r="QZK48" s="44"/>
      <c r="QZL48" s="44"/>
      <c r="QZM48" s="44"/>
      <c r="QZN48" s="44"/>
      <c r="QZO48" s="44"/>
      <c r="QZP48" s="44"/>
      <c r="QZQ48" s="44"/>
      <c r="QZR48" s="44"/>
      <c r="QZS48" s="44"/>
      <c r="QZT48" s="44"/>
      <c r="QZU48" s="44"/>
      <c r="QZV48" s="44"/>
      <c r="QZW48" s="44"/>
      <c r="QZX48" s="44"/>
      <c r="QZY48" s="44"/>
      <c r="QZZ48" s="44"/>
      <c r="RAA48" s="44"/>
      <c r="RAB48" s="44"/>
      <c r="RAC48" s="44"/>
      <c r="RAD48" s="44"/>
      <c r="RAE48" s="44"/>
      <c r="RAF48" s="44"/>
      <c r="RAG48" s="44"/>
      <c r="RAH48" s="44"/>
      <c r="RAI48" s="44"/>
      <c r="RAJ48" s="44"/>
      <c r="RAK48" s="44"/>
      <c r="RAL48" s="44"/>
      <c r="RAM48" s="44"/>
      <c r="RAN48" s="44"/>
      <c r="RAO48" s="44"/>
      <c r="RAP48" s="44"/>
      <c r="RAQ48" s="44"/>
      <c r="RAR48" s="44"/>
      <c r="RAS48" s="44"/>
      <c r="RAT48" s="44"/>
      <c r="RAU48" s="44"/>
      <c r="RAV48" s="44"/>
      <c r="RAW48" s="44"/>
      <c r="RAX48" s="44"/>
      <c r="RAY48" s="44"/>
      <c r="RAZ48" s="44"/>
      <c r="RBA48" s="44"/>
      <c r="RBB48" s="44"/>
      <c r="RBC48" s="44"/>
      <c r="RBD48" s="44"/>
      <c r="RBE48" s="44"/>
      <c r="RBF48" s="44"/>
      <c r="RBG48" s="44"/>
      <c r="RBH48" s="44"/>
      <c r="RBI48" s="44"/>
      <c r="RBJ48" s="44"/>
      <c r="RBK48" s="44"/>
      <c r="RBL48" s="44"/>
      <c r="RBM48" s="44"/>
      <c r="RBN48" s="44"/>
      <c r="RBO48" s="44"/>
      <c r="RBP48" s="44"/>
      <c r="RBQ48" s="44"/>
      <c r="RBR48" s="44"/>
      <c r="RBS48" s="44"/>
      <c r="RBT48" s="44"/>
      <c r="RBU48" s="44"/>
      <c r="RBV48" s="44"/>
      <c r="RBW48" s="44"/>
      <c r="RBX48" s="44"/>
      <c r="RBY48" s="44"/>
      <c r="RBZ48" s="44"/>
      <c r="RCA48" s="44"/>
      <c r="RCB48" s="44"/>
      <c r="RCC48" s="44"/>
      <c r="RCD48" s="44"/>
      <c r="RCE48" s="44"/>
      <c r="RCF48" s="44"/>
      <c r="RCG48" s="44"/>
      <c r="RCH48" s="44"/>
      <c r="RCI48" s="44"/>
      <c r="RCJ48" s="44"/>
      <c r="RCK48" s="44"/>
      <c r="RCL48" s="44"/>
      <c r="RCM48" s="44"/>
      <c r="RCN48" s="44"/>
      <c r="RCO48" s="44"/>
      <c r="RCP48" s="44"/>
      <c r="RCQ48" s="44"/>
      <c r="RCR48" s="44"/>
      <c r="RCS48" s="44"/>
      <c r="RCT48" s="44"/>
      <c r="RCU48" s="44"/>
      <c r="RCV48" s="44"/>
      <c r="RCW48" s="44"/>
      <c r="RCX48" s="44"/>
      <c r="RCY48" s="44"/>
      <c r="RCZ48" s="44"/>
      <c r="RDA48" s="44"/>
      <c r="RDB48" s="44"/>
      <c r="RDC48" s="44"/>
      <c r="RDD48" s="44"/>
      <c r="RDE48" s="44"/>
      <c r="RDF48" s="44"/>
      <c r="RDG48" s="44"/>
      <c r="RDH48" s="44"/>
      <c r="RDI48" s="44"/>
      <c r="RDJ48" s="44"/>
      <c r="RDK48" s="44"/>
      <c r="RDL48" s="44"/>
      <c r="RDM48" s="44"/>
      <c r="RDN48" s="44"/>
      <c r="RDO48" s="44"/>
      <c r="RDP48" s="44"/>
      <c r="RDQ48" s="44"/>
      <c r="RDR48" s="44"/>
      <c r="RDS48" s="44"/>
      <c r="RDT48" s="44"/>
      <c r="RDU48" s="44"/>
      <c r="RDV48" s="44"/>
      <c r="RDW48" s="44"/>
      <c r="RDX48" s="44"/>
      <c r="RDY48" s="44"/>
      <c r="RDZ48" s="44"/>
      <c r="REA48" s="44"/>
      <c r="REB48" s="44"/>
      <c r="REC48" s="44"/>
      <c r="RED48" s="44"/>
      <c r="REE48" s="44"/>
      <c r="REF48" s="44"/>
      <c r="REG48" s="44"/>
      <c r="REH48" s="44"/>
      <c r="REI48" s="44"/>
      <c r="REJ48" s="44"/>
      <c r="REK48" s="44"/>
      <c r="REL48" s="44"/>
      <c r="REM48" s="44"/>
      <c r="REN48" s="44"/>
      <c r="REO48" s="44"/>
      <c r="REP48" s="44"/>
      <c r="REQ48" s="44"/>
      <c r="RER48" s="44"/>
      <c r="RES48" s="44"/>
      <c r="RET48" s="44"/>
      <c r="REU48" s="44"/>
      <c r="REV48" s="44"/>
      <c r="REW48" s="44"/>
      <c r="REX48" s="44"/>
      <c r="REY48" s="44"/>
      <c r="REZ48" s="44"/>
      <c r="RFA48" s="44"/>
      <c r="RFB48" s="44"/>
      <c r="RFC48" s="44"/>
      <c r="RFD48" s="44"/>
      <c r="RFE48" s="44"/>
      <c r="RFF48" s="44"/>
      <c r="RFG48" s="44"/>
      <c r="RFH48" s="44"/>
      <c r="RFI48" s="44"/>
      <c r="RFJ48" s="44"/>
      <c r="RFK48" s="44"/>
      <c r="RFL48" s="44"/>
      <c r="RFM48" s="44"/>
      <c r="RFN48" s="44"/>
      <c r="RFO48" s="44"/>
      <c r="RFP48" s="44"/>
      <c r="RFQ48" s="44"/>
      <c r="RFR48" s="44"/>
      <c r="RFS48" s="44"/>
      <c r="RFT48" s="44"/>
      <c r="RFU48" s="44"/>
      <c r="RFV48" s="44"/>
      <c r="RFW48" s="44"/>
      <c r="RFX48" s="44"/>
      <c r="RFY48" s="44"/>
      <c r="RFZ48" s="44"/>
      <c r="RGA48" s="44"/>
      <c r="RGB48" s="44"/>
      <c r="RGC48" s="44"/>
      <c r="RGD48" s="44"/>
      <c r="RGE48" s="44"/>
      <c r="RGF48" s="44"/>
      <c r="RGG48" s="44"/>
      <c r="RGH48" s="44"/>
      <c r="RGI48" s="44"/>
      <c r="RGJ48" s="44"/>
      <c r="RGK48" s="44"/>
      <c r="RGL48" s="44"/>
      <c r="RGM48" s="44"/>
      <c r="RGN48" s="44"/>
      <c r="RGO48" s="44"/>
      <c r="RGP48" s="44"/>
      <c r="RGQ48" s="44"/>
      <c r="RGR48" s="44"/>
      <c r="RGS48" s="44"/>
      <c r="RGT48" s="44"/>
      <c r="RGU48" s="44"/>
      <c r="RGV48" s="44"/>
      <c r="RGW48" s="44"/>
      <c r="RGX48" s="44"/>
      <c r="RGY48" s="44"/>
      <c r="RGZ48" s="44"/>
      <c r="RHA48" s="44"/>
      <c r="RHB48" s="44"/>
      <c r="RHC48" s="44"/>
      <c r="RHD48" s="44"/>
      <c r="RHE48" s="44"/>
      <c r="RHF48" s="44"/>
      <c r="RHG48" s="44"/>
      <c r="RHH48" s="44"/>
      <c r="RHI48" s="44"/>
      <c r="RHJ48" s="44"/>
      <c r="RHK48" s="44"/>
      <c r="RHL48" s="44"/>
      <c r="RHM48" s="44"/>
      <c r="RHN48" s="44"/>
      <c r="RHO48" s="44"/>
      <c r="RHP48" s="44"/>
      <c r="RHQ48" s="44"/>
      <c r="RHR48" s="44"/>
      <c r="RHS48" s="44"/>
      <c r="RHT48" s="44"/>
      <c r="RHU48" s="44"/>
      <c r="RHV48" s="44"/>
      <c r="RHW48" s="44"/>
      <c r="RHX48" s="44"/>
      <c r="RHY48" s="44"/>
      <c r="RHZ48" s="44"/>
      <c r="RIA48" s="44"/>
      <c r="RIB48" s="44"/>
      <c r="RIC48" s="44"/>
      <c r="RID48" s="44"/>
      <c r="RIE48" s="44"/>
      <c r="RIF48" s="44"/>
      <c r="RIG48" s="44"/>
      <c r="RIH48" s="44"/>
      <c r="RII48" s="44"/>
      <c r="RIJ48" s="44"/>
      <c r="RIK48" s="44"/>
      <c r="RIL48" s="44"/>
      <c r="RIM48" s="44"/>
      <c r="RIN48" s="44"/>
      <c r="RIO48" s="44"/>
      <c r="RIP48" s="44"/>
      <c r="RIQ48" s="44"/>
      <c r="RIR48" s="44"/>
      <c r="RIS48" s="44"/>
      <c r="RIT48" s="44"/>
      <c r="RIU48" s="44"/>
      <c r="RIV48" s="44"/>
      <c r="RIW48" s="44"/>
      <c r="RIX48" s="44"/>
      <c r="RIY48" s="44"/>
      <c r="RIZ48" s="44"/>
      <c r="RJA48" s="44"/>
      <c r="RJB48" s="44"/>
      <c r="RJC48" s="44"/>
      <c r="RJD48" s="44"/>
      <c r="RJE48" s="44"/>
      <c r="RJF48" s="44"/>
      <c r="RJG48" s="44"/>
      <c r="RJH48" s="44"/>
      <c r="RJI48" s="44"/>
      <c r="RJJ48" s="44"/>
      <c r="RJK48" s="44"/>
      <c r="RJL48" s="44"/>
      <c r="RJM48" s="44"/>
      <c r="RJN48" s="44"/>
      <c r="RJO48" s="44"/>
      <c r="RJP48" s="44"/>
      <c r="RJQ48" s="44"/>
      <c r="RJR48" s="44"/>
      <c r="RJS48" s="44"/>
      <c r="RJT48" s="44"/>
      <c r="RJU48" s="44"/>
      <c r="RJV48" s="44"/>
      <c r="RJW48" s="44"/>
      <c r="RJX48" s="44"/>
      <c r="RJY48" s="44"/>
      <c r="RJZ48" s="44"/>
      <c r="RKA48" s="44"/>
      <c r="RKB48" s="44"/>
      <c r="RKC48" s="44"/>
      <c r="RKD48" s="44"/>
      <c r="RKE48" s="44"/>
      <c r="RKF48" s="44"/>
      <c r="RKG48" s="44"/>
      <c r="RKH48" s="44"/>
      <c r="RKI48" s="44"/>
      <c r="RKJ48" s="44"/>
      <c r="RKK48" s="44"/>
      <c r="RKL48" s="44"/>
      <c r="RKM48" s="44"/>
      <c r="RKN48" s="44"/>
      <c r="RKO48" s="44"/>
      <c r="RKP48" s="44"/>
      <c r="RKQ48" s="44"/>
      <c r="RKR48" s="44"/>
      <c r="RKS48" s="44"/>
      <c r="RKT48" s="44"/>
      <c r="RKU48" s="44"/>
      <c r="RKV48" s="44"/>
      <c r="RKW48" s="44"/>
      <c r="RKX48" s="44"/>
      <c r="RKY48" s="44"/>
      <c r="RKZ48" s="44"/>
      <c r="RLA48" s="44"/>
      <c r="RLB48" s="44"/>
      <c r="RLC48" s="44"/>
      <c r="RLD48" s="44"/>
      <c r="RLE48" s="44"/>
      <c r="RLF48" s="44"/>
      <c r="RLG48" s="44"/>
      <c r="RLH48" s="44"/>
      <c r="RLI48" s="44"/>
      <c r="RLJ48" s="44"/>
      <c r="RLK48" s="44"/>
      <c r="RLL48" s="44"/>
      <c r="RLM48" s="44"/>
      <c r="RLN48" s="44"/>
      <c r="RLO48" s="44"/>
      <c r="RLP48" s="44"/>
      <c r="RLQ48" s="44"/>
      <c r="RLR48" s="44"/>
      <c r="RLS48" s="44"/>
      <c r="RLT48" s="44"/>
      <c r="RLU48" s="44"/>
      <c r="RLV48" s="44"/>
      <c r="RLW48" s="44"/>
      <c r="RLX48" s="44"/>
      <c r="RLY48" s="44"/>
      <c r="RLZ48" s="44"/>
      <c r="RMA48" s="44"/>
      <c r="RMB48" s="44"/>
      <c r="RMC48" s="44"/>
      <c r="RMD48" s="44"/>
      <c r="RME48" s="44"/>
      <c r="RMF48" s="44"/>
      <c r="RMG48" s="44"/>
      <c r="RMH48" s="44"/>
      <c r="RMI48" s="44"/>
      <c r="RMJ48" s="44"/>
      <c r="RMK48" s="44"/>
      <c r="RML48" s="44"/>
      <c r="RMM48" s="44"/>
      <c r="RMN48" s="44"/>
      <c r="RMO48" s="44"/>
      <c r="RMP48" s="44"/>
      <c r="RMQ48" s="44"/>
      <c r="RMR48" s="44"/>
      <c r="RMS48" s="44"/>
      <c r="RMT48" s="44"/>
      <c r="RMU48" s="44"/>
      <c r="RMV48" s="44"/>
      <c r="RMW48" s="44"/>
      <c r="RMX48" s="44"/>
      <c r="RMY48" s="44"/>
      <c r="RMZ48" s="44"/>
      <c r="RNA48" s="44"/>
      <c r="RNB48" s="44"/>
      <c r="RNC48" s="44"/>
      <c r="RND48" s="44"/>
      <c r="RNE48" s="44"/>
      <c r="RNF48" s="44"/>
      <c r="RNG48" s="44"/>
      <c r="RNH48" s="44"/>
      <c r="RNI48" s="44"/>
      <c r="RNJ48" s="44"/>
      <c r="RNK48" s="44"/>
      <c r="RNL48" s="44"/>
      <c r="RNM48" s="44"/>
      <c r="RNN48" s="44"/>
      <c r="RNO48" s="44"/>
      <c r="RNP48" s="44"/>
      <c r="RNQ48" s="44"/>
      <c r="RNR48" s="44"/>
      <c r="RNS48" s="44"/>
      <c r="RNT48" s="44"/>
      <c r="RNU48" s="44"/>
      <c r="RNV48" s="44"/>
      <c r="RNW48" s="44"/>
      <c r="RNX48" s="44"/>
      <c r="RNY48" s="44"/>
      <c r="RNZ48" s="44"/>
      <c r="ROA48" s="44"/>
      <c r="ROB48" s="44"/>
      <c r="ROC48" s="44"/>
      <c r="ROD48" s="44"/>
      <c r="ROE48" s="44"/>
      <c r="ROF48" s="44"/>
      <c r="ROG48" s="44"/>
      <c r="ROH48" s="44"/>
      <c r="ROI48" s="44"/>
      <c r="ROJ48" s="44"/>
      <c r="ROK48" s="44"/>
      <c r="ROL48" s="44"/>
      <c r="ROM48" s="44"/>
      <c r="RON48" s="44"/>
      <c r="ROO48" s="44"/>
      <c r="ROP48" s="44"/>
      <c r="ROQ48" s="44"/>
      <c r="ROR48" s="44"/>
      <c r="ROS48" s="44"/>
      <c r="ROT48" s="44"/>
      <c r="ROU48" s="44"/>
      <c r="ROV48" s="44"/>
      <c r="ROW48" s="44"/>
      <c r="ROX48" s="44"/>
      <c r="ROY48" s="44"/>
      <c r="ROZ48" s="44"/>
      <c r="RPA48" s="44"/>
      <c r="RPB48" s="44"/>
      <c r="RPC48" s="44"/>
      <c r="RPD48" s="44"/>
      <c r="RPE48" s="44"/>
      <c r="RPF48" s="44"/>
      <c r="RPG48" s="44"/>
      <c r="RPH48" s="44"/>
      <c r="RPI48" s="44"/>
      <c r="RPJ48" s="44"/>
      <c r="RPK48" s="44"/>
      <c r="RPL48" s="44"/>
      <c r="RPM48" s="44"/>
      <c r="RPN48" s="44"/>
      <c r="RPO48" s="44"/>
      <c r="RPP48" s="44"/>
      <c r="RPQ48" s="44"/>
      <c r="RPR48" s="44"/>
      <c r="RPS48" s="44"/>
      <c r="RPT48" s="44"/>
      <c r="RPU48" s="44"/>
      <c r="RPV48" s="44"/>
      <c r="RPW48" s="44"/>
      <c r="RPX48" s="44"/>
      <c r="RPY48" s="44"/>
      <c r="RPZ48" s="44"/>
      <c r="RQA48" s="44"/>
      <c r="RQB48" s="44"/>
      <c r="RQC48" s="44"/>
      <c r="RQD48" s="44"/>
      <c r="RQE48" s="44"/>
      <c r="RQF48" s="44"/>
      <c r="RQG48" s="44"/>
      <c r="RQH48" s="44"/>
      <c r="RQI48" s="44"/>
      <c r="RQJ48" s="44"/>
      <c r="RQK48" s="44"/>
      <c r="RQL48" s="44"/>
      <c r="RQM48" s="44"/>
      <c r="RQN48" s="44"/>
      <c r="RQO48" s="44"/>
      <c r="RQP48" s="44"/>
      <c r="RQQ48" s="44"/>
      <c r="RQR48" s="44"/>
      <c r="RQS48" s="44"/>
      <c r="RQT48" s="44"/>
      <c r="RQU48" s="44"/>
      <c r="RQV48" s="44"/>
      <c r="RQW48" s="44"/>
      <c r="RQX48" s="44"/>
      <c r="RQY48" s="44"/>
      <c r="RQZ48" s="44"/>
      <c r="RRA48" s="44"/>
      <c r="RRB48" s="44"/>
      <c r="RRC48" s="44"/>
      <c r="RRD48" s="44"/>
      <c r="RRE48" s="44"/>
      <c r="RRF48" s="44"/>
      <c r="RRG48" s="44"/>
      <c r="RRH48" s="44"/>
      <c r="RRI48" s="44"/>
      <c r="RRJ48" s="44"/>
      <c r="RRK48" s="44"/>
      <c r="RRL48" s="44"/>
      <c r="RRM48" s="44"/>
      <c r="RRN48" s="44"/>
      <c r="RRO48" s="44"/>
      <c r="RRP48" s="44"/>
      <c r="RRQ48" s="44"/>
      <c r="RRR48" s="44"/>
      <c r="RRS48" s="44"/>
      <c r="RRT48" s="44"/>
      <c r="RRU48" s="44"/>
      <c r="RRV48" s="44"/>
      <c r="RRW48" s="44"/>
      <c r="RRX48" s="44"/>
      <c r="RRY48" s="44"/>
      <c r="RRZ48" s="44"/>
      <c r="RSA48" s="44"/>
      <c r="RSB48" s="44"/>
      <c r="RSC48" s="44"/>
      <c r="RSD48" s="44"/>
      <c r="RSE48" s="44"/>
      <c r="RSF48" s="44"/>
      <c r="RSG48" s="44"/>
      <c r="RSH48" s="44"/>
      <c r="RSI48" s="44"/>
      <c r="RSJ48" s="44"/>
      <c r="RSK48" s="44"/>
      <c r="RSL48" s="44"/>
      <c r="RSM48" s="44"/>
      <c r="RSN48" s="44"/>
      <c r="RSO48" s="44"/>
      <c r="RSP48" s="44"/>
      <c r="RSQ48" s="44"/>
      <c r="RSR48" s="44"/>
      <c r="RSS48" s="44"/>
      <c r="RST48" s="44"/>
      <c r="RSU48" s="44"/>
      <c r="RSV48" s="44"/>
      <c r="RSW48" s="44"/>
      <c r="RSX48" s="44"/>
      <c r="RSY48" s="44"/>
      <c r="RSZ48" s="44"/>
      <c r="RTA48" s="44"/>
      <c r="RTB48" s="44"/>
      <c r="RTC48" s="44"/>
      <c r="RTD48" s="44"/>
      <c r="RTE48" s="44"/>
      <c r="RTF48" s="44"/>
      <c r="RTG48" s="44"/>
      <c r="RTH48" s="44"/>
      <c r="RTI48" s="44"/>
      <c r="RTJ48" s="44"/>
      <c r="RTK48" s="44"/>
      <c r="RTL48" s="44"/>
      <c r="RTM48" s="44"/>
      <c r="RTN48" s="44"/>
      <c r="RTO48" s="44"/>
      <c r="RTP48" s="44"/>
      <c r="RTQ48" s="44"/>
      <c r="RTR48" s="44"/>
      <c r="RTS48" s="44"/>
      <c r="RTT48" s="44"/>
      <c r="RTU48" s="44"/>
      <c r="RTV48" s="44"/>
      <c r="RTW48" s="44"/>
      <c r="RTX48" s="44"/>
      <c r="RTY48" s="44"/>
      <c r="RTZ48" s="44"/>
      <c r="RUA48" s="44"/>
      <c r="RUB48" s="44"/>
      <c r="RUC48" s="44"/>
      <c r="RUD48" s="44"/>
      <c r="RUE48" s="44"/>
      <c r="RUF48" s="44"/>
      <c r="RUG48" s="44"/>
      <c r="RUH48" s="44"/>
      <c r="RUI48" s="44"/>
      <c r="RUJ48" s="44"/>
      <c r="RUK48" s="44"/>
      <c r="RUL48" s="44"/>
      <c r="RUM48" s="44"/>
      <c r="RUN48" s="44"/>
      <c r="RUO48" s="44"/>
      <c r="RUP48" s="44"/>
      <c r="RUQ48" s="44"/>
      <c r="RUR48" s="44"/>
      <c r="RUS48" s="44"/>
      <c r="RUT48" s="44"/>
      <c r="RUU48" s="44"/>
      <c r="RUV48" s="44"/>
      <c r="RUW48" s="44"/>
      <c r="RUX48" s="44"/>
      <c r="RUY48" s="44"/>
      <c r="RUZ48" s="44"/>
      <c r="RVA48" s="44"/>
      <c r="RVB48" s="44"/>
      <c r="RVC48" s="44"/>
      <c r="RVD48" s="44"/>
      <c r="RVE48" s="44"/>
      <c r="RVF48" s="44"/>
      <c r="RVG48" s="44"/>
      <c r="RVH48" s="44"/>
      <c r="RVI48" s="44"/>
      <c r="RVJ48" s="44"/>
      <c r="RVK48" s="44"/>
      <c r="RVL48" s="44"/>
      <c r="RVM48" s="44"/>
      <c r="RVN48" s="44"/>
      <c r="RVO48" s="44"/>
      <c r="RVP48" s="44"/>
      <c r="RVQ48" s="44"/>
      <c r="RVR48" s="44"/>
      <c r="RVS48" s="44"/>
      <c r="RVT48" s="44"/>
      <c r="RVU48" s="44"/>
      <c r="RVV48" s="44"/>
      <c r="RVW48" s="44"/>
      <c r="RVX48" s="44"/>
      <c r="RVY48" s="44"/>
      <c r="RVZ48" s="44"/>
      <c r="RWA48" s="44"/>
      <c r="RWB48" s="44"/>
      <c r="RWC48" s="44"/>
      <c r="RWD48" s="44"/>
      <c r="RWE48" s="44"/>
      <c r="RWF48" s="44"/>
      <c r="RWG48" s="44"/>
      <c r="RWH48" s="44"/>
      <c r="RWI48" s="44"/>
      <c r="RWJ48" s="44"/>
      <c r="RWK48" s="44"/>
      <c r="RWL48" s="44"/>
      <c r="RWM48" s="44"/>
      <c r="RWN48" s="44"/>
      <c r="RWO48" s="44"/>
      <c r="RWP48" s="44"/>
      <c r="RWQ48" s="44"/>
      <c r="RWR48" s="44"/>
      <c r="RWS48" s="44"/>
      <c r="RWT48" s="44"/>
      <c r="RWU48" s="44"/>
      <c r="RWV48" s="44"/>
      <c r="RWW48" s="44"/>
      <c r="RWX48" s="44"/>
      <c r="RWY48" s="44"/>
      <c r="RWZ48" s="44"/>
      <c r="RXA48" s="44"/>
      <c r="RXB48" s="44"/>
      <c r="RXC48" s="44"/>
      <c r="RXD48" s="44"/>
      <c r="RXE48" s="44"/>
      <c r="RXF48" s="44"/>
      <c r="RXG48" s="44"/>
      <c r="RXH48" s="44"/>
      <c r="RXI48" s="44"/>
      <c r="RXJ48" s="44"/>
      <c r="RXK48" s="44"/>
      <c r="RXL48" s="44"/>
      <c r="RXM48" s="44"/>
      <c r="RXN48" s="44"/>
      <c r="RXO48" s="44"/>
      <c r="RXP48" s="44"/>
      <c r="RXQ48" s="44"/>
      <c r="RXR48" s="44"/>
      <c r="RXS48" s="44"/>
      <c r="RXT48" s="44"/>
      <c r="RXU48" s="44"/>
      <c r="RXV48" s="44"/>
      <c r="RXW48" s="44"/>
      <c r="RXX48" s="44"/>
      <c r="RXY48" s="44"/>
      <c r="RXZ48" s="44"/>
      <c r="RYA48" s="44"/>
      <c r="RYB48" s="44"/>
      <c r="RYC48" s="44"/>
      <c r="RYD48" s="44"/>
      <c r="RYE48" s="44"/>
      <c r="RYF48" s="44"/>
      <c r="RYG48" s="44"/>
      <c r="RYH48" s="44"/>
      <c r="RYI48" s="44"/>
      <c r="RYJ48" s="44"/>
      <c r="RYK48" s="44"/>
      <c r="RYL48" s="44"/>
      <c r="RYM48" s="44"/>
      <c r="RYN48" s="44"/>
      <c r="RYO48" s="44"/>
      <c r="RYP48" s="44"/>
      <c r="RYQ48" s="44"/>
      <c r="RYR48" s="44"/>
      <c r="RYS48" s="44"/>
      <c r="RYT48" s="44"/>
      <c r="RYU48" s="44"/>
      <c r="RYV48" s="44"/>
      <c r="RYW48" s="44"/>
      <c r="RYX48" s="44"/>
      <c r="RYY48" s="44"/>
      <c r="RYZ48" s="44"/>
      <c r="RZA48" s="44"/>
      <c r="RZB48" s="44"/>
      <c r="RZC48" s="44"/>
      <c r="RZD48" s="44"/>
      <c r="RZE48" s="44"/>
      <c r="RZF48" s="44"/>
      <c r="RZG48" s="44"/>
      <c r="RZH48" s="44"/>
      <c r="RZI48" s="44"/>
      <c r="RZJ48" s="44"/>
      <c r="RZK48" s="44"/>
      <c r="RZL48" s="44"/>
      <c r="RZM48" s="44"/>
      <c r="RZN48" s="44"/>
      <c r="RZO48" s="44"/>
      <c r="RZP48" s="44"/>
      <c r="RZQ48" s="44"/>
      <c r="RZR48" s="44"/>
      <c r="RZS48" s="44"/>
      <c r="RZT48" s="44"/>
      <c r="RZU48" s="44"/>
      <c r="RZV48" s="44"/>
      <c r="RZW48" s="44"/>
      <c r="RZX48" s="44"/>
      <c r="RZY48" s="44"/>
      <c r="RZZ48" s="44"/>
      <c r="SAA48" s="44"/>
      <c r="SAB48" s="44"/>
      <c r="SAC48" s="44"/>
      <c r="SAD48" s="44"/>
      <c r="SAE48" s="44"/>
      <c r="SAF48" s="44"/>
      <c r="SAG48" s="44"/>
      <c r="SAH48" s="44"/>
      <c r="SAI48" s="44"/>
      <c r="SAJ48" s="44"/>
      <c r="SAK48" s="44"/>
      <c r="SAL48" s="44"/>
      <c r="SAM48" s="44"/>
      <c r="SAN48" s="44"/>
      <c r="SAO48" s="44"/>
      <c r="SAP48" s="44"/>
      <c r="SAQ48" s="44"/>
      <c r="SAR48" s="44"/>
      <c r="SAS48" s="44"/>
      <c r="SAT48" s="44"/>
      <c r="SAU48" s="44"/>
      <c r="SAV48" s="44"/>
      <c r="SAW48" s="44"/>
      <c r="SAX48" s="44"/>
      <c r="SAY48" s="44"/>
      <c r="SAZ48" s="44"/>
      <c r="SBA48" s="44"/>
      <c r="SBB48" s="44"/>
      <c r="SBC48" s="44"/>
      <c r="SBD48" s="44"/>
      <c r="SBE48" s="44"/>
      <c r="SBF48" s="44"/>
      <c r="SBG48" s="44"/>
      <c r="SBH48" s="44"/>
      <c r="SBI48" s="44"/>
      <c r="SBJ48" s="44"/>
      <c r="SBK48" s="44"/>
      <c r="SBL48" s="44"/>
      <c r="SBM48" s="44"/>
      <c r="SBN48" s="44"/>
      <c r="SBO48" s="44"/>
      <c r="SBP48" s="44"/>
      <c r="SBQ48" s="44"/>
      <c r="SBR48" s="44"/>
      <c r="SBS48" s="44"/>
      <c r="SBT48" s="44"/>
      <c r="SBU48" s="44"/>
      <c r="SBV48" s="44"/>
      <c r="SBW48" s="44"/>
      <c r="SBX48" s="44"/>
      <c r="SBY48" s="44"/>
      <c r="SBZ48" s="44"/>
      <c r="SCA48" s="44"/>
      <c r="SCB48" s="44"/>
      <c r="SCC48" s="44"/>
      <c r="SCD48" s="44"/>
      <c r="SCE48" s="44"/>
      <c r="SCF48" s="44"/>
      <c r="SCG48" s="44"/>
      <c r="SCH48" s="44"/>
      <c r="SCI48" s="44"/>
      <c r="SCJ48" s="44"/>
      <c r="SCK48" s="44"/>
      <c r="SCL48" s="44"/>
      <c r="SCM48" s="44"/>
      <c r="SCN48" s="44"/>
      <c r="SCO48" s="44"/>
      <c r="SCP48" s="44"/>
      <c r="SCQ48" s="44"/>
      <c r="SCR48" s="44"/>
      <c r="SCS48" s="44"/>
      <c r="SCT48" s="44"/>
      <c r="SCU48" s="44"/>
      <c r="SCV48" s="44"/>
      <c r="SCW48" s="44"/>
      <c r="SCX48" s="44"/>
      <c r="SCY48" s="44"/>
      <c r="SCZ48" s="44"/>
      <c r="SDA48" s="44"/>
      <c r="SDB48" s="44"/>
      <c r="SDC48" s="44"/>
      <c r="SDD48" s="44"/>
      <c r="SDE48" s="44"/>
      <c r="SDF48" s="44"/>
      <c r="SDG48" s="44"/>
      <c r="SDH48" s="44"/>
      <c r="SDI48" s="44"/>
      <c r="SDJ48" s="44"/>
      <c r="SDK48" s="44"/>
      <c r="SDL48" s="44"/>
      <c r="SDM48" s="44"/>
      <c r="SDN48" s="44"/>
      <c r="SDO48" s="44"/>
      <c r="SDP48" s="44"/>
      <c r="SDQ48" s="44"/>
      <c r="SDR48" s="44"/>
      <c r="SDS48" s="44"/>
      <c r="SDT48" s="44"/>
      <c r="SDU48" s="44"/>
      <c r="SDV48" s="44"/>
      <c r="SDW48" s="44"/>
      <c r="SDX48" s="44"/>
      <c r="SDY48" s="44"/>
      <c r="SDZ48" s="44"/>
      <c r="SEA48" s="44"/>
      <c r="SEB48" s="44"/>
      <c r="SEC48" s="44"/>
      <c r="SED48" s="44"/>
      <c r="SEE48" s="44"/>
      <c r="SEF48" s="44"/>
      <c r="SEG48" s="44"/>
      <c r="SEH48" s="44"/>
      <c r="SEI48" s="44"/>
      <c r="SEJ48" s="44"/>
      <c r="SEK48" s="44"/>
      <c r="SEL48" s="44"/>
      <c r="SEM48" s="44"/>
      <c r="SEN48" s="44"/>
      <c r="SEO48" s="44"/>
      <c r="SEP48" s="44"/>
      <c r="SEQ48" s="44"/>
      <c r="SER48" s="44"/>
      <c r="SES48" s="44"/>
      <c r="SET48" s="44"/>
      <c r="SEU48" s="44"/>
      <c r="SEV48" s="44"/>
      <c r="SEW48" s="44"/>
      <c r="SEX48" s="44"/>
      <c r="SEY48" s="44"/>
      <c r="SEZ48" s="44"/>
      <c r="SFA48" s="44"/>
      <c r="SFB48" s="44"/>
      <c r="SFC48" s="44"/>
      <c r="SFD48" s="44"/>
      <c r="SFE48" s="44"/>
      <c r="SFF48" s="44"/>
      <c r="SFG48" s="44"/>
      <c r="SFH48" s="44"/>
      <c r="SFI48" s="44"/>
      <c r="SFJ48" s="44"/>
      <c r="SFK48" s="44"/>
      <c r="SFL48" s="44"/>
      <c r="SFM48" s="44"/>
      <c r="SFN48" s="44"/>
      <c r="SFO48" s="44"/>
      <c r="SFP48" s="44"/>
      <c r="SFQ48" s="44"/>
      <c r="SFR48" s="44"/>
      <c r="SFS48" s="44"/>
      <c r="SFT48" s="44"/>
      <c r="SFU48" s="44"/>
      <c r="SFV48" s="44"/>
      <c r="SFW48" s="44"/>
      <c r="SFX48" s="44"/>
      <c r="SFY48" s="44"/>
      <c r="SFZ48" s="44"/>
      <c r="SGA48" s="44"/>
      <c r="SGB48" s="44"/>
      <c r="SGC48" s="44"/>
      <c r="SGD48" s="44"/>
      <c r="SGE48" s="44"/>
      <c r="SGF48" s="44"/>
      <c r="SGG48" s="44"/>
      <c r="SGH48" s="44"/>
      <c r="SGI48" s="44"/>
      <c r="SGJ48" s="44"/>
      <c r="SGK48" s="44"/>
      <c r="SGL48" s="44"/>
      <c r="SGM48" s="44"/>
      <c r="SGN48" s="44"/>
      <c r="SGO48" s="44"/>
      <c r="SGP48" s="44"/>
      <c r="SGQ48" s="44"/>
      <c r="SGR48" s="44"/>
      <c r="SGS48" s="44"/>
      <c r="SGT48" s="44"/>
      <c r="SGU48" s="44"/>
      <c r="SGV48" s="44"/>
      <c r="SGW48" s="44"/>
      <c r="SGX48" s="44"/>
      <c r="SGY48" s="44"/>
      <c r="SGZ48" s="44"/>
      <c r="SHA48" s="44"/>
      <c r="SHB48" s="44"/>
      <c r="SHC48" s="44"/>
      <c r="SHD48" s="44"/>
      <c r="SHE48" s="44"/>
      <c r="SHF48" s="44"/>
      <c r="SHG48" s="44"/>
      <c r="SHH48" s="44"/>
      <c r="SHI48" s="44"/>
      <c r="SHJ48" s="44"/>
      <c r="SHK48" s="44"/>
      <c r="SHL48" s="44"/>
      <c r="SHM48" s="44"/>
      <c r="SHN48" s="44"/>
      <c r="SHO48" s="44"/>
      <c r="SHP48" s="44"/>
      <c r="SHQ48" s="44"/>
      <c r="SHR48" s="44"/>
      <c r="SHS48" s="44"/>
      <c r="SHT48" s="44"/>
      <c r="SHU48" s="44"/>
      <c r="SHV48" s="44"/>
      <c r="SHW48" s="44"/>
      <c r="SHX48" s="44"/>
      <c r="SHY48" s="44"/>
      <c r="SHZ48" s="44"/>
      <c r="SIA48" s="44"/>
      <c r="SIB48" s="44"/>
      <c r="SIC48" s="44"/>
      <c r="SID48" s="44"/>
      <c r="SIE48" s="44"/>
      <c r="SIF48" s="44"/>
      <c r="SIG48" s="44"/>
      <c r="SIH48" s="44"/>
      <c r="SII48" s="44"/>
      <c r="SIJ48" s="44"/>
      <c r="SIK48" s="44"/>
      <c r="SIL48" s="44"/>
      <c r="SIM48" s="44"/>
      <c r="SIN48" s="44"/>
      <c r="SIO48" s="44"/>
      <c r="SIP48" s="44"/>
      <c r="SIQ48" s="44"/>
      <c r="SIR48" s="44"/>
      <c r="SIS48" s="44"/>
      <c r="SIT48" s="44"/>
      <c r="SIU48" s="44"/>
      <c r="SIV48" s="44"/>
      <c r="SIW48" s="44"/>
      <c r="SIX48" s="44"/>
      <c r="SIY48" s="44"/>
      <c r="SIZ48" s="44"/>
      <c r="SJA48" s="44"/>
      <c r="SJB48" s="44"/>
      <c r="SJC48" s="44"/>
      <c r="SJD48" s="44"/>
      <c r="SJE48" s="44"/>
      <c r="SJF48" s="44"/>
      <c r="SJG48" s="44"/>
      <c r="SJH48" s="44"/>
      <c r="SJI48" s="44"/>
      <c r="SJJ48" s="44"/>
      <c r="SJK48" s="44"/>
      <c r="SJL48" s="44"/>
      <c r="SJM48" s="44"/>
      <c r="SJN48" s="44"/>
      <c r="SJO48" s="44"/>
      <c r="SJP48" s="44"/>
      <c r="SJQ48" s="44"/>
      <c r="SJR48" s="44"/>
      <c r="SJS48" s="44"/>
      <c r="SJT48" s="44"/>
      <c r="SJU48" s="44"/>
      <c r="SJV48" s="44"/>
      <c r="SJW48" s="44"/>
      <c r="SJX48" s="44"/>
      <c r="SJY48" s="44"/>
      <c r="SJZ48" s="44"/>
      <c r="SKA48" s="44"/>
      <c r="SKB48" s="44"/>
      <c r="SKC48" s="44"/>
      <c r="SKD48" s="44"/>
      <c r="SKE48" s="44"/>
      <c r="SKF48" s="44"/>
      <c r="SKG48" s="44"/>
      <c r="SKH48" s="44"/>
      <c r="SKI48" s="44"/>
      <c r="SKJ48" s="44"/>
      <c r="SKK48" s="44"/>
      <c r="SKL48" s="44"/>
      <c r="SKM48" s="44"/>
      <c r="SKN48" s="44"/>
      <c r="SKO48" s="44"/>
      <c r="SKP48" s="44"/>
      <c r="SKQ48" s="44"/>
      <c r="SKR48" s="44"/>
      <c r="SKS48" s="44"/>
      <c r="SKT48" s="44"/>
      <c r="SKU48" s="44"/>
      <c r="SKV48" s="44"/>
      <c r="SKW48" s="44"/>
      <c r="SKX48" s="44"/>
      <c r="SKY48" s="44"/>
      <c r="SKZ48" s="44"/>
      <c r="SLA48" s="44"/>
      <c r="SLB48" s="44"/>
      <c r="SLC48" s="44"/>
      <c r="SLD48" s="44"/>
      <c r="SLE48" s="44"/>
      <c r="SLF48" s="44"/>
      <c r="SLG48" s="44"/>
      <c r="SLH48" s="44"/>
      <c r="SLI48" s="44"/>
      <c r="SLJ48" s="44"/>
      <c r="SLK48" s="44"/>
      <c r="SLL48" s="44"/>
      <c r="SLM48" s="44"/>
      <c r="SLN48" s="44"/>
      <c r="SLO48" s="44"/>
      <c r="SLP48" s="44"/>
      <c r="SLQ48" s="44"/>
      <c r="SLR48" s="44"/>
      <c r="SLS48" s="44"/>
      <c r="SLT48" s="44"/>
      <c r="SLU48" s="44"/>
      <c r="SLV48" s="44"/>
      <c r="SLW48" s="44"/>
      <c r="SLX48" s="44"/>
      <c r="SLY48" s="44"/>
      <c r="SLZ48" s="44"/>
      <c r="SMA48" s="44"/>
      <c r="SMB48" s="44"/>
      <c r="SMC48" s="44"/>
      <c r="SMD48" s="44"/>
      <c r="SME48" s="44"/>
      <c r="SMF48" s="44"/>
      <c r="SMG48" s="44"/>
      <c r="SMH48" s="44"/>
      <c r="SMI48" s="44"/>
      <c r="SMJ48" s="44"/>
      <c r="SMK48" s="44"/>
      <c r="SML48" s="44"/>
      <c r="SMM48" s="44"/>
      <c r="SMN48" s="44"/>
      <c r="SMO48" s="44"/>
      <c r="SMP48" s="44"/>
      <c r="SMQ48" s="44"/>
      <c r="SMR48" s="44"/>
      <c r="SMS48" s="44"/>
      <c r="SMT48" s="44"/>
      <c r="SMU48" s="44"/>
      <c r="SMV48" s="44"/>
      <c r="SMW48" s="44"/>
      <c r="SMX48" s="44"/>
      <c r="SMY48" s="44"/>
      <c r="SMZ48" s="44"/>
      <c r="SNA48" s="44"/>
      <c r="SNB48" s="44"/>
      <c r="SNC48" s="44"/>
      <c r="SND48" s="44"/>
      <c r="SNE48" s="44"/>
      <c r="SNF48" s="44"/>
      <c r="SNG48" s="44"/>
      <c r="SNH48" s="44"/>
      <c r="SNI48" s="44"/>
      <c r="SNJ48" s="44"/>
      <c r="SNK48" s="44"/>
      <c r="SNL48" s="44"/>
      <c r="SNM48" s="44"/>
      <c r="SNN48" s="44"/>
      <c r="SNO48" s="44"/>
      <c r="SNP48" s="44"/>
      <c r="SNQ48" s="44"/>
      <c r="SNR48" s="44"/>
      <c r="SNS48" s="44"/>
      <c r="SNT48" s="44"/>
      <c r="SNU48" s="44"/>
      <c r="SNV48" s="44"/>
      <c r="SNW48" s="44"/>
      <c r="SNX48" s="44"/>
      <c r="SNY48" s="44"/>
      <c r="SNZ48" s="44"/>
      <c r="SOA48" s="44"/>
      <c r="SOB48" s="44"/>
      <c r="SOC48" s="44"/>
      <c r="SOD48" s="44"/>
      <c r="SOE48" s="44"/>
      <c r="SOF48" s="44"/>
      <c r="SOG48" s="44"/>
      <c r="SOH48" s="44"/>
      <c r="SOI48" s="44"/>
      <c r="SOJ48" s="44"/>
      <c r="SOK48" s="44"/>
      <c r="SOL48" s="44"/>
      <c r="SOM48" s="44"/>
      <c r="SON48" s="44"/>
      <c r="SOO48" s="44"/>
      <c r="SOP48" s="44"/>
      <c r="SOQ48" s="44"/>
      <c r="SOR48" s="44"/>
      <c r="SOS48" s="44"/>
      <c r="SOT48" s="44"/>
      <c r="SOU48" s="44"/>
      <c r="SOV48" s="44"/>
      <c r="SOW48" s="44"/>
      <c r="SOX48" s="44"/>
      <c r="SOY48" s="44"/>
      <c r="SOZ48" s="44"/>
      <c r="SPA48" s="44"/>
      <c r="SPB48" s="44"/>
      <c r="SPC48" s="44"/>
      <c r="SPD48" s="44"/>
      <c r="SPE48" s="44"/>
      <c r="SPF48" s="44"/>
      <c r="SPG48" s="44"/>
      <c r="SPH48" s="44"/>
      <c r="SPI48" s="44"/>
      <c r="SPJ48" s="44"/>
      <c r="SPK48" s="44"/>
      <c r="SPL48" s="44"/>
      <c r="SPM48" s="44"/>
      <c r="SPN48" s="44"/>
      <c r="SPO48" s="44"/>
      <c r="SPP48" s="44"/>
      <c r="SPQ48" s="44"/>
      <c r="SPR48" s="44"/>
      <c r="SPS48" s="44"/>
      <c r="SPT48" s="44"/>
      <c r="SPU48" s="44"/>
      <c r="SPV48" s="44"/>
      <c r="SPW48" s="44"/>
      <c r="SPX48" s="44"/>
      <c r="SPY48" s="44"/>
      <c r="SPZ48" s="44"/>
      <c r="SQA48" s="44"/>
      <c r="SQB48" s="44"/>
      <c r="SQC48" s="44"/>
      <c r="SQD48" s="44"/>
      <c r="SQE48" s="44"/>
      <c r="SQF48" s="44"/>
      <c r="SQG48" s="44"/>
      <c r="SQH48" s="44"/>
      <c r="SQI48" s="44"/>
      <c r="SQJ48" s="44"/>
      <c r="SQK48" s="44"/>
      <c r="SQL48" s="44"/>
      <c r="SQM48" s="44"/>
      <c r="SQN48" s="44"/>
      <c r="SQO48" s="44"/>
      <c r="SQP48" s="44"/>
      <c r="SQQ48" s="44"/>
      <c r="SQR48" s="44"/>
      <c r="SQS48" s="44"/>
      <c r="SQT48" s="44"/>
      <c r="SQU48" s="44"/>
      <c r="SQV48" s="44"/>
      <c r="SQW48" s="44"/>
      <c r="SQX48" s="44"/>
      <c r="SQY48" s="44"/>
      <c r="SQZ48" s="44"/>
      <c r="SRA48" s="44"/>
      <c r="SRB48" s="44"/>
      <c r="SRC48" s="44"/>
      <c r="SRD48" s="44"/>
      <c r="SRE48" s="44"/>
      <c r="SRF48" s="44"/>
      <c r="SRG48" s="44"/>
      <c r="SRH48" s="44"/>
      <c r="SRI48" s="44"/>
      <c r="SRJ48" s="44"/>
      <c r="SRK48" s="44"/>
      <c r="SRL48" s="44"/>
      <c r="SRM48" s="44"/>
      <c r="SRN48" s="44"/>
      <c r="SRO48" s="44"/>
      <c r="SRP48" s="44"/>
      <c r="SRQ48" s="44"/>
      <c r="SRR48" s="44"/>
      <c r="SRS48" s="44"/>
      <c r="SRT48" s="44"/>
      <c r="SRU48" s="44"/>
      <c r="SRV48" s="44"/>
      <c r="SRW48" s="44"/>
      <c r="SRX48" s="44"/>
      <c r="SRY48" s="44"/>
      <c r="SRZ48" s="44"/>
      <c r="SSA48" s="44"/>
      <c r="SSB48" s="44"/>
      <c r="SSC48" s="44"/>
      <c r="SSD48" s="44"/>
      <c r="SSE48" s="44"/>
      <c r="SSF48" s="44"/>
      <c r="SSG48" s="44"/>
      <c r="SSH48" s="44"/>
      <c r="SSI48" s="44"/>
      <c r="SSJ48" s="44"/>
      <c r="SSK48" s="44"/>
      <c r="SSL48" s="44"/>
      <c r="SSM48" s="44"/>
      <c r="SSN48" s="44"/>
      <c r="SSO48" s="44"/>
      <c r="SSP48" s="44"/>
      <c r="SSQ48" s="44"/>
      <c r="SSR48" s="44"/>
      <c r="SSS48" s="44"/>
      <c r="SST48" s="44"/>
      <c r="SSU48" s="44"/>
      <c r="SSV48" s="44"/>
      <c r="SSW48" s="44"/>
      <c r="SSX48" s="44"/>
      <c r="SSY48" s="44"/>
      <c r="SSZ48" s="44"/>
      <c r="STA48" s="44"/>
      <c r="STB48" s="44"/>
      <c r="STC48" s="44"/>
      <c r="STD48" s="44"/>
      <c r="STE48" s="44"/>
      <c r="STF48" s="44"/>
      <c r="STG48" s="44"/>
      <c r="STH48" s="44"/>
      <c r="STI48" s="44"/>
      <c r="STJ48" s="44"/>
      <c r="STK48" s="44"/>
      <c r="STL48" s="44"/>
      <c r="STM48" s="44"/>
      <c r="STN48" s="44"/>
      <c r="STO48" s="44"/>
      <c r="STP48" s="44"/>
      <c r="STQ48" s="44"/>
      <c r="STR48" s="44"/>
      <c r="STS48" s="44"/>
      <c r="STT48" s="44"/>
      <c r="STU48" s="44"/>
      <c r="STV48" s="44"/>
      <c r="STW48" s="44"/>
      <c r="STX48" s="44"/>
      <c r="STY48" s="44"/>
      <c r="STZ48" s="44"/>
      <c r="SUA48" s="44"/>
      <c r="SUB48" s="44"/>
      <c r="SUC48" s="44"/>
      <c r="SUD48" s="44"/>
      <c r="SUE48" s="44"/>
      <c r="SUF48" s="44"/>
      <c r="SUG48" s="44"/>
      <c r="SUH48" s="44"/>
      <c r="SUI48" s="44"/>
      <c r="SUJ48" s="44"/>
      <c r="SUK48" s="44"/>
      <c r="SUL48" s="44"/>
      <c r="SUM48" s="44"/>
      <c r="SUN48" s="44"/>
      <c r="SUO48" s="44"/>
      <c r="SUP48" s="44"/>
      <c r="SUQ48" s="44"/>
      <c r="SUR48" s="44"/>
      <c r="SUS48" s="44"/>
      <c r="SUT48" s="44"/>
      <c r="SUU48" s="44"/>
      <c r="SUV48" s="44"/>
      <c r="SUW48" s="44"/>
      <c r="SUX48" s="44"/>
      <c r="SUY48" s="44"/>
      <c r="SUZ48" s="44"/>
      <c r="SVA48" s="44"/>
      <c r="SVB48" s="44"/>
      <c r="SVC48" s="44"/>
      <c r="SVD48" s="44"/>
      <c r="SVE48" s="44"/>
      <c r="SVF48" s="44"/>
      <c r="SVG48" s="44"/>
      <c r="SVH48" s="44"/>
      <c r="SVI48" s="44"/>
      <c r="SVJ48" s="44"/>
      <c r="SVK48" s="44"/>
      <c r="SVL48" s="44"/>
      <c r="SVM48" s="44"/>
      <c r="SVN48" s="44"/>
      <c r="SVO48" s="44"/>
      <c r="SVP48" s="44"/>
      <c r="SVQ48" s="44"/>
      <c r="SVR48" s="44"/>
      <c r="SVS48" s="44"/>
      <c r="SVT48" s="44"/>
      <c r="SVU48" s="44"/>
      <c r="SVV48" s="44"/>
      <c r="SVW48" s="44"/>
      <c r="SVX48" s="44"/>
      <c r="SVY48" s="44"/>
      <c r="SVZ48" s="44"/>
      <c r="SWA48" s="44"/>
      <c r="SWB48" s="44"/>
      <c r="SWC48" s="44"/>
      <c r="SWD48" s="44"/>
      <c r="SWE48" s="44"/>
      <c r="SWF48" s="44"/>
      <c r="SWG48" s="44"/>
      <c r="SWH48" s="44"/>
      <c r="SWI48" s="44"/>
      <c r="SWJ48" s="44"/>
      <c r="SWK48" s="44"/>
      <c r="SWL48" s="44"/>
      <c r="SWM48" s="44"/>
      <c r="SWN48" s="44"/>
      <c r="SWO48" s="44"/>
      <c r="SWP48" s="44"/>
      <c r="SWQ48" s="44"/>
      <c r="SWR48" s="44"/>
      <c r="SWS48" s="44"/>
      <c r="SWT48" s="44"/>
      <c r="SWU48" s="44"/>
      <c r="SWV48" s="44"/>
      <c r="SWW48" s="44"/>
      <c r="SWX48" s="44"/>
      <c r="SWY48" s="44"/>
      <c r="SWZ48" s="44"/>
      <c r="SXA48" s="44"/>
      <c r="SXB48" s="44"/>
      <c r="SXC48" s="44"/>
      <c r="SXD48" s="44"/>
      <c r="SXE48" s="44"/>
      <c r="SXF48" s="44"/>
      <c r="SXG48" s="44"/>
      <c r="SXH48" s="44"/>
      <c r="SXI48" s="44"/>
      <c r="SXJ48" s="44"/>
      <c r="SXK48" s="44"/>
      <c r="SXL48" s="44"/>
      <c r="SXM48" s="44"/>
      <c r="SXN48" s="44"/>
      <c r="SXO48" s="44"/>
      <c r="SXP48" s="44"/>
      <c r="SXQ48" s="44"/>
      <c r="SXR48" s="44"/>
      <c r="SXS48" s="44"/>
      <c r="SXT48" s="44"/>
      <c r="SXU48" s="44"/>
      <c r="SXV48" s="44"/>
      <c r="SXW48" s="44"/>
      <c r="SXX48" s="44"/>
      <c r="SXY48" s="44"/>
      <c r="SXZ48" s="44"/>
      <c r="SYA48" s="44"/>
      <c r="SYB48" s="44"/>
      <c r="SYC48" s="44"/>
      <c r="SYD48" s="44"/>
      <c r="SYE48" s="44"/>
      <c r="SYF48" s="44"/>
      <c r="SYG48" s="44"/>
      <c r="SYH48" s="44"/>
      <c r="SYI48" s="44"/>
      <c r="SYJ48" s="44"/>
      <c r="SYK48" s="44"/>
      <c r="SYL48" s="44"/>
      <c r="SYM48" s="44"/>
      <c r="SYN48" s="44"/>
      <c r="SYO48" s="44"/>
      <c r="SYP48" s="44"/>
      <c r="SYQ48" s="44"/>
      <c r="SYR48" s="44"/>
      <c r="SYS48" s="44"/>
      <c r="SYT48" s="44"/>
      <c r="SYU48" s="44"/>
      <c r="SYV48" s="44"/>
      <c r="SYW48" s="44"/>
      <c r="SYX48" s="44"/>
      <c r="SYY48" s="44"/>
      <c r="SYZ48" s="44"/>
      <c r="SZA48" s="44"/>
      <c r="SZB48" s="44"/>
      <c r="SZC48" s="44"/>
      <c r="SZD48" s="44"/>
      <c r="SZE48" s="44"/>
      <c r="SZF48" s="44"/>
      <c r="SZG48" s="44"/>
      <c r="SZH48" s="44"/>
      <c r="SZI48" s="44"/>
      <c r="SZJ48" s="44"/>
      <c r="SZK48" s="44"/>
      <c r="SZL48" s="44"/>
      <c r="SZM48" s="44"/>
      <c r="SZN48" s="44"/>
      <c r="SZO48" s="44"/>
      <c r="SZP48" s="44"/>
      <c r="SZQ48" s="44"/>
      <c r="SZR48" s="44"/>
      <c r="SZS48" s="44"/>
      <c r="SZT48" s="44"/>
      <c r="SZU48" s="44"/>
      <c r="SZV48" s="44"/>
      <c r="SZW48" s="44"/>
      <c r="SZX48" s="44"/>
      <c r="SZY48" s="44"/>
      <c r="SZZ48" s="44"/>
      <c r="TAA48" s="44"/>
      <c r="TAB48" s="44"/>
      <c r="TAC48" s="44"/>
      <c r="TAD48" s="44"/>
      <c r="TAE48" s="44"/>
      <c r="TAF48" s="44"/>
      <c r="TAG48" s="44"/>
      <c r="TAH48" s="44"/>
      <c r="TAI48" s="44"/>
      <c r="TAJ48" s="44"/>
      <c r="TAK48" s="44"/>
      <c r="TAL48" s="44"/>
      <c r="TAM48" s="44"/>
      <c r="TAN48" s="44"/>
      <c r="TAO48" s="44"/>
      <c r="TAP48" s="44"/>
      <c r="TAQ48" s="44"/>
      <c r="TAR48" s="44"/>
      <c r="TAS48" s="44"/>
      <c r="TAT48" s="44"/>
      <c r="TAU48" s="44"/>
      <c r="TAV48" s="44"/>
      <c r="TAW48" s="44"/>
      <c r="TAX48" s="44"/>
      <c r="TAY48" s="44"/>
      <c r="TAZ48" s="44"/>
      <c r="TBA48" s="44"/>
      <c r="TBB48" s="44"/>
      <c r="TBC48" s="44"/>
      <c r="TBD48" s="44"/>
      <c r="TBE48" s="44"/>
      <c r="TBF48" s="44"/>
      <c r="TBG48" s="44"/>
      <c r="TBH48" s="44"/>
      <c r="TBI48" s="44"/>
      <c r="TBJ48" s="44"/>
      <c r="TBK48" s="44"/>
      <c r="TBL48" s="44"/>
      <c r="TBM48" s="44"/>
      <c r="TBN48" s="44"/>
      <c r="TBO48" s="44"/>
      <c r="TBP48" s="44"/>
      <c r="TBQ48" s="44"/>
      <c r="TBR48" s="44"/>
      <c r="TBS48" s="44"/>
      <c r="TBT48" s="44"/>
      <c r="TBU48" s="44"/>
      <c r="TBV48" s="44"/>
      <c r="TBW48" s="44"/>
      <c r="TBX48" s="44"/>
      <c r="TBY48" s="44"/>
      <c r="TBZ48" s="44"/>
      <c r="TCA48" s="44"/>
      <c r="TCB48" s="44"/>
      <c r="TCC48" s="44"/>
      <c r="TCD48" s="44"/>
      <c r="TCE48" s="44"/>
      <c r="TCF48" s="44"/>
      <c r="TCG48" s="44"/>
      <c r="TCH48" s="44"/>
      <c r="TCI48" s="44"/>
      <c r="TCJ48" s="44"/>
      <c r="TCK48" s="44"/>
      <c r="TCL48" s="44"/>
      <c r="TCM48" s="44"/>
      <c r="TCN48" s="44"/>
      <c r="TCO48" s="44"/>
      <c r="TCP48" s="44"/>
      <c r="TCQ48" s="44"/>
      <c r="TCR48" s="44"/>
      <c r="TCS48" s="44"/>
      <c r="TCT48" s="44"/>
      <c r="TCU48" s="44"/>
      <c r="TCV48" s="44"/>
      <c r="TCW48" s="44"/>
      <c r="TCX48" s="44"/>
      <c r="TCY48" s="44"/>
      <c r="TCZ48" s="44"/>
      <c r="TDA48" s="44"/>
      <c r="TDB48" s="44"/>
      <c r="TDC48" s="44"/>
      <c r="TDD48" s="44"/>
      <c r="TDE48" s="44"/>
      <c r="TDF48" s="44"/>
      <c r="TDG48" s="44"/>
      <c r="TDH48" s="44"/>
      <c r="TDI48" s="44"/>
      <c r="TDJ48" s="44"/>
      <c r="TDK48" s="44"/>
      <c r="TDL48" s="44"/>
      <c r="TDM48" s="44"/>
      <c r="TDN48" s="44"/>
      <c r="TDO48" s="44"/>
      <c r="TDP48" s="44"/>
      <c r="TDQ48" s="44"/>
      <c r="TDR48" s="44"/>
      <c r="TDS48" s="44"/>
      <c r="TDT48" s="44"/>
      <c r="TDU48" s="44"/>
      <c r="TDV48" s="44"/>
      <c r="TDW48" s="44"/>
      <c r="TDX48" s="44"/>
      <c r="TDY48" s="44"/>
      <c r="TDZ48" s="44"/>
      <c r="TEA48" s="44"/>
      <c r="TEB48" s="44"/>
      <c r="TEC48" s="44"/>
      <c r="TED48" s="44"/>
      <c r="TEE48" s="44"/>
      <c r="TEF48" s="44"/>
      <c r="TEG48" s="44"/>
      <c r="TEH48" s="44"/>
      <c r="TEI48" s="44"/>
      <c r="TEJ48" s="44"/>
      <c r="TEK48" s="44"/>
      <c r="TEL48" s="44"/>
      <c r="TEM48" s="44"/>
      <c r="TEN48" s="44"/>
      <c r="TEO48" s="44"/>
      <c r="TEP48" s="44"/>
      <c r="TEQ48" s="44"/>
      <c r="TER48" s="44"/>
      <c r="TES48" s="44"/>
      <c r="TET48" s="44"/>
      <c r="TEU48" s="44"/>
      <c r="TEV48" s="44"/>
      <c r="TEW48" s="44"/>
      <c r="TEX48" s="44"/>
      <c r="TEY48" s="44"/>
      <c r="TEZ48" s="44"/>
      <c r="TFA48" s="44"/>
      <c r="TFB48" s="44"/>
      <c r="TFC48" s="44"/>
      <c r="TFD48" s="44"/>
      <c r="TFE48" s="44"/>
      <c r="TFF48" s="44"/>
      <c r="TFG48" s="44"/>
      <c r="TFH48" s="44"/>
      <c r="TFI48" s="44"/>
      <c r="TFJ48" s="44"/>
      <c r="TFK48" s="44"/>
      <c r="TFL48" s="44"/>
      <c r="TFM48" s="44"/>
      <c r="TFN48" s="44"/>
      <c r="TFO48" s="44"/>
      <c r="TFP48" s="44"/>
      <c r="TFQ48" s="44"/>
      <c r="TFR48" s="44"/>
      <c r="TFS48" s="44"/>
      <c r="TFT48" s="44"/>
      <c r="TFU48" s="44"/>
      <c r="TFV48" s="44"/>
      <c r="TFW48" s="44"/>
      <c r="TFX48" s="44"/>
      <c r="TFY48" s="44"/>
      <c r="TFZ48" s="44"/>
      <c r="TGA48" s="44"/>
      <c r="TGB48" s="44"/>
      <c r="TGC48" s="44"/>
      <c r="TGD48" s="44"/>
      <c r="TGE48" s="44"/>
      <c r="TGF48" s="44"/>
      <c r="TGG48" s="44"/>
      <c r="TGH48" s="44"/>
      <c r="TGI48" s="44"/>
      <c r="TGJ48" s="44"/>
      <c r="TGK48" s="44"/>
      <c r="TGL48" s="44"/>
      <c r="TGM48" s="44"/>
      <c r="TGN48" s="44"/>
      <c r="TGO48" s="44"/>
      <c r="TGP48" s="44"/>
      <c r="TGQ48" s="44"/>
      <c r="TGR48" s="44"/>
      <c r="TGS48" s="44"/>
      <c r="TGT48" s="44"/>
      <c r="TGU48" s="44"/>
      <c r="TGV48" s="44"/>
      <c r="TGW48" s="44"/>
      <c r="TGX48" s="44"/>
      <c r="TGY48" s="44"/>
      <c r="TGZ48" s="44"/>
      <c r="THA48" s="44"/>
      <c r="THB48" s="44"/>
      <c r="THC48" s="44"/>
      <c r="THD48" s="44"/>
      <c r="THE48" s="44"/>
      <c r="THF48" s="44"/>
      <c r="THG48" s="44"/>
      <c r="THH48" s="44"/>
      <c r="THI48" s="44"/>
      <c r="THJ48" s="44"/>
      <c r="THK48" s="44"/>
      <c r="THL48" s="44"/>
      <c r="THM48" s="44"/>
      <c r="THN48" s="44"/>
      <c r="THO48" s="44"/>
      <c r="THP48" s="44"/>
      <c r="THQ48" s="44"/>
      <c r="THR48" s="44"/>
      <c r="THS48" s="44"/>
      <c r="THT48" s="44"/>
      <c r="THU48" s="44"/>
      <c r="THV48" s="44"/>
      <c r="THW48" s="44"/>
      <c r="THX48" s="44"/>
      <c r="THY48" s="44"/>
      <c r="THZ48" s="44"/>
      <c r="TIA48" s="44"/>
      <c r="TIB48" s="44"/>
      <c r="TIC48" s="44"/>
      <c r="TID48" s="44"/>
      <c r="TIE48" s="44"/>
      <c r="TIF48" s="44"/>
      <c r="TIG48" s="44"/>
      <c r="TIH48" s="44"/>
      <c r="TII48" s="44"/>
      <c r="TIJ48" s="44"/>
      <c r="TIK48" s="44"/>
      <c r="TIL48" s="44"/>
      <c r="TIM48" s="44"/>
      <c r="TIN48" s="44"/>
      <c r="TIO48" s="44"/>
      <c r="TIP48" s="44"/>
      <c r="TIQ48" s="44"/>
      <c r="TIR48" s="44"/>
      <c r="TIS48" s="44"/>
      <c r="TIT48" s="44"/>
      <c r="TIU48" s="44"/>
      <c r="TIV48" s="44"/>
      <c r="TIW48" s="44"/>
      <c r="TIX48" s="44"/>
      <c r="TIY48" s="44"/>
      <c r="TIZ48" s="44"/>
      <c r="TJA48" s="44"/>
      <c r="TJB48" s="44"/>
      <c r="TJC48" s="44"/>
      <c r="TJD48" s="44"/>
      <c r="TJE48" s="44"/>
      <c r="TJF48" s="44"/>
      <c r="TJG48" s="44"/>
      <c r="TJH48" s="44"/>
      <c r="TJI48" s="44"/>
      <c r="TJJ48" s="44"/>
      <c r="TJK48" s="44"/>
      <c r="TJL48" s="44"/>
      <c r="TJM48" s="44"/>
      <c r="TJN48" s="44"/>
      <c r="TJO48" s="44"/>
      <c r="TJP48" s="44"/>
      <c r="TJQ48" s="44"/>
      <c r="TJR48" s="44"/>
      <c r="TJS48" s="44"/>
      <c r="TJT48" s="44"/>
      <c r="TJU48" s="44"/>
      <c r="TJV48" s="44"/>
      <c r="TJW48" s="44"/>
      <c r="TJX48" s="44"/>
      <c r="TJY48" s="44"/>
      <c r="TJZ48" s="44"/>
      <c r="TKA48" s="44"/>
      <c r="TKB48" s="44"/>
      <c r="TKC48" s="44"/>
      <c r="TKD48" s="44"/>
      <c r="TKE48" s="44"/>
      <c r="TKF48" s="44"/>
      <c r="TKG48" s="44"/>
      <c r="TKH48" s="44"/>
      <c r="TKI48" s="44"/>
      <c r="TKJ48" s="44"/>
      <c r="TKK48" s="44"/>
      <c r="TKL48" s="44"/>
      <c r="TKM48" s="44"/>
      <c r="TKN48" s="44"/>
      <c r="TKO48" s="44"/>
      <c r="TKP48" s="44"/>
      <c r="TKQ48" s="44"/>
      <c r="TKR48" s="44"/>
      <c r="TKS48" s="44"/>
      <c r="TKT48" s="44"/>
      <c r="TKU48" s="44"/>
      <c r="TKV48" s="44"/>
      <c r="TKW48" s="44"/>
      <c r="TKX48" s="44"/>
      <c r="TKY48" s="44"/>
      <c r="TKZ48" s="44"/>
      <c r="TLA48" s="44"/>
      <c r="TLB48" s="44"/>
      <c r="TLC48" s="44"/>
      <c r="TLD48" s="44"/>
      <c r="TLE48" s="44"/>
      <c r="TLF48" s="44"/>
      <c r="TLG48" s="44"/>
      <c r="TLH48" s="44"/>
      <c r="TLI48" s="44"/>
      <c r="TLJ48" s="44"/>
      <c r="TLK48" s="44"/>
      <c r="TLL48" s="44"/>
      <c r="TLM48" s="44"/>
      <c r="TLN48" s="44"/>
      <c r="TLO48" s="44"/>
      <c r="TLP48" s="44"/>
      <c r="TLQ48" s="44"/>
      <c r="TLR48" s="44"/>
      <c r="TLS48" s="44"/>
      <c r="TLT48" s="44"/>
      <c r="TLU48" s="44"/>
      <c r="TLV48" s="44"/>
      <c r="TLW48" s="44"/>
      <c r="TLX48" s="44"/>
      <c r="TLY48" s="44"/>
      <c r="TLZ48" s="44"/>
      <c r="TMA48" s="44"/>
      <c r="TMB48" s="44"/>
      <c r="TMC48" s="44"/>
      <c r="TMD48" s="44"/>
      <c r="TME48" s="44"/>
      <c r="TMF48" s="44"/>
      <c r="TMG48" s="44"/>
      <c r="TMH48" s="44"/>
      <c r="TMI48" s="44"/>
      <c r="TMJ48" s="44"/>
      <c r="TMK48" s="44"/>
      <c r="TML48" s="44"/>
      <c r="TMM48" s="44"/>
      <c r="TMN48" s="44"/>
      <c r="TMO48" s="44"/>
      <c r="TMP48" s="44"/>
      <c r="TMQ48" s="44"/>
      <c r="TMR48" s="44"/>
      <c r="TMS48" s="44"/>
      <c r="TMT48" s="44"/>
      <c r="TMU48" s="44"/>
      <c r="TMV48" s="44"/>
      <c r="TMW48" s="44"/>
      <c r="TMX48" s="44"/>
      <c r="TMY48" s="44"/>
      <c r="TMZ48" s="44"/>
      <c r="TNA48" s="44"/>
      <c r="TNB48" s="44"/>
      <c r="TNC48" s="44"/>
      <c r="TND48" s="44"/>
      <c r="TNE48" s="44"/>
      <c r="TNF48" s="44"/>
      <c r="TNG48" s="44"/>
      <c r="TNH48" s="44"/>
      <c r="TNI48" s="44"/>
      <c r="TNJ48" s="44"/>
      <c r="TNK48" s="44"/>
      <c r="TNL48" s="44"/>
      <c r="TNM48" s="44"/>
      <c r="TNN48" s="44"/>
      <c r="TNO48" s="44"/>
      <c r="TNP48" s="44"/>
      <c r="TNQ48" s="44"/>
      <c r="TNR48" s="44"/>
      <c r="TNS48" s="44"/>
      <c r="TNT48" s="44"/>
      <c r="TNU48" s="44"/>
      <c r="TNV48" s="44"/>
      <c r="TNW48" s="44"/>
      <c r="TNX48" s="44"/>
      <c r="TNY48" s="44"/>
      <c r="TNZ48" s="44"/>
      <c r="TOA48" s="44"/>
      <c r="TOB48" s="44"/>
      <c r="TOC48" s="44"/>
      <c r="TOD48" s="44"/>
      <c r="TOE48" s="44"/>
      <c r="TOF48" s="44"/>
      <c r="TOG48" s="44"/>
      <c r="TOH48" s="44"/>
      <c r="TOI48" s="44"/>
      <c r="TOJ48" s="44"/>
      <c r="TOK48" s="44"/>
      <c r="TOL48" s="44"/>
      <c r="TOM48" s="44"/>
      <c r="TON48" s="44"/>
      <c r="TOO48" s="44"/>
      <c r="TOP48" s="44"/>
      <c r="TOQ48" s="44"/>
      <c r="TOR48" s="44"/>
      <c r="TOS48" s="44"/>
      <c r="TOT48" s="44"/>
      <c r="TOU48" s="44"/>
      <c r="TOV48" s="44"/>
      <c r="TOW48" s="44"/>
      <c r="TOX48" s="44"/>
      <c r="TOY48" s="44"/>
      <c r="TOZ48" s="44"/>
      <c r="TPA48" s="44"/>
      <c r="TPB48" s="44"/>
      <c r="TPC48" s="44"/>
      <c r="TPD48" s="44"/>
      <c r="TPE48" s="44"/>
      <c r="TPF48" s="44"/>
      <c r="TPG48" s="44"/>
      <c r="TPH48" s="44"/>
      <c r="TPI48" s="44"/>
      <c r="TPJ48" s="44"/>
      <c r="TPK48" s="44"/>
      <c r="TPL48" s="44"/>
      <c r="TPM48" s="44"/>
      <c r="TPN48" s="44"/>
      <c r="TPO48" s="44"/>
      <c r="TPP48" s="44"/>
      <c r="TPQ48" s="44"/>
      <c r="TPR48" s="44"/>
      <c r="TPS48" s="44"/>
      <c r="TPT48" s="44"/>
      <c r="TPU48" s="44"/>
      <c r="TPV48" s="44"/>
      <c r="TPW48" s="44"/>
      <c r="TPX48" s="44"/>
      <c r="TPY48" s="44"/>
      <c r="TPZ48" s="44"/>
      <c r="TQA48" s="44"/>
      <c r="TQB48" s="44"/>
      <c r="TQC48" s="44"/>
      <c r="TQD48" s="44"/>
      <c r="TQE48" s="44"/>
      <c r="TQF48" s="44"/>
      <c r="TQG48" s="44"/>
      <c r="TQH48" s="44"/>
      <c r="TQI48" s="44"/>
      <c r="TQJ48" s="44"/>
      <c r="TQK48" s="44"/>
      <c r="TQL48" s="44"/>
      <c r="TQM48" s="44"/>
      <c r="TQN48" s="44"/>
      <c r="TQO48" s="44"/>
      <c r="TQP48" s="44"/>
      <c r="TQQ48" s="44"/>
      <c r="TQR48" s="44"/>
      <c r="TQS48" s="44"/>
      <c r="TQT48" s="44"/>
      <c r="TQU48" s="44"/>
      <c r="TQV48" s="44"/>
      <c r="TQW48" s="44"/>
      <c r="TQX48" s="44"/>
      <c r="TQY48" s="44"/>
      <c r="TQZ48" s="44"/>
      <c r="TRA48" s="44"/>
      <c r="TRB48" s="44"/>
      <c r="TRC48" s="44"/>
      <c r="TRD48" s="44"/>
      <c r="TRE48" s="44"/>
      <c r="TRF48" s="44"/>
      <c r="TRG48" s="44"/>
      <c r="TRH48" s="44"/>
      <c r="TRI48" s="44"/>
      <c r="TRJ48" s="44"/>
      <c r="TRK48" s="44"/>
      <c r="TRL48" s="44"/>
      <c r="TRM48" s="44"/>
      <c r="TRN48" s="44"/>
      <c r="TRO48" s="44"/>
      <c r="TRP48" s="44"/>
      <c r="TRQ48" s="44"/>
      <c r="TRR48" s="44"/>
      <c r="TRS48" s="44"/>
      <c r="TRT48" s="44"/>
      <c r="TRU48" s="44"/>
      <c r="TRV48" s="44"/>
      <c r="TRW48" s="44"/>
      <c r="TRX48" s="44"/>
      <c r="TRY48" s="44"/>
      <c r="TRZ48" s="44"/>
      <c r="TSA48" s="44"/>
      <c r="TSB48" s="44"/>
      <c r="TSC48" s="44"/>
      <c r="TSD48" s="44"/>
      <c r="TSE48" s="44"/>
      <c r="TSF48" s="44"/>
      <c r="TSG48" s="44"/>
      <c r="TSH48" s="44"/>
      <c r="TSI48" s="44"/>
      <c r="TSJ48" s="44"/>
      <c r="TSK48" s="44"/>
      <c r="TSL48" s="44"/>
      <c r="TSM48" s="44"/>
      <c r="TSN48" s="44"/>
      <c r="TSO48" s="44"/>
      <c r="TSP48" s="44"/>
      <c r="TSQ48" s="44"/>
      <c r="TSR48" s="44"/>
      <c r="TSS48" s="44"/>
      <c r="TST48" s="44"/>
      <c r="TSU48" s="44"/>
      <c r="TSV48" s="44"/>
      <c r="TSW48" s="44"/>
      <c r="TSX48" s="44"/>
      <c r="TSY48" s="44"/>
      <c r="TSZ48" s="44"/>
      <c r="TTA48" s="44"/>
      <c r="TTB48" s="44"/>
      <c r="TTC48" s="44"/>
      <c r="TTD48" s="44"/>
      <c r="TTE48" s="44"/>
      <c r="TTF48" s="44"/>
      <c r="TTG48" s="44"/>
      <c r="TTH48" s="44"/>
      <c r="TTI48" s="44"/>
      <c r="TTJ48" s="44"/>
      <c r="TTK48" s="44"/>
      <c r="TTL48" s="44"/>
      <c r="TTM48" s="44"/>
      <c r="TTN48" s="44"/>
      <c r="TTO48" s="44"/>
      <c r="TTP48" s="44"/>
      <c r="TTQ48" s="44"/>
      <c r="TTR48" s="44"/>
      <c r="TTS48" s="44"/>
      <c r="TTT48" s="44"/>
      <c r="TTU48" s="44"/>
      <c r="TTV48" s="44"/>
      <c r="TTW48" s="44"/>
      <c r="TTX48" s="44"/>
      <c r="TTY48" s="44"/>
      <c r="TTZ48" s="44"/>
      <c r="TUA48" s="44"/>
      <c r="TUB48" s="44"/>
      <c r="TUC48" s="44"/>
      <c r="TUD48" s="44"/>
      <c r="TUE48" s="44"/>
      <c r="TUF48" s="44"/>
      <c r="TUG48" s="44"/>
      <c r="TUH48" s="44"/>
      <c r="TUI48" s="44"/>
      <c r="TUJ48" s="44"/>
      <c r="TUK48" s="44"/>
      <c r="TUL48" s="44"/>
      <c r="TUM48" s="44"/>
      <c r="TUN48" s="44"/>
      <c r="TUO48" s="44"/>
      <c r="TUP48" s="44"/>
      <c r="TUQ48" s="44"/>
      <c r="TUR48" s="44"/>
      <c r="TUS48" s="44"/>
      <c r="TUT48" s="44"/>
      <c r="TUU48" s="44"/>
      <c r="TUV48" s="44"/>
      <c r="TUW48" s="44"/>
      <c r="TUX48" s="44"/>
      <c r="TUY48" s="44"/>
      <c r="TUZ48" s="44"/>
      <c r="TVA48" s="44"/>
      <c r="TVB48" s="44"/>
      <c r="TVC48" s="44"/>
      <c r="TVD48" s="44"/>
      <c r="TVE48" s="44"/>
      <c r="TVF48" s="44"/>
      <c r="TVG48" s="44"/>
      <c r="TVH48" s="44"/>
      <c r="TVI48" s="44"/>
      <c r="TVJ48" s="44"/>
      <c r="TVK48" s="44"/>
      <c r="TVL48" s="44"/>
      <c r="TVM48" s="44"/>
      <c r="TVN48" s="44"/>
      <c r="TVO48" s="44"/>
      <c r="TVP48" s="44"/>
      <c r="TVQ48" s="44"/>
      <c r="TVR48" s="44"/>
      <c r="TVS48" s="44"/>
      <c r="TVT48" s="44"/>
      <c r="TVU48" s="44"/>
      <c r="TVV48" s="44"/>
      <c r="TVW48" s="44"/>
      <c r="TVX48" s="44"/>
      <c r="TVY48" s="44"/>
      <c r="TVZ48" s="44"/>
      <c r="TWA48" s="44"/>
      <c r="TWB48" s="44"/>
      <c r="TWC48" s="44"/>
      <c r="TWD48" s="44"/>
      <c r="TWE48" s="44"/>
      <c r="TWF48" s="44"/>
      <c r="TWG48" s="44"/>
      <c r="TWH48" s="44"/>
      <c r="TWI48" s="44"/>
      <c r="TWJ48" s="44"/>
      <c r="TWK48" s="44"/>
      <c r="TWL48" s="44"/>
      <c r="TWM48" s="44"/>
      <c r="TWN48" s="44"/>
      <c r="TWO48" s="44"/>
      <c r="TWP48" s="44"/>
      <c r="TWQ48" s="44"/>
      <c r="TWR48" s="44"/>
      <c r="TWS48" s="44"/>
      <c r="TWT48" s="44"/>
      <c r="TWU48" s="44"/>
      <c r="TWV48" s="44"/>
      <c r="TWW48" s="44"/>
      <c r="TWX48" s="44"/>
      <c r="TWY48" s="44"/>
      <c r="TWZ48" s="44"/>
      <c r="TXA48" s="44"/>
      <c r="TXB48" s="44"/>
      <c r="TXC48" s="44"/>
      <c r="TXD48" s="44"/>
      <c r="TXE48" s="44"/>
      <c r="TXF48" s="44"/>
      <c r="TXG48" s="44"/>
      <c r="TXH48" s="44"/>
      <c r="TXI48" s="44"/>
      <c r="TXJ48" s="44"/>
      <c r="TXK48" s="44"/>
      <c r="TXL48" s="44"/>
      <c r="TXM48" s="44"/>
      <c r="TXN48" s="44"/>
      <c r="TXO48" s="44"/>
      <c r="TXP48" s="44"/>
      <c r="TXQ48" s="44"/>
      <c r="TXR48" s="44"/>
      <c r="TXS48" s="44"/>
      <c r="TXT48" s="44"/>
      <c r="TXU48" s="44"/>
      <c r="TXV48" s="44"/>
      <c r="TXW48" s="44"/>
      <c r="TXX48" s="44"/>
      <c r="TXY48" s="44"/>
      <c r="TXZ48" s="44"/>
      <c r="TYA48" s="44"/>
      <c r="TYB48" s="44"/>
      <c r="TYC48" s="44"/>
      <c r="TYD48" s="44"/>
      <c r="TYE48" s="44"/>
      <c r="TYF48" s="44"/>
      <c r="TYG48" s="44"/>
      <c r="TYH48" s="44"/>
      <c r="TYI48" s="44"/>
      <c r="TYJ48" s="44"/>
      <c r="TYK48" s="44"/>
      <c r="TYL48" s="44"/>
      <c r="TYM48" s="44"/>
      <c r="TYN48" s="44"/>
      <c r="TYO48" s="44"/>
      <c r="TYP48" s="44"/>
      <c r="TYQ48" s="44"/>
      <c r="TYR48" s="44"/>
      <c r="TYS48" s="44"/>
      <c r="TYT48" s="44"/>
      <c r="TYU48" s="44"/>
      <c r="TYV48" s="44"/>
      <c r="TYW48" s="44"/>
      <c r="TYX48" s="44"/>
      <c r="TYY48" s="44"/>
      <c r="TYZ48" s="44"/>
      <c r="TZA48" s="44"/>
      <c r="TZB48" s="44"/>
      <c r="TZC48" s="44"/>
      <c r="TZD48" s="44"/>
      <c r="TZE48" s="44"/>
      <c r="TZF48" s="44"/>
      <c r="TZG48" s="44"/>
      <c r="TZH48" s="44"/>
      <c r="TZI48" s="44"/>
      <c r="TZJ48" s="44"/>
      <c r="TZK48" s="44"/>
      <c r="TZL48" s="44"/>
      <c r="TZM48" s="44"/>
      <c r="TZN48" s="44"/>
      <c r="TZO48" s="44"/>
      <c r="TZP48" s="44"/>
      <c r="TZQ48" s="44"/>
      <c r="TZR48" s="44"/>
      <c r="TZS48" s="44"/>
      <c r="TZT48" s="44"/>
      <c r="TZU48" s="44"/>
      <c r="TZV48" s="44"/>
      <c r="TZW48" s="44"/>
      <c r="TZX48" s="44"/>
      <c r="TZY48" s="44"/>
      <c r="TZZ48" s="44"/>
      <c r="UAA48" s="44"/>
      <c r="UAB48" s="44"/>
      <c r="UAC48" s="44"/>
      <c r="UAD48" s="44"/>
      <c r="UAE48" s="44"/>
      <c r="UAF48" s="44"/>
      <c r="UAG48" s="44"/>
      <c r="UAH48" s="44"/>
      <c r="UAI48" s="44"/>
      <c r="UAJ48" s="44"/>
      <c r="UAK48" s="44"/>
      <c r="UAL48" s="44"/>
      <c r="UAM48" s="44"/>
      <c r="UAN48" s="44"/>
      <c r="UAO48" s="44"/>
      <c r="UAP48" s="44"/>
      <c r="UAQ48" s="44"/>
      <c r="UAR48" s="44"/>
      <c r="UAS48" s="44"/>
      <c r="UAT48" s="44"/>
      <c r="UAU48" s="44"/>
      <c r="UAV48" s="44"/>
      <c r="UAW48" s="44"/>
      <c r="UAX48" s="44"/>
      <c r="UAY48" s="44"/>
      <c r="UAZ48" s="44"/>
      <c r="UBA48" s="44"/>
      <c r="UBB48" s="44"/>
      <c r="UBC48" s="44"/>
      <c r="UBD48" s="44"/>
      <c r="UBE48" s="44"/>
      <c r="UBF48" s="44"/>
      <c r="UBG48" s="44"/>
      <c r="UBH48" s="44"/>
      <c r="UBI48" s="44"/>
      <c r="UBJ48" s="44"/>
      <c r="UBK48" s="44"/>
      <c r="UBL48" s="44"/>
      <c r="UBM48" s="44"/>
      <c r="UBN48" s="44"/>
      <c r="UBO48" s="44"/>
      <c r="UBP48" s="44"/>
      <c r="UBQ48" s="44"/>
      <c r="UBR48" s="44"/>
      <c r="UBS48" s="44"/>
      <c r="UBT48" s="44"/>
      <c r="UBU48" s="44"/>
      <c r="UBV48" s="44"/>
      <c r="UBW48" s="44"/>
      <c r="UBX48" s="44"/>
      <c r="UBY48" s="44"/>
      <c r="UBZ48" s="44"/>
      <c r="UCA48" s="44"/>
      <c r="UCB48" s="44"/>
      <c r="UCC48" s="44"/>
      <c r="UCD48" s="44"/>
      <c r="UCE48" s="44"/>
      <c r="UCF48" s="44"/>
      <c r="UCG48" s="44"/>
      <c r="UCH48" s="44"/>
      <c r="UCI48" s="44"/>
      <c r="UCJ48" s="44"/>
      <c r="UCK48" s="44"/>
      <c r="UCL48" s="44"/>
      <c r="UCM48" s="44"/>
      <c r="UCN48" s="44"/>
      <c r="UCO48" s="44"/>
      <c r="UCP48" s="44"/>
      <c r="UCQ48" s="44"/>
      <c r="UCR48" s="44"/>
      <c r="UCS48" s="44"/>
      <c r="UCT48" s="44"/>
      <c r="UCU48" s="44"/>
      <c r="UCV48" s="44"/>
      <c r="UCW48" s="44"/>
      <c r="UCX48" s="44"/>
      <c r="UCY48" s="44"/>
      <c r="UCZ48" s="44"/>
      <c r="UDA48" s="44"/>
      <c r="UDB48" s="44"/>
      <c r="UDC48" s="44"/>
      <c r="UDD48" s="44"/>
      <c r="UDE48" s="44"/>
      <c r="UDF48" s="44"/>
      <c r="UDG48" s="44"/>
      <c r="UDH48" s="44"/>
      <c r="UDI48" s="44"/>
      <c r="UDJ48" s="44"/>
      <c r="UDK48" s="44"/>
      <c r="UDL48" s="44"/>
      <c r="UDM48" s="44"/>
      <c r="UDN48" s="44"/>
      <c r="UDO48" s="44"/>
      <c r="UDP48" s="44"/>
      <c r="UDQ48" s="44"/>
      <c r="UDR48" s="44"/>
      <c r="UDS48" s="44"/>
      <c r="UDT48" s="44"/>
      <c r="UDU48" s="44"/>
      <c r="UDV48" s="44"/>
      <c r="UDW48" s="44"/>
      <c r="UDX48" s="44"/>
      <c r="UDY48" s="44"/>
      <c r="UDZ48" s="44"/>
      <c r="UEA48" s="44"/>
      <c r="UEB48" s="44"/>
      <c r="UEC48" s="44"/>
      <c r="UED48" s="44"/>
      <c r="UEE48" s="44"/>
      <c r="UEF48" s="44"/>
      <c r="UEG48" s="44"/>
      <c r="UEH48" s="44"/>
      <c r="UEI48" s="44"/>
      <c r="UEJ48" s="44"/>
      <c r="UEK48" s="44"/>
      <c r="UEL48" s="44"/>
      <c r="UEM48" s="44"/>
      <c r="UEN48" s="44"/>
      <c r="UEO48" s="44"/>
      <c r="UEP48" s="44"/>
      <c r="UEQ48" s="44"/>
      <c r="UER48" s="44"/>
      <c r="UES48" s="44"/>
      <c r="UET48" s="44"/>
      <c r="UEU48" s="44"/>
      <c r="UEV48" s="44"/>
      <c r="UEW48" s="44"/>
      <c r="UEX48" s="44"/>
      <c r="UEY48" s="44"/>
      <c r="UEZ48" s="44"/>
      <c r="UFA48" s="44"/>
      <c r="UFB48" s="44"/>
      <c r="UFC48" s="44"/>
      <c r="UFD48" s="44"/>
      <c r="UFE48" s="44"/>
      <c r="UFF48" s="44"/>
      <c r="UFG48" s="44"/>
      <c r="UFH48" s="44"/>
      <c r="UFI48" s="44"/>
      <c r="UFJ48" s="44"/>
      <c r="UFK48" s="44"/>
      <c r="UFL48" s="44"/>
      <c r="UFM48" s="44"/>
      <c r="UFN48" s="44"/>
      <c r="UFO48" s="44"/>
      <c r="UFP48" s="44"/>
      <c r="UFQ48" s="44"/>
      <c r="UFR48" s="44"/>
      <c r="UFS48" s="44"/>
      <c r="UFT48" s="44"/>
      <c r="UFU48" s="44"/>
      <c r="UFV48" s="44"/>
      <c r="UFW48" s="44"/>
      <c r="UFX48" s="44"/>
      <c r="UFY48" s="44"/>
      <c r="UFZ48" s="44"/>
      <c r="UGA48" s="44"/>
      <c r="UGB48" s="44"/>
      <c r="UGC48" s="44"/>
      <c r="UGD48" s="44"/>
      <c r="UGE48" s="44"/>
      <c r="UGF48" s="44"/>
      <c r="UGG48" s="44"/>
      <c r="UGH48" s="44"/>
      <c r="UGI48" s="44"/>
      <c r="UGJ48" s="44"/>
      <c r="UGK48" s="44"/>
      <c r="UGL48" s="44"/>
      <c r="UGM48" s="44"/>
      <c r="UGN48" s="44"/>
      <c r="UGO48" s="44"/>
      <c r="UGP48" s="44"/>
      <c r="UGQ48" s="44"/>
      <c r="UGR48" s="44"/>
      <c r="UGS48" s="44"/>
      <c r="UGT48" s="44"/>
      <c r="UGU48" s="44"/>
      <c r="UGV48" s="44"/>
      <c r="UGW48" s="44"/>
      <c r="UGX48" s="44"/>
      <c r="UGY48" s="44"/>
      <c r="UGZ48" s="44"/>
      <c r="UHA48" s="44"/>
      <c r="UHB48" s="44"/>
      <c r="UHC48" s="44"/>
      <c r="UHD48" s="44"/>
      <c r="UHE48" s="44"/>
      <c r="UHF48" s="44"/>
      <c r="UHG48" s="44"/>
      <c r="UHH48" s="44"/>
      <c r="UHI48" s="44"/>
      <c r="UHJ48" s="44"/>
      <c r="UHK48" s="44"/>
      <c r="UHL48" s="44"/>
      <c r="UHM48" s="44"/>
      <c r="UHN48" s="44"/>
      <c r="UHO48" s="44"/>
      <c r="UHP48" s="44"/>
      <c r="UHQ48" s="44"/>
      <c r="UHR48" s="44"/>
      <c r="UHS48" s="44"/>
      <c r="UHT48" s="44"/>
      <c r="UHU48" s="44"/>
      <c r="UHV48" s="44"/>
      <c r="UHW48" s="44"/>
      <c r="UHX48" s="44"/>
      <c r="UHY48" s="44"/>
      <c r="UHZ48" s="44"/>
      <c r="UIA48" s="44"/>
      <c r="UIB48" s="44"/>
      <c r="UIC48" s="44"/>
      <c r="UID48" s="44"/>
      <c r="UIE48" s="44"/>
      <c r="UIF48" s="44"/>
      <c r="UIG48" s="44"/>
      <c r="UIH48" s="44"/>
      <c r="UII48" s="44"/>
      <c r="UIJ48" s="44"/>
      <c r="UIK48" s="44"/>
      <c r="UIL48" s="44"/>
      <c r="UIM48" s="44"/>
      <c r="UIN48" s="44"/>
      <c r="UIO48" s="44"/>
      <c r="UIP48" s="44"/>
      <c r="UIQ48" s="44"/>
      <c r="UIR48" s="44"/>
      <c r="UIS48" s="44"/>
      <c r="UIT48" s="44"/>
      <c r="UIU48" s="44"/>
      <c r="UIV48" s="44"/>
      <c r="UIW48" s="44"/>
      <c r="UIX48" s="44"/>
      <c r="UIY48" s="44"/>
      <c r="UIZ48" s="44"/>
      <c r="UJA48" s="44"/>
      <c r="UJB48" s="44"/>
      <c r="UJC48" s="44"/>
      <c r="UJD48" s="44"/>
      <c r="UJE48" s="44"/>
      <c r="UJF48" s="44"/>
      <c r="UJG48" s="44"/>
      <c r="UJH48" s="44"/>
      <c r="UJI48" s="44"/>
      <c r="UJJ48" s="44"/>
      <c r="UJK48" s="44"/>
      <c r="UJL48" s="44"/>
      <c r="UJM48" s="44"/>
      <c r="UJN48" s="44"/>
      <c r="UJO48" s="44"/>
      <c r="UJP48" s="44"/>
      <c r="UJQ48" s="44"/>
      <c r="UJR48" s="44"/>
      <c r="UJS48" s="44"/>
      <c r="UJT48" s="44"/>
      <c r="UJU48" s="44"/>
      <c r="UJV48" s="44"/>
      <c r="UJW48" s="44"/>
      <c r="UJX48" s="44"/>
      <c r="UJY48" s="44"/>
      <c r="UJZ48" s="44"/>
      <c r="UKA48" s="44"/>
      <c r="UKB48" s="44"/>
      <c r="UKC48" s="44"/>
      <c r="UKD48" s="44"/>
      <c r="UKE48" s="44"/>
      <c r="UKF48" s="44"/>
      <c r="UKG48" s="44"/>
      <c r="UKH48" s="44"/>
      <c r="UKI48" s="44"/>
      <c r="UKJ48" s="44"/>
      <c r="UKK48" s="44"/>
      <c r="UKL48" s="44"/>
      <c r="UKM48" s="44"/>
      <c r="UKN48" s="44"/>
      <c r="UKO48" s="44"/>
      <c r="UKP48" s="44"/>
      <c r="UKQ48" s="44"/>
      <c r="UKR48" s="44"/>
      <c r="UKS48" s="44"/>
      <c r="UKT48" s="44"/>
      <c r="UKU48" s="44"/>
      <c r="UKV48" s="44"/>
      <c r="UKW48" s="44"/>
      <c r="UKX48" s="44"/>
      <c r="UKY48" s="44"/>
      <c r="UKZ48" s="44"/>
      <c r="ULA48" s="44"/>
      <c r="ULB48" s="44"/>
      <c r="ULC48" s="44"/>
      <c r="ULD48" s="44"/>
      <c r="ULE48" s="44"/>
      <c r="ULF48" s="44"/>
      <c r="ULG48" s="44"/>
      <c r="ULH48" s="44"/>
      <c r="ULI48" s="44"/>
      <c r="ULJ48" s="44"/>
      <c r="ULK48" s="44"/>
      <c r="ULL48" s="44"/>
      <c r="ULM48" s="44"/>
      <c r="ULN48" s="44"/>
      <c r="ULO48" s="44"/>
      <c r="ULP48" s="44"/>
      <c r="ULQ48" s="44"/>
      <c r="ULR48" s="44"/>
      <c r="ULS48" s="44"/>
      <c r="ULT48" s="44"/>
      <c r="ULU48" s="44"/>
      <c r="ULV48" s="44"/>
      <c r="ULW48" s="44"/>
      <c r="ULX48" s="44"/>
      <c r="ULY48" s="44"/>
      <c r="ULZ48" s="44"/>
      <c r="UMA48" s="44"/>
      <c r="UMB48" s="44"/>
      <c r="UMC48" s="44"/>
      <c r="UMD48" s="44"/>
      <c r="UME48" s="44"/>
      <c r="UMF48" s="44"/>
      <c r="UMG48" s="44"/>
      <c r="UMH48" s="44"/>
      <c r="UMI48" s="44"/>
      <c r="UMJ48" s="44"/>
      <c r="UMK48" s="44"/>
      <c r="UML48" s="44"/>
      <c r="UMM48" s="44"/>
      <c r="UMN48" s="44"/>
      <c r="UMO48" s="44"/>
      <c r="UMP48" s="44"/>
      <c r="UMQ48" s="44"/>
      <c r="UMR48" s="44"/>
      <c r="UMS48" s="44"/>
      <c r="UMT48" s="44"/>
      <c r="UMU48" s="44"/>
      <c r="UMV48" s="44"/>
      <c r="UMW48" s="44"/>
      <c r="UMX48" s="44"/>
      <c r="UMY48" s="44"/>
      <c r="UMZ48" s="44"/>
      <c r="UNA48" s="44"/>
      <c r="UNB48" s="44"/>
      <c r="UNC48" s="44"/>
      <c r="UND48" s="44"/>
      <c r="UNE48" s="44"/>
      <c r="UNF48" s="44"/>
      <c r="UNG48" s="44"/>
      <c r="UNH48" s="44"/>
      <c r="UNI48" s="44"/>
      <c r="UNJ48" s="44"/>
      <c r="UNK48" s="44"/>
      <c r="UNL48" s="44"/>
      <c r="UNM48" s="44"/>
      <c r="UNN48" s="44"/>
      <c r="UNO48" s="44"/>
      <c r="UNP48" s="44"/>
      <c r="UNQ48" s="44"/>
      <c r="UNR48" s="44"/>
      <c r="UNS48" s="44"/>
      <c r="UNT48" s="44"/>
      <c r="UNU48" s="44"/>
      <c r="UNV48" s="44"/>
      <c r="UNW48" s="44"/>
      <c r="UNX48" s="44"/>
      <c r="UNY48" s="44"/>
      <c r="UNZ48" s="44"/>
      <c r="UOA48" s="44"/>
      <c r="UOB48" s="44"/>
      <c r="UOC48" s="44"/>
      <c r="UOD48" s="44"/>
      <c r="UOE48" s="44"/>
      <c r="UOF48" s="44"/>
      <c r="UOG48" s="44"/>
      <c r="UOH48" s="44"/>
      <c r="UOI48" s="44"/>
      <c r="UOJ48" s="44"/>
      <c r="UOK48" s="44"/>
      <c r="UOL48" s="44"/>
      <c r="UOM48" s="44"/>
      <c r="UON48" s="44"/>
      <c r="UOO48" s="44"/>
      <c r="UOP48" s="44"/>
      <c r="UOQ48" s="44"/>
      <c r="UOR48" s="44"/>
      <c r="UOS48" s="44"/>
      <c r="UOT48" s="44"/>
      <c r="UOU48" s="44"/>
      <c r="UOV48" s="44"/>
      <c r="UOW48" s="44"/>
      <c r="UOX48" s="44"/>
      <c r="UOY48" s="44"/>
      <c r="UOZ48" s="44"/>
      <c r="UPA48" s="44"/>
      <c r="UPB48" s="44"/>
      <c r="UPC48" s="44"/>
      <c r="UPD48" s="44"/>
      <c r="UPE48" s="44"/>
      <c r="UPF48" s="44"/>
      <c r="UPG48" s="44"/>
      <c r="UPH48" s="44"/>
      <c r="UPI48" s="44"/>
      <c r="UPJ48" s="44"/>
      <c r="UPK48" s="44"/>
      <c r="UPL48" s="44"/>
      <c r="UPM48" s="44"/>
      <c r="UPN48" s="44"/>
      <c r="UPO48" s="44"/>
      <c r="UPP48" s="44"/>
      <c r="UPQ48" s="44"/>
      <c r="UPR48" s="44"/>
      <c r="UPS48" s="44"/>
      <c r="UPT48" s="44"/>
      <c r="UPU48" s="44"/>
      <c r="UPV48" s="44"/>
      <c r="UPW48" s="44"/>
      <c r="UPX48" s="44"/>
      <c r="UPY48" s="44"/>
      <c r="UPZ48" s="44"/>
      <c r="UQA48" s="44"/>
      <c r="UQB48" s="44"/>
      <c r="UQC48" s="44"/>
      <c r="UQD48" s="44"/>
      <c r="UQE48" s="44"/>
      <c r="UQF48" s="44"/>
      <c r="UQG48" s="44"/>
      <c r="UQH48" s="44"/>
      <c r="UQI48" s="44"/>
      <c r="UQJ48" s="44"/>
      <c r="UQK48" s="44"/>
      <c r="UQL48" s="44"/>
      <c r="UQM48" s="44"/>
      <c r="UQN48" s="44"/>
      <c r="UQO48" s="44"/>
      <c r="UQP48" s="44"/>
      <c r="UQQ48" s="44"/>
      <c r="UQR48" s="44"/>
      <c r="UQS48" s="44"/>
      <c r="UQT48" s="44"/>
      <c r="UQU48" s="44"/>
      <c r="UQV48" s="44"/>
      <c r="UQW48" s="44"/>
      <c r="UQX48" s="44"/>
      <c r="UQY48" s="44"/>
      <c r="UQZ48" s="44"/>
      <c r="URA48" s="44"/>
      <c r="URB48" s="44"/>
      <c r="URC48" s="44"/>
      <c r="URD48" s="44"/>
      <c r="URE48" s="44"/>
      <c r="URF48" s="44"/>
      <c r="URG48" s="44"/>
      <c r="URH48" s="44"/>
      <c r="URI48" s="44"/>
      <c r="URJ48" s="44"/>
      <c r="URK48" s="44"/>
      <c r="URL48" s="44"/>
      <c r="URM48" s="44"/>
      <c r="URN48" s="44"/>
      <c r="URO48" s="44"/>
      <c r="URP48" s="44"/>
      <c r="URQ48" s="44"/>
      <c r="URR48" s="44"/>
      <c r="URS48" s="44"/>
      <c r="URT48" s="44"/>
      <c r="URU48" s="44"/>
      <c r="URV48" s="44"/>
      <c r="URW48" s="44"/>
      <c r="URX48" s="44"/>
      <c r="URY48" s="44"/>
      <c r="URZ48" s="44"/>
      <c r="USA48" s="44"/>
      <c r="USB48" s="44"/>
      <c r="USC48" s="44"/>
      <c r="USD48" s="44"/>
      <c r="USE48" s="44"/>
      <c r="USF48" s="44"/>
      <c r="USG48" s="44"/>
      <c r="USH48" s="44"/>
      <c r="USI48" s="44"/>
      <c r="USJ48" s="44"/>
      <c r="USK48" s="44"/>
      <c r="USL48" s="44"/>
      <c r="USM48" s="44"/>
      <c r="USN48" s="44"/>
      <c r="USO48" s="44"/>
      <c r="USP48" s="44"/>
      <c r="USQ48" s="44"/>
      <c r="USR48" s="44"/>
      <c r="USS48" s="44"/>
      <c r="UST48" s="44"/>
      <c r="USU48" s="44"/>
      <c r="USV48" s="44"/>
      <c r="USW48" s="44"/>
      <c r="USX48" s="44"/>
      <c r="USY48" s="44"/>
      <c r="USZ48" s="44"/>
      <c r="UTA48" s="44"/>
      <c r="UTB48" s="44"/>
      <c r="UTC48" s="44"/>
      <c r="UTD48" s="44"/>
      <c r="UTE48" s="44"/>
      <c r="UTF48" s="44"/>
      <c r="UTG48" s="44"/>
      <c r="UTH48" s="44"/>
      <c r="UTI48" s="44"/>
      <c r="UTJ48" s="44"/>
      <c r="UTK48" s="44"/>
      <c r="UTL48" s="44"/>
      <c r="UTM48" s="44"/>
      <c r="UTN48" s="44"/>
      <c r="UTO48" s="44"/>
      <c r="UTP48" s="44"/>
      <c r="UTQ48" s="44"/>
      <c r="UTR48" s="44"/>
      <c r="UTS48" s="44"/>
      <c r="UTT48" s="44"/>
      <c r="UTU48" s="44"/>
      <c r="UTV48" s="44"/>
      <c r="UTW48" s="44"/>
      <c r="UTX48" s="44"/>
      <c r="UTY48" s="44"/>
      <c r="UTZ48" s="44"/>
      <c r="UUA48" s="44"/>
      <c r="UUB48" s="44"/>
      <c r="UUC48" s="44"/>
      <c r="UUD48" s="44"/>
      <c r="UUE48" s="44"/>
      <c r="UUF48" s="44"/>
      <c r="UUG48" s="44"/>
      <c r="UUH48" s="44"/>
      <c r="UUI48" s="44"/>
      <c r="UUJ48" s="44"/>
      <c r="UUK48" s="44"/>
      <c r="UUL48" s="44"/>
      <c r="UUM48" s="44"/>
      <c r="UUN48" s="44"/>
      <c r="UUO48" s="44"/>
      <c r="UUP48" s="44"/>
      <c r="UUQ48" s="44"/>
      <c r="UUR48" s="44"/>
      <c r="UUS48" s="44"/>
      <c r="UUT48" s="44"/>
      <c r="UUU48" s="44"/>
      <c r="UUV48" s="44"/>
      <c r="UUW48" s="44"/>
      <c r="UUX48" s="44"/>
      <c r="UUY48" s="44"/>
      <c r="UUZ48" s="44"/>
      <c r="UVA48" s="44"/>
      <c r="UVB48" s="44"/>
      <c r="UVC48" s="44"/>
      <c r="UVD48" s="44"/>
      <c r="UVE48" s="44"/>
      <c r="UVF48" s="44"/>
      <c r="UVG48" s="44"/>
      <c r="UVH48" s="44"/>
      <c r="UVI48" s="44"/>
      <c r="UVJ48" s="44"/>
      <c r="UVK48" s="44"/>
      <c r="UVL48" s="44"/>
      <c r="UVM48" s="44"/>
      <c r="UVN48" s="44"/>
      <c r="UVO48" s="44"/>
      <c r="UVP48" s="44"/>
      <c r="UVQ48" s="44"/>
      <c r="UVR48" s="44"/>
      <c r="UVS48" s="44"/>
      <c r="UVT48" s="44"/>
      <c r="UVU48" s="44"/>
      <c r="UVV48" s="44"/>
      <c r="UVW48" s="44"/>
      <c r="UVX48" s="44"/>
      <c r="UVY48" s="44"/>
      <c r="UVZ48" s="44"/>
      <c r="UWA48" s="44"/>
      <c r="UWB48" s="44"/>
      <c r="UWC48" s="44"/>
      <c r="UWD48" s="44"/>
      <c r="UWE48" s="44"/>
      <c r="UWF48" s="44"/>
      <c r="UWG48" s="44"/>
      <c r="UWH48" s="44"/>
      <c r="UWI48" s="44"/>
      <c r="UWJ48" s="44"/>
      <c r="UWK48" s="44"/>
      <c r="UWL48" s="44"/>
      <c r="UWM48" s="44"/>
      <c r="UWN48" s="44"/>
      <c r="UWO48" s="44"/>
      <c r="UWP48" s="44"/>
      <c r="UWQ48" s="44"/>
      <c r="UWR48" s="44"/>
      <c r="UWS48" s="44"/>
      <c r="UWT48" s="44"/>
      <c r="UWU48" s="44"/>
      <c r="UWV48" s="44"/>
      <c r="UWW48" s="44"/>
      <c r="UWX48" s="44"/>
      <c r="UWY48" s="44"/>
      <c r="UWZ48" s="44"/>
      <c r="UXA48" s="44"/>
      <c r="UXB48" s="44"/>
      <c r="UXC48" s="44"/>
      <c r="UXD48" s="44"/>
      <c r="UXE48" s="44"/>
      <c r="UXF48" s="44"/>
      <c r="UXG48" s="44"/>
      <c r="UXH48" s="44"/>
      <c r="UXI48" s="44"/>
      <c r="UXJ48" s="44"/>
      <c r="UXK48" s="44"/>
      <c r="UXL48" s="44"/>
      <c r="UXM48" s="44"/>
      <c r="UXN48" s="44"/>
      <c r="UXO48" s="44"/>
      <c r="UXP48" s="44"/>
      <c r="UXQ48" s="44"/>
      <c r="UXR48" s="44"/>
      <c r="UXS48" s="44"/>
      <c r="UXT48" s="44"/>
      <c r="UXU48" s="44"/>
      <c r="UXV48" s="44"/>
      <c r="UXW48" s="44"/>
      <c r="UXX48" s="44"/>
      <c r="UXY48" s="44"/>
      <c r="UXZ48" s="44"/>
      <c r="UYA48" s="44"/>
      <c r="UYB48" s="44"/>
      <c r="UYC48" s="44"/>
      <c r="UYD48" s="44"/>
      <c r="UYE48" s="44"/>
      <c r="UYF48" s="44"/>
      <c r="UYG48" s="44"/>
      <c r="UYH48" s="44"/>
      <c r="UYI48" s="44"/>
      <c r="UYJ48" s="44"/>
      <c r="UYK48" s="44"/>
      <c r="UYL48" s="44"/>
      <c r="UYM48" s="44"/>
      <c r="UYN48" s="44"/>
      <c r="UYO48" s="44"/>
      <c r="UYP48" s="44"/>
      <c r="UYQ48" s="44"/>
      <c r="UYR48" s="44"/>
      <c r="UYS48" s="44"/>
      <c r="UYT48" s="44"/>
      <c r="UYU48" s="44"/>
      <c r="UYV48" s="44"/>
      <c r="UYW48" s="44"/>
      <c r="UYX48" s="44"/>
      <c r="UYY48" s="44"/>
      <c r="UYZ48" s="44"/>
      <c r="UZA48" s="44"/>
      <c r="UZB48" s="44"/>
      <c r="UZC48" s="44"/>
      <c r="UZD48" s="44"/>
      <c r="UZE48" s="44"/>
      <c r="UZF48" s="44"/>
      <c r="UZG48" s="44"/>
      <c r="UZH48" s="44"/>
      <c r="UZI48" s="44"/>
      <c r="UZJ48" s="44"/>
      <c r="UZK48" s="44"/>
      <c r="UZL48" s="44"/>
      <c r="UZM48" s="44"/>
      <c r="UZN48" s="44"/>
      <c r="UZO48" s="44"/>
      <c r="UZP48" s="44"/>
      <c r="UZQ48" s="44"/>
      <c r="UZR48" s="44"/>
      <c r="UZS48" s="44"/>
      <c r="UZT48" s="44"/>
      <c r="UZU48" s="44"/>
      <c r="UZV48" s="44"/>
      <c r="UZW48" s="44"/>
      <c r="UZX48" s="44"/>
      <c r="UZY48" s="44"/>
      <c r="UZZ48" s="44"/>
      <c r="VAA48" s="44"/>
      <c r="VAB48" s="44"/>
      <c r="VAC48" s="44"/>
      <c r="VAD48" s="44"/>
      <c r="VAE48" s="44"/>
      <c r="VAF48" s="44"/>
      <c r="VAG48" s="44"/>
      <c r="VAH48" s="44"/>
      <c r="VAI48" s="44"/>
      <c r="VAJ48" s="44"/>
      <c r="VAK48" s="44"/>
      <c r="VAL48" s="44"/>
      <c r="VAM48" s="44"/>
      <c r="VAN48" s="44"/>
      <c r="VAO48" s="44"/>
      <c r="VAP48" s="44"/>
      <c r="VAQ48" s="44"/>
      <c r="VAR48" s="44"/>
      <c r="VAS48" s="44"/>
      <c r="VAT48" s="44"/>
      <c r="VAU48" s="44"/>
      <c r="VAV48" s="44"/>
      <c r="VAW48" s="44"/>
      <c r="VAX48" s="44"/>
      <c r="VAY48" s="44"/>
      <c r="VAZ48" s="44"/>
      <c r="VBA48" s="44"/>
      <c r="VBB48" s="44"/>
      <c r="VBC48" s="44"/>
      <c r="VBD48" s="44"/>
      <c r="VBE48" s="44"/>
      <c r="VBF48" s="44"/>
      <c r="VBG48" s="44"/>
      <c r="VBH48" s="44"/>
      <c r="VBI48" s="44"/>
      <c r="VBJ48" s="44"/>
      <c r="VBK48" s="44"/>
      <c r="VBL48" s="44"/>
      <c r="VBM48" s="44"/>
      <c r="VBN48" s="44"/>
      <c r="VBO48" s="44"/>
      <c r="VBP48" s="44"/>
      <c r="VBQ48" s="44"/>
      <c r="VBR48" s="44"/>
      <c r="VBS48" s="44"/>
      <c r="VBT48" s="44"/>
      <c r="VBU48" s="44"/>
      <c r="VBV48" s="44"/>
      <c r="VBW48" s="44"/>
      <c r="VBX48" s="44"/>
      <c r="VBY48" s="44"/>
      <c r="VBZ48" s="44"/>
      <c r="VCA48" s="44"/>
      <c r="VCB48" s="44"/>
      <c r="VCC48" s="44"/>
      <c r="VCD48" s="44"/>
      <c r="VCE48" s="44"/>
      <c r="VCF48" s="44"/>
      <c r="VCG48" s="44"/>
      <c r="VCH48" s="44"/>
      <c r="VCI48" s="44"/>
      <c r="VCJ48" s="44"/>
      <c r="VCK48" s="44"/>
      <c r="VCL48" s="44"/>
      <c r="VCM48" s="44"/>
      <c r="VCN48" s="44"/>
      <c r="VCO48" s="44"/>
      <c r="VCP48" s="44"/>
      <c r="VCQ48" s="44"/>
      <c r="VCR48" s="44"/>
      <c r="VCS48" s="44"/>
      <c r="VCT48" s="44"/>
      <c r="VCU48" s="44"/>
      <c r="VCV48" s="44"/>
      <c r="VCW48" s="44"/>
      <c r="VCX48" s="44"/>
      <c r="VCY48" s="44"/>
      <c r="VCZ48" s="44"/>
      <c r="VDA48" s="44"/>
      <c r="VDB48" s="44"/>
      <c r="VDC48" s="44"/>
      <c r="VDD48" s="44"/>
      <c r="VDE48" s="44"/>
      <c r="VDF48" s="44"/>
      <c r="VDG48" s="44"/>
      <c r="VDH48" s="44"/>
      <c r="VDI48" s="44"/>
      <c r="VDJ48" s="44"/>
      <c r="VDK48" s="44"/>
      <c r="VDL48" s="44"/>
      <c r="VDM48" s="44"/>
      <c r="VDN48" s="44"/>
      <c r="VDO48" s="44"/>
      <c r="VDP48" s="44"/>
      <c r="VDQ48" s="44"/>
      <c r="VDR48" s="44"/>
      <c r="VDS48" s="44"/>
      <c r="VDT48" s="44"/>
      <c r="VDU48" s="44"/>
      <c r="VDV48" s="44"/>
      <c r="VDW48" s="44"/>
      <c r="VDX48" s="44"/>
      <c r="VDY48" s="44"/>
      <c r="VDZ48" s="44"/>
      <c r="VEA48" s="44"/>
      <c r="VEB48" s="44"/>
      <c r="VEC48" s="44"/>
      <c r="VED48" s="44"/>
      <c r="VEE48" s="44"/>
      <c r="VEF48" s="44"/>
      <c r="VEG48" s="44"/>
      <c r="VEH48" s="44"/>
      <c r="VEI48" s="44"/>
      <c r="VEJ48" s="44"/>
      <c r="VEK48" s="44"/>
      <c r="VEL48" s="44"/>
      <c r="VEM48" s="44"/>
      <c r="VEN48" s="44"/>
      <c r="VEO48" s="44"/>
      <c r="VEP48" s="44"/>
      <c r="VEQ48" s="44"/>
      <c r="VER48" s="44"/>
      <c r="VES48" s="44"/>
      <c r="VET48" s="44"/>
      <c r="VEU48" s="44"/>
      <c r="VEV48" s="44"/>
      <c r="VEW48" s="44"/>
      <c r="VEX48" s="44"/>
      <c r="VEY48" s="44"/>
      <c r="VEZ48" s="44"/>
      <c r="VFA48" s="44"/>
      <c r="VFB48" s="44"/>
      <c r="VFC48" s="44"/>
      <c r="VFD48" s="44"/>
      <c r="VFE48" s="44"/>
      <c r="VFF48" s="44"/>
      <c r="VFG48" s="44"/>
      <c r="VFH48" s="44"/>
      <c r="VFI48" s="44"/>
      <c r="VFJ48" s="44"/>
      <c r="VFK48" s="44"/>
      <c r="VFL48" s="44"/>
      <c r="VFM48" s="44"/>
      <c r="VFN48" s="44"/>
      <c r="VFO48" s="44"/>
      <c r="VFP48" s="44"/>
      <c r="VFQ48" s="44"/>
      <c r="VFR48" s="44"/>
      <c r="VFS48" s="44"/>
      <c r="VFT48" s="44"/>
      <c r="VFU48" s="44"/>
      <c r="VFV48" s="44"/>
      <c r="VFW48" s="44"/>
      <c r="VFX48" s="44"/>
      <c r="VFY48" s="44"/>
      <c r="VFZ48" s="44"/>
      <c r="VGA48" s="44"/>
      <c r="VGB48" s="44"/>
      <c r="VGC48" s="44"/>
      <c r="VGD48" s="44"/>
      <c r="VGE48" s="44"/>
      <c r="VGF48" s="44"/>
      <c r="VGG48" s="44"/>
      <c r="VGH48" s="44"/>
      <c r="VGI48" s="44"/>
      <c r="VGJ48" s="44"/>
      <c r="VGK48" s="44"/>
      <c r="VGL48" s="44"/>
      <c r="VGM48" s="44"/>
      <c r="VGN48" s="44"/>
      <c r="VGO48" s="44"/>
      <c r="VGP48" s="44"/>
      <c r="VGQ48" s="44"/>
      <c r="VGR48" s="44"/>
      <c r="VGS48" s="44"/>
      <c r="VGT48" s="44"/>
      <c r="VGU48" s="44"/>
      <c r="VGV48" s="44"/>
      <c r="VGW48" s="44"/>
      <c r="VGX48" s="44"/>
      <c r="VGY48" s="44"/>
      <c r="VGZ48" s="44"/>
      <c r="VHA48" s="44"/>
      <c r="VHB48" s="44"/>
      <c r="VHC48" s="44"/>
      <c r="VHD48" s="44"/>
      <c r="VHE48" s="44"/>
      <c r="VHF48" s="44"/>
      <c r="VHG48" s="44"/>
      <c r="VHH48" s="44"/>
      <c r="VHI48" s="44"/>
      <c r="VHJ48" s="44"/>
      <c r="VHK48" s="44"/>
      <c r="VHL48" s="44"/>
      <c r="VHM48" s="44"/>
      <c r="VHN48" s="44"/>
      <c r="VHO48" s="44"/>
      <c r="VHP48" s="44"/>
      <c r="VHQ48" s="44"/>
      <c r="VHR48" s="44"/>
      <c r="VHS48" s="44"/>
      <c r="VHT48" s="44"/>
      <c r="VHU48" s="44"/>
      <c r="VHV48" s="44"/>
      <c r="VHW48" s="44"/>
      <c r="VHX48" s="44"/>
      <c r="VHY48" s="44"/>
      <c r="VHZ48" s="44"/>
      <c r="VIA48" s="44"/>
      <c r="VIB48" s="44"/>
      <c r="VIC48" s="44"/>
      <c r="VID48" s="44"/>
      <c r="VIE48" s="44"/>
      <c r="VIF48" s="44"/>
      <c r="VIG48" s="44"/>
      <c r="VIH48" s="44"/>
      <c r="VII48" s="44"/>
      <c r="VIJ48" s="44"/>
      <c r="VIK48" s="44"/>
      <c r="VIL48" s="44"/>
      <c r="VIM48" s="44"/>
      <c r="VIN48" s="44"/>
      <c r="VIO48" s="44"/>
      <c r="VIP48" s="44"/>
      <c r="VIQ48" s="44"/>
      <c r="VIR48" s="44"/>
      <c r="VIS48" s="44"/>
      <c r="VIT48" s="44"/>
      <c r="VIU48" s="44"/>
      <c r="VIV48" s="44"/>
      <c r="VIW48" s="44"/>
      <c r="VIX48" s="44"/>
      <c r="VIY48" s="44"/>
      <c r="VIZ48" s="44"/>
      <c r="VJA48" s="44"/>
      <c r="VJB48" s="44"/>
      <c r="VJC48" s="44"/>
      <c r="VJD48" s="44"/>
      <c r="VJE48" s="44"/>
      <c r="VJF48" s="44"/>
      <c r="VJG48" s="44"/>
      <c r="VJH48" s="44"/>
      <c r="VJI48" s="44"/>
      <c r="VJJ48" s="44"/>
      <c r="VJK48" s="44"/>
      <c r="VJL48" s="44"/>
      <c r="VJM48" s="44"/>
      <c r="VJN48" s="44"/>
      <c r="VJO48" s="44"/>
      <c r="VJP48" s="44"/>
      <c r="VJQ48" s="44"/>
      <c r="VJR48" s="44"/>
      <c r="VJS48" s="44"/>
      <c r="VJT48" s="44"/>
      <c r="VJU48" s="44"/>
      <c r="VJV48" s="44"/>
      <c r="VJW48" s="44"/>
      <c r="VJX48" s="44"/>
      <c r="VJY48" s="44"/>
      <c r="VJZ48" s="44"/>
      <c r="VKA48" s="44"/>
      <c r="VKB48" s="44"/>
      <c r="VKC48" s="44"/>
      <c r="VKD48" s="44"/>
      <c r="VKE48" s="44"/>
      <c r="VKF48" s="44"/>
      <c r="VKG48" s="44"/>
      <c r="VKH48" s="44"/>
      <c r="VKI48" s="44"/>
      <c r="VKJ48" s="44"/>
      <c r="VKK48" s="44"/>
      <c r="VKL48" s="44"/>
      <c r="VKM48" s="44"/>
      <c r="VKN48" s="44"/>
      <c r="VKO48" s="44"/>
      <c r="VKP48" s="44"/>
      <c r="VKQ48" s="44"/>
      <c r="VKR48" s="44"/>
      <c r="VKS48" s="44"/>
      <c r="VKT48" s="44"/>
      <c r="VKU48" s="44"/>
      <c r="VKV48" s="44"/>
      <c r="VKW48" s="44"/>
      <c r="VKX48" s="44"/>
      <c r="VKY48" s="44"/>
      <c r="VKZ48" s="44"/>
      <c r="VLA48" s="44"/>
      <c r="VLB48" s="44"/>
      <c r="VLC48" s="44"/>
      <c r="VLD48" s="44"/>
      <c r="VLE48" s="44"/>
      <c r="VLF48" s="44"/>
      <c r="VLG48" s="44"/>
      <c r="VLH48" s="44"/>
      <c r="VLI48" s="44"/>
      <c r="VLJ48" s="44"/>
      <c r="VLK48" s="44"/>
      <c r="VLL48" s="44"/>
      <c r="VLM48" s="44"/>
      <c r="VLN48" s="44"/>
      <c r="VLO48" s="44"/>
      <c r="VLP48" s="44"/>
      <c r="VLQ48" s="44"/>
      <c r="VLR48" s="44"/>
      <c r="VLS48" s="44"/>
      <c r="VLT48" s="44"/>
      <c r="VLU48" s="44"/>
      <c r="VLV48" s="44"/>
      <c r="VLW48" s="44"/>
      <c r="VLX48" s="44"/>
      <c r="VLY48" s="44"/>
      <c r="VLZ48" s="44"/>
      <c r="VMA48" s="44"/>
      <c r="VMB48" s="44"/>
      <c r="VMC48" s="44"/>
      <c r="VMD48" s="44"/>
      <c r="VME48" s="44"/>
      <c r="VMF48" s="44"/>
      <c r="VMG48" s="44"/>
      <c r="VMH48" s="44"/>
      <c r="VMI48" s="44"/>
      <c r="VMJ48" s="44"/>
      <c r="VMK48" s="44"/>
      <c r="VML48" s="44"/>
      <c r="VMM48" s="44"/>
      <c r="VMN48" s="44"/>
      <c r="VMO48" s="44"/>
      <c r="VMP48" s="44"/>
      <c r="VMQ48" s="44"/>
      <c r="VMR48" s="44"/>
      <c r="VMS48" s="44"/>
      <c r="VMT48" s="44"/>
      <c r="VMU48" s="44"/>
      <c r="VMV48" s="44"/>
      <c r="VMW48" s="44"/>
      <c r="VMX48" s="44"/>
      <c r="VMY48" s="44"/>
      <c r="VMZ48" s="44"/>
      <c r="VNA48" s="44"/>
      <c r="VNB48" s="44"/>
      <c r="VNC48" s="44"/>
      <c r="VND48" s="44"/>
      <c r="VNE48" s="44"/>
      <c r="VNF48" s="44"/>
      <c r="VNG48" s="44"/>
      <c r="VNH48" s="44"/>
      <c r="VNI48" s="44"/>
      <c r="VNJ48" s="44"/>
      <c r="VNK48" s="44"/>
      <c r="VNL48" s="44"/>
      <c r="VNM48" s="44"/>
      <c r="VNN48" s="44"/>
      <c r="VNO48" s="44"/>
      <c r="VNP48" s="44"/>
      <c r="VNQ48" s="44"/>
      <c r="VNR48" s="44"/>
      <c r="VNS48" s="44"/>
      <c r="VNT48" s="44"/>
      <c r="VNU48" s="44"/>
      <c r="VNV48" s="44"/>
      <c r="VNW48" s="44"/>
      <c r="VNX48" s="44"/>
      <c r="VNY48" s="44"/>
      <c r="VNZ48" s="44"/>
      <c r="VOA48" s="44"/>
      <c r="VOB48" s="44"/>
      <c r="VOC48" s="44"/>
      <c r="VOD48" s="44"/>
      <c r="VOE48" s="44"/>
      <c r="VOF48" s="44"/>
      <c r="VOG48" s="44"/>
      <c r="VOH48" s="44"/>
      <c r="VOI48" s="44"/>
      <c r="VOJ48" s="44"/>
      <c r="VOK48" s="44"/>
      <c r="VOL48" s="44"/>
      <c r="VOM48" s="44"/>
      <c r="VON48" s="44"/>
      <c r="VOO48" s="44"/>
      <c r="VOP48" s="44"/>
      <c r="VOQ48" s="44"/>
      <c r="VOR48" s="44"/>
      <c r="VOS48" s="44"/>
      <c r="VOT48" s="44"/>
      <c r="VOU48" s="44"/>
      <c r="VOV48" s="44"/>
      <c r="VOW48" s="44"/>
      <c r="VOX48" s="44"/>
      <c r="VOY48" s="44"/>
      <c r="VOZ48" s="44"/>
      <c r="VPA48" s="44"/>
      <c r="VPB48" s="44"/>
      <c r="VPC48" s="44"/>
      <c r="VPD48" s="44"/>
      <c r="VPE48" s="44"/>
      <c r="VPF48" s="44"/>
      <c r="VPG48" s="44"/>
      <c r="VPH48" s="44"/>
      <c r="VPI48" s="44"/>
      <c r="VPJ48" s="44"/>
      <c r="VPK48" s="44"/>
      <c r="VPL48" s="44"/>
      <c r="VPM48" s="44"/>
      <c r="VPN48" s="44"/>
      <c r="VPO48" s="44"/>
      <c r="VPP48" s="44"/>
      <c r="VPQ48" s="44"/>
      <c r="VPR48" s="44"/>
      <c r="VPS48" s="44"/>
      <c r="VPT48" s="44"/>
      <c r="VPU48" s="44"/>
      <c r="VPV48" s="44"/>
      <c r="VPW48" s="44"/>
      <c r="VPX48" s="44"/>
      <c r="VPY48" s="44"/>
      <c r="VPZ48" s="44"/>
      <c r="VQA48" s="44"/>
      <c r="VQB48" s="44"/>
      <c r="VQC48" s="44"/>
      <c r="VQD48" s="44"/>
      <c r="VQE48" s="44"/>
      <c r="VQF48" s="44"/>
      <c r="VQG48" s="44"/>
      <c r="VQH48" s="44"/>
      <c r="VQI48" s="44"/>
      <c r="VQJ48" s="44"/>
      <c r="VQK48" s="44"/>
      <c r="VQL48" s="44"/>
      <c r="VQM48" s="44"/>
      <c r="VQN48" s="44"/>
      <c r="VQO48" s="44"/>
      <c r="VQP48" s="44"/>
      <c r="VQQ48" s="44"/>
      <c r="VQR48" s="44"/>
      <c r="VQS48" s="44"/>
      <c r="VQT48" s="44"/>
      <c r="VQU48" s="44"/>
      <c r="VQV48" s="44"/>
      <c r="VQW48" s="44"/>
      <c r="VQX48" s="44"/>
      <c r="VQY48" s="44"/>
      <c r="VQZ48" s="44"/>
      <c r="VRA48" s="44"/>
      <c r="VRB48" s="44"/>
      <c r="VRC48" s="44"/>
      <c r="VRD48" s="44"/>
      <c r="VRE48" s="44"/>
      <c r="VRF48" s="44"/>
      <c r="VRG48" s="44"/>
      <c r="VRH48" s="44"/>
      <c r="VRI48" s="44"/>
      <c r="VRJ48" s="44"/>
      <c r="VRK48" s="44"/>
      <c r="VRL48" s="44"/>
      <c r="VRM48" s="44"/>
      <c r="VRN48" s="44"/>
      <c r="VRO48" s="44"/>
      <c r="VRP48" s="44"/>
      <c r="VRQ48" s="44"/>
      <c r="VRR48" s="44"/>
      <c r="VRS48" s="44"/>
      <c r="VRT48" s="44"/>
      <c r="VRU48" s="44"/>
      <c r="VRV48" s="44"/>
      <c r="VRW48" s="44"/>
      <c r="VRX48" s="44"/>
      <c r="VRY48" s="44"/>
      <c r="VRZ48" s="44"/>
      <c r="VSA48" s="44"/>
      <c r="VSB48" s="44"/>
      <c r="VSC48" s="44"/>
      <c r="VSD48" s="44"/>
      <c r="VSE48" s="44"/>
      <c r="VSF48" s="44"/>
      <c r="VSG48" s="44"/>
      <c r="VSH48" s="44"/>
      <c r="VSI48" s="44"/>
      <c r="VSJ48" s="44"/>
      <c r="VSK48" s="44"/>
      <c r="VSL48" s="44"/>
      <c r="VSM48" s="44"/>
      <c r="VSN48" s="44"/>
      <c r="VSO48" s="44"/>
      <c r="VSP48" s="44"/>
      <c r="VSQ48" s="44"/>
      <c r="VSR48" s="44"/>
      <c r="VSS48" s="44"/>
      <c r="VST48" s="44"/>
      <c r="VSU48" s="44"/>
      <c r="VSV48" s="44"/>
      <c r="VSW48" s="44"/>
      <c r="VSX48" s="44"/>
      <c r="VSY48" s="44"/>
      <c r="VSZ48" s="44"/>
      <c r="VTA48" s="44"/>
      <c r="VTB48" s="44"/>
      <c r="VTC48" s="44"/>
      <c r="VTD48" s="44"/>
      <c r="VTE48" s="44"/>
      <c r="VTF48" s="44"/>
      <c r="VTG48" s="44"/>
      <c r="VTH48" s="44"/>
      <c r="VTI48" s="44"/>
      <c r="VTJ48" s="44"/>
      <c r="VTK48" s="44"/>
      <c r="VTL48" s="44"/>
      <c r="VTM48" s="44"/>
      <c r="VTN48" s="44"/>
      <c r="VTO48" s="44"/>
      <c r="VTP48" s="44"/>
      <c r="VTQ48" s="44"/>
      <c r="VTR48" s="44"/>
      <c r="VTS48" s="44"/>
      <c r="VTT48" s="44"/>
      <c r="VTU48" s="44"/>
      <c r="VTV48" s="44"/>
      <c r="VTW48" s="44"/>
      <c r="VTX48" s="44"/>
      <c r="VTY48" s="44"/>
      <c r="VTZ48" s="44"/>
      <c r="VUA48" s="44"/>
      <c r="VUB48" s="44"/>
      <c r="VUC48" s="44"/>
      <c r="VUD48" s="44"/>
      <c r="VUE48" s="44"/>
      <c r="VUF48" s="44"/>
      <c r="VUG48" s="44"/>
      <c r="VUH48" s="44"/>
      <c r="VUI48" s="44"/>
      <c r="VUJ48" s="44"/>
      <c r="VUK48" s="44"/>
      <c r="VUL48" s="44"/>
      <c r="VUM48" s="44"/>
      <c r="VUN48" s="44"/>
      <c r="VUO48" s="44"/>
      <c r="VUP48" s="44"/>
      <c r="VUQ48" s="44"/>
      <c r="VUR48" s="44"/>
      <c r="VUS48" s="44"/>
      <c r="VUT48" s="44"/>
      <c r="VUU48" s="44"/>
      <c r="VUV48" s="44"/>
      <c r="VUW48" s="44"/>
      <c r="VUX48" s="44"/>
      <c r="VUY48" s="44"/>
      <c r="VUZ48" s="44"/>
      <c r="VVA48" s="44"/>
      <c r="VVB48" s="44"/>
      <c r="VVC48" s="44"/>
      <c r="VVD48" s="44"/>
      <c r="VVE48" s="44"/>
      <c r="VVF48" s="44"/>
      <c r="VVG48" s="44"/>
      <c r="VVH48" s="44"/>
      <c r="VVI48" s="44"/>
      <c r="VVJ48" s="44"/>
      <c r="VVK48" s="44"/>
      <c r="VVL48" s="44"/>
      <c r="VVM48" s="44"/>
      <c r="VVN48" s="44"/>
      <c r="VVO48" s="44"/>
      <c r="VVP48" s="44"/>
      <c r="VVQ48" s="44"/>
      <c r="VVR48" s="44"/>
      <c r="VVS48" s="44"/>
      <c r="VVT48" s="44"/>
      <c r="VVU48" s="44"/>
      <c r="VVV48" s="44"/>
      <c r="VVW48" s="44"/>
      <c r="VVX48" s="44"/>
      <c r="VVY48" s="44"/>
      <c r="VVZ48" s="44"/>
      <c r="VWA48" s="44"/>
      <c r="VWB48" s="44"/>
      <c r="VWC48" s="44"/>
      <c r="VWD48" s="44"/>
      <c r="VWE48" s="44"/>
      <c r="VWF48" s="44"/>
      <c r="VWG48" s="44"/>
      <c r="VWH48" s="44"/>
      <c r="VWI48" s="44"/>
      <c r="VWJ48" s="44"/>
      <c r="VWK48" s="44"/>
      <c r="VWL48" s="44"/>
      <c r="VWM48" s="44"/>
      <c r="VWN48" s="44"/>
      <c r="VWO48" s="44"/>
      <c r="VWP48" s="44"/>
      <c r="VWQ48" s="44"/>
      <c r="VWR48" s="44"/>
      <c r="VWS48" s="44"/>
      <c r="VWT48" s="44"/>
      <c r="VWU48" s="44"/>
      <c r="VWV48" s="44"/>
      <c r="VWW48" s="44"/>
      <c r="VWX48" s="44"/>
      <c r="VWY48" s="44"/>
      <c r="VWZ48" s="44"/>
      <c r="VXA48" s="44"/>
      <c r="VXB48" s="44"/>
      <c r="VXC48" s="44"/>
      <c r="VXD48" s="44"/>
      <c r="VXE48" s="44"/>
      <c r="VXF48" s="44"/>
      <c r="VXG48" s="44"/>
      <c r="VXH48" s="44"/>
      <c r="VXI48" s="44"/>
      <c r="VXJ48" s="44"/>
      <c r="VXK48" s="44"/>
      <c r="VXL48" s="44"/>
      <c r="VXM48" s="44"/>
      <c r="VXN48" s="44"/>
      <c r="VXO48" s="44"/>
      <c r="VXP48" s="44"/>
      <c r="VXQ48" s="44"/>
      <c r="VXR48" s="44"/>
      <c r="VXS48" s="44"/>
      <c r="VXT48" s="44"/>
      <c r="VXU48" s="44"/>
      <c r="VXV48" s="44"/>
      <c r="VXW48" s="44"/>
      <c r="VXX48" s="44"/>
      <c r="VXY48" s="44"/>
      <c r="VXZ48" s="44"/>
      <c r="VYA48" s="44"/>
      <c r="VYB48" s="44"/>
      <c r="VYC48" s="44"/>
      <c r="VYD48" s="44"/>
      <c r="VYE48" s="44"/>
      <c r="VYF48" s="44"/>
      <c r="VYG48" s="44"/>
      <c r="VYH48" s="44"/>
      <c r="VYI48" s="44"/>
      <c r="VYJ48" s="44"/>
      <c r="VYK48" s="44"/>
      <c r="VYL48" s="44"/>
      <c r="VYM48" s="44"/>
      <c r="VYN48" s="44"/>
      <c r="VYO48" s="44"/>
      <c r="VYP48" s="44"/>
      <c r="VYQ48" s="44"/>
      <c r="VYR48" s="44"/>
      <c r="VYS48" s="44"/>
      <c r="VYT48" s="44"/>
      <c r="VYU48" s="44"/>
      <c r="VYV48" s="44"/>
      <c r="VYW48" s="44"/>
      <c r="VYX48" s="44"/>
      <c r="VYY48" s="44"/>
      <c r="VYZ48" s="44"/>
      <c r="VZA48" s="44"/>
      <c r="VZB48" s="44"/>
      <c r="VZC48" s="44"/>
      <c r="VZD48" s="44"/>
      <c r="VZE48" s="44"/>
      <c r="VZF48" s="44"/>
      <c r="VZG48" s="44"/>
      <c r="VZH48" s="44"/>
      <c r="VZI48" s="44"/>
      <c r="VZJ48" s="44"/>
      <c r="VZK48" s="44"/>
      <c r="VZL48" s="44"/>
      <c r="VZM48" s="44"/>
      <c r="VZN48" s="44"/>
      <c r="VZO48" s="44"/>
      <c r="VZP48" s="44"/>
      <c r="VZQ48" s="44"/>
      <c r="VZR48" s="44"/>
      <c r="VZS48" s="44"/>
      <c r="VZT48" s="44"/>
      <c r="VZU48" s="44"/>
      <c r="VZV48" s="44"/>
      <c r="VZW48" s="44"/>
      <c r="VZX48" s="44"/>
      <c r="VZY48" s="44"/>
      <c r="VZZ48" s="44"/>
      <c r="WAA48" s="44"/>
      <c r="WAB48" s="44"/>
      <c r="WAC48" s="44"/>
      <c r="WAD48" s="44"/>
      <c r="WAE48" s="44"/>
      <c r="WAF48" s="44"/>
      <c r="WAG48" s="44"/>
      <c r="WAH48" s="44"/>
      <c r="WAI48" s="44"/>
      <c r="WAJ48" s="44"/>
      <c r="WAK48" s="44"/>
      <c r="WAL48" s="44"/>
      <c r="WAM48" s="44"/>
      <c r="WAN48" s="44"/>
      <c r="WAO48" s="44"/>
      <c r="WAP48" s="44"/>
      <c r="WAQ48" s="44"/>
      <c r="WAR48" s="44"/>
      <c r="WAS48" s="44"/>
      <c r="WAT48" s="44"/>
      <c r="WAU48" s="44"/>
      <c r="WAV48" s="44"/>
      <c r="WAW48" s="44"/>
      <c r="WAX48" s="44"/>
      <c r="WAY48" s="44"/>
      <c r="WAZ48" s="44"/>
      <c r="WBA48" s="44"/>
      <c r="WBB48" s="44"/>
      <c r="WBC48" s="44"/>
      <c r="WBD48" s="44"/>
      <c r="WBE48" s="44"/>
      <c r="WBF48" s="44"/>
      <c r="WBG48" s="44"/>
      <c r="WBH48" s="44"/>
      <c r="WBI48" s="44"/>
      <c r="WBJ48" s="44"/>
      <c r="WBK48" s="44"/>
      <c r="WBL48" s="44"/>
      <c r="WBM48" s="44"/>
      <c r="WBN48" s="44"/>
      <c r="WBO48" s="44"/>
      <c r="WBP48" s="44"/>
      <c r="WBQ48" s="44"/>
      <c r="WBR48" s="44"/>
      <c r="WBS48" s="44"/>
      <c r="WBT48" s="44"/>
      <c r="WBU48" s="44"/>
      <c r="WBV48" s="44"/>
      <c r="WBW48" s="44"/>
      <c r="WBX48" s="44"/>
      <c r="WBY48" s="44"/>
      <c r="WBZ48" s="44"/>
      <c r="WCA48" s="44"/>
      <c r="WCB48" s="44"/>
      <c r="WCC48" s="44"/>
      <c r="WCD48" s="44"/>
      <c r="WCE48" s="44"/>
      <c r="WCF48" s="44"/>
      <c r="WCG48" s="44"/>
      <c r="WCH48" s="44"/>
      <c r="WCI48" s="44"/>
      <c r="WCJ48" s="44"/>
      <c r="WCK48" s="44"/>
      <c r="WCL48" s="44"/>
      <c r="WCM48" s="44"/>
      <c r="WCN48" s="44"/>
      <c r="WCO48" s="44"/>
      <c r="WCP48" s="44"/>
      <c r="WCQ48" s="44"/>
      <c r="WCR48" s="44"/>
      <c r="WCS48" s="44"/>
      <c r="WCT48" s="44"/>
      <c r="WCU48" s="44"/>
      <c r="WCV48" s="44"/>
      <c r="WCW48" s="44"/>
      <c r="WCX48" s="44"/>
      <c r="WCY48" s="44"/>
      <c r="WCZ48" s="44"/>
      <c r="WDA48" s="44"/>
      <c r="WDB48" s="44"/>
      <c r="WDC48" s="44"/>
      <c r="WDD48" s="44"/>
      <c r="WDE48" s="44"/>
      <c r="WDF48" s="44"/>
      <c r="WDG48" s="44"/>
      <c r="WDH48" s="44"/>
      <c r="WDI48" s="44"/>
      <c r="WDJ48" s="44"/>
      <c r="WDK48" s="44"/>
      <c r="WDL48" s="44"/>
      <c r="WDM48" s="44"/>
      <c r="WDN48" s="44"/>
      <c r="WDO48" s="44"/>
      <c r="WDP48" s="44"/>
      <c r="WDQ48" s="44"/>
      <c r="WDR48" s="44"/>
      <c r="WDS48" s="44"/>
      <c r="WDT48" s="44"/>
      <c r="WDU48" s="44"/>
      <c r="WDV48" s="44"/>
      <c r="WDW48" s="44"/>
      <c r="WDX48" s="44"/>
      <c r="WDY48" s="44"/>
      <c r="WDZ48" s="44"/>
      <c r="WEA48" s="44"/>
      <c r="WEB48" s="44"/>
      <c r="WEC48" s="44"/>
      <c r="WED48" s="44"/>
      <c r="WEE48" s="44"/>
      <c r="WEF48" s="44"/>
      <c r="WEG48" s="44"/>
      <c r="WEH48" s="44"/>
      <c r="WEI48" s="44"/>
      <c r="WEJ48" s="44"/>
      <c r="WEK48" s="44"/>
      <c r="WEL48" s="44"/>
      <c r="WEM48" s="44"/>
      <c r="WEN48" s="44"/>
      <c r="WEO48" s="44"/>
      <c r="WEP48" s="44"/>
      <c r="WEQ48" s="44"/>
      <c r="WER48" s="44"/>
      <c r="WES48" s="44"/>
      <c r="WET48" s="44"/>
      <c r="WEU48" s="44"/>
      <c r="WEV48" s="44"/>
      <c r="WEW48" s="44"/>
      <c r="WEX48" s="44"/>
      <c r="WEY48" s="44"/>
      <c r="WEZ48" s="44"/>
      <c r="WFA48" s="44"/>
      <c r="WFB48" s="44"/>
      <c r="WFC48" s="44"/>
      <c r="WFD48" s="44"/>
      <c r="WFE48" s="44"/>
      <c r="WFF48" s="44"/>
      <c r="WFG48" s="44"/>
      <c r="WFH48" s="44"/>
      <c r="WFI48" s="44"/>
      <c r="WFJ48" s="44"/>
      <c r="WFK48" s="44"/>
      <c r="WFL48" s="44"/>
      <c r="WFM48" s="44"/>
      <c r="WFN48" s="44"/>
      <c r="WFO48" s="44"/>
      <c r="WFP48" s="44"/>
      <c r="WFQ48" s="44"/>
      <c r="WFR48" s="44"/>
      <c r="WFS48" s="44"/>
      <c r="WFT48" s="44"/>
      <c r="WFU48" s="44"/>
      <c r="WFV48" s="44"/>
      <c r="WFW48" s="44"/>
      <c r="WFX48" s="44"/>
      <c r="WFY48" s="44"/>
      <c r="WFZ48" s="44"/>
      <c r="WGA48" s="44"/>
      <c r="WGB48" s="44"/>
      <c r="WGC48" s="44"/>
      <c r="WGD48" s="44"/>
      <c r="WGE48" s="44"/>
      <c r="WGF48" s="44"/>
      <c r="WGG48" s="44"/>
      <c r="WGH48" s="44"/>
      <c r="WGI48" s="44"/>
      <c r="WGJ48" s="44"/>
      <c r="WGK48" s="44"/>
      <c r="WGL48" s="44"/>
      <c r="WGM48" s="44"/>
      <c r="WGN48" s="44"/>
      <c r="WGO48" s="44"/>
      <c r="WGP48" s="44"/>
      <c r="WGQ48" s="44"/>
      <c r="WGR48" s="44"/>
      <c r="WGS48" s="44"/>
      <c r="WGT48" s="44"/>
      <c r="WGU48" s="44"/>
      <c r="WGV48" s="44"/>
      <c r="WGW48" s="44"/>
      <c r="WGX48" s="44"/>
      <c r="WGY48" s="44"/>
      <c r="WGZ48" s="44"/>
      <c r="WHA48" s="44"/>
      <c r="WHB48" s="44"/>
      <c r="WHC48" s="44"/>
      <c r="WHD48" s="44"/>
      <c r="WHE48" s="44"/>
      <c r="WHF48" s="44"/>
      <c r="WHG48" s="44"/>
      <c r="WHH48" s="44"/>
      <c r="WHI48" s="44"/>
      <c r="WHJ48" s="44"/>
      <c r="WHK48" s="44"/>
      <c r="WHL48" s="44"/>
      <c r="WHM48" s="44"/>
      <c r="WHN48" s="44"/>
      <c r="WHO48" s="44"/>
      <c r="WHP48" s="44"/>
      <c r="WHQ48" s="44"/>
      <c r="WHR48" s="44"/>
      <c r="WHS48" s="44"/>
      <c r="WHT48" s="44"/>
      <c r="WHU48" s="44"/>
      <c r="WHV48" s="44"/>
      <c r="WHW48" s="44"/>
      <c r="WHX48" s="44"/>
      <c r="WHY48" s="44"/>
      <c r="WHZ48" s="44"/>
      <c r="WIA48" s="44"/>
      <c r="WIB48" s="44"/>
      <c r="WIC48" s="44"/>
      <c r="WID48" s="44"/>
      <c r="WIE48" s="44"/>
      <c r="WIF48" s="44"/>
      <c r="WIG48" s="44"/>
      <c r="WIH48" s="44"/>
      <c r="WII48" s="44"/>
      <c r="WIJ48" s="44"/>
      <c r="WIK48" s="44"/>
      <c r="WIL48" s="44"/>
      <c r="WIM48" s="44"/>
      <c r="WIN48" s="44"/>
      <c r="WIO48" s="44"/>
      <c r="WIP48" s="44"/>
      <c r="WIQ48" s="44"/>
      <c r="WIR48" s="44"/>
      <c r="WIS48" s="44"/>
      <c r="WIT48" s="44"/>
      <c r="WIU48" s="44"/>
      <c r="WIV48" s="44"/>
      <c r="WIW48" s="44"/>
      <c r="WIX48" s="44"/>
      <c r="WIY48" s="44"/>
      <c r="WIZ48" s="44"/>
      <c r="WJA48" s="44"/>
      <c r="WJB48" s="44"/>
      <c r="WJC48" s="44"/>
      <c r="WJD48" s="44"/>
      <c r="WJE48" s="44"/>
      <c r="WJF48" s="44"/>
      <c r="WJG48" s="44"/>
      <c r="WJH48" s="44"/>
      <c r="WJI48" s="44"/>
      <c r="WJJ48" s="44"/>
      <c r="WJK48" s="44"/>
      <c r="WJL48" s="44"/>
      <c r="WJM48" s="44"/>
      <c r="WJN48" s="44"/>
      <c r="WJO48" s="44"/>
      <c r="WJP48" s="44"/>
      <c r="WJQ48" s="44"/>
      <c r="WJR48" s="44"/>
      <c r="WJS48" s="44"/>
      <c r="WJT48" s="44"/>
      <c r="WJU48" s="44"/>
      <c r="WJV48" s="44"/>
      <c r="WJW48" s="44"/>
      <c r="WJX48" s="44"/>
      <c r="WJY48" s="44"/>
      <c r="WJZ48" s="44"/>
      <c r="WKA48" s="44"/>
      <c r="WKB48" s="44"/>
      <c r="WKC48" s="44"/>
      <c r="WKD48" s="44"/>
      <c r="WKE48" s="44"/>
      <c r="WKF48" s="44"/>
      <c r="WKG48" s="44"/>
      <c r="WKH48" s="44"/>
      <c r="WKI48" s="44"/>
      <c r="WKJ48" s="44"/>
      <c r="WKK48" s="44"/>
      <c r="WKL48" s="44"/>
      <c r="WKM48" s="44"/>
      <c r="WKN48" s="44"/>
      <c r="WKO48" s="44"/>
      <c r="WKP48" s="44"/>
      <c r="WKQ48" s="44"/>
      <c r="WKR48" s="44"/>
      <c r="WKS48" s="44"/>
      <c r="WKT48" s="44"/>
      <c r="WKU48" s="44"/>
      <c r="WKV48" s="44"/>
      <c r="WKW48" s="44"/>
      <c r="WKX48" s="44"/>
      <c r="WKY48" s="44"/>
      <c r="WKZ48" s="44"/>
      <c r="WLA48" s="44"/>
      <c r="WLB48" s="44"/>
      <c r="WLC48" s="44"/>
      <c r="WLD48" s="44"/>
      <c r="WLE48" s="44"/>
      <c r="WLF48" s="44"/>
      <c r="WLG48" s="44"/>
      <c r="WLH48" s="44"/>
      <c r="WLI48" s="44"/>
      <c r="WLJ48" s="44"/>
      <c r="WLK48" s="44"/>
      <c r="WLL48" s="44"/>
      <c r="WLM48" s="44"/>
      <c r="WLN48" s="44"/>
      <c r="WLO48" s="44"/>
      <c r="WLP48" s="44"/>
      <c r="WLQ48" s="44"/>
      <c r="WLR48" s="44"/>
      <c r="WLS48" s="44"/>
      <c r="WLT48" s="44"/>
      <c r="WLU48" s="44"/>
      <c r="WLV48" s="44"/>
      <c r="WLW48" s="44"/>
      <c r="WLX48" s="44"/>
      <c r="WLY48" s="44"/>
      <c r="WLZ48" s="44"/>
      <c r="WMA48" s="44"/>
      <c r="WMB48" s="44"/>
      <c r="WMC48" s="44"/>
      <c r="WMD48" s="44"/>
      <c r="WME48" s="44"/>
      <c r="WMF48" s="44"/>
      <c r="WMG48" s="44"/>
      <c r="WMH48" s="44"/>
      <c r="WMI48" s="44"/>
      <c r="WMJ48" s="44"/>
      <c r="WMK48" s="44"/>
      <c r="WML48" s="44"/>
      <c r="WMM48" s="44"/>
      <c r="WMN48" s="44"/>
      <c r="WMO48" s="44"/>
      <c r="WMP48" s="44"/>
      <c r="WMQ48" s="44"/>
      <c r="WMR48" s="44"/>
      <c r="WMS48" s="44"/>
      <c r="WMT48" s="44"/>
      <c r="WMU48" s="44"/>
      <c r="WMV48" s="44"/>
      <c r="WMW48" s="44"/>
      <c r="WMX48" s="44"/>
      <c r="WMY48" s="44"/>
      <c r="WMZ48" s="44"/>
      <c r="WNA48" s="44"/>
      <c r="WNB48" s="44"/>
      <c r="WNC48" s="44"/>
      <c r="WND48" s="44"/>
      <c r="WNE48" s="44"/>
      <c r="WNF48" s="44"/>
      <c r="WNG48" s="44"/>
      <c r="WNH48" s="44"/>
      <c r="WNI48" s="44"/>
      <c r="WNJ48" s="44"/>
      <c r="WNK48" s="44"/>
      <c r="WNL48" s="44"/>
      <c r="WNM48" s="44"/>
      <c r="WNN48" s="44"/>
      <c r="WNO48" s="44"/>
      <c r="WNP48" s="44"/>
      <c r="WNQ48" s="44"/>
      <c r="WNR48" s="44"/>
      <c r="WNS48" s="44"/>
      <c r="WNT48" s="44"/>
      <c r="WNU48" s="44"/>
      <c r="WNV48" s="44"/>
      <c r="WNW48" s="44"/>
      <c r="WNX48" s="44"/>
      <c r="WNY48" s="44"/>
      <c r="WNZ48" s="44"/>
      <c r="WOA48" s="44"/>
      <c r="WOB48" s="44"/>
      <c r="WOC48" s="44"/>
      <c r="WOD48" s="44"/>
      <c r="WOE48" s="44"/>
      <c r="WOF48" s="44"/>
      <c r="WOG48" s="44"/>
      <c r="WOH48" s="44"/>
      <c r="WOI48" s="44"/>
      <c r="WOJ48" s="44"/>
      <c r="WOK48" s="44"/>
      <c r="WOL48" s="44"/>
      <c r="WOM48" s="44"/>
      <c r="WON48" s="44"/>
      <c r="WOO48" s="44"/>
      <c r="WOP48" s="44"/>
      <c r="WOQ48" s="44"/>
      <c r="WOR48" s="44"/>
      <c r="WOS48" s="44"/>
      <c r="WOT48" s="44"/>
      <c r="WOU48" s="44"/>
      <c r="WOV48" s="44"/>
      <c r="WOW48" s="44"/>
      <c r="WOX48" s="44"/>
      <c r="WOY48" s="44"/>
      <c r="WOZ48" s="44"/>
      <c r="WPA48" s="44"/>
      <c r="WPB48" s="44"/>
      <c r="WPC48" s="44"/>
      <c r="WPD48" s="44"/>
      <c r="WPE48" s="44"/>
      <c r="WPF48" s="44"/>
      <c r="WPG48" s="44"/>
      <c r="WPH48" s="44"/>
      <c r="WPI48" s="44"/>
      <c r="WPJ48" s="44"/>
      <c r="WPK48" s="44"/>
      <c r="WPL48" s="44"/>
      <c r="WPM48" s="44"/>
      <c r="WPN48" s="44"/>
      <c r="WPO48" s="44"/>
      <c r="WPP48" s="44"/>
      <c r="WPQ48" s="44"/>
      <c r="WPR48" s="44"/>
      <c r="WPS48" s="44"/>
      <c r="WPT48" s="44"/>
      <c r="WPU48" s="44"/>
      <c r="WPV48" s="44"/>
      <c r="WPW48" s="44"/>
      <c r="WPX48" s="44"/>
      <c r="WPY48" s="44"/>
      <c r="WPZ48" s="44"/>
      <c r="WQA48" s="44"/>
      <c r="WQB48" s="44"/>
      <c r="WQC48" s="44"/>
      <c r="WQD48" s="44"/>
      <c r="WQE48" s="44"/>
      <c r="WQF48" s="44"/>
      <c r="WQG48" s="44"/>
      <c r="WQH48" s="44"/>
      <c r="WQI48" s="44"/>
      <c r="WQJ48" s="44"/>
      <c r="WQK48" s="44"/>
      <c r="WQL48" s="44"/>
      <c r="WQM48" s="44"/>
      <c r="WQN48" s="44"/>
      <c r="WQO48" s="44"/>
      <c r="WQP48" s="44"/>
      <c r="WQQ48" s="44"/>
      <c r="WQR48" s="44"/>
      <c r="WQS48" s="44"/>
      <c r="WQT48" s="44"/>
      <c r="WQU48" s="44"/>
      <c r="WQV48" s="44"/>
      <c r="WQW48" s="44"/>
      <c r="WQX48" s="44"/>
      <c r="WQY48" s="44"/>
      <c r="WQZ48" s="44"/>
      <c r="WRA48" s="44"/>
      <c r="WRB48" s="44"/>
      <c r="WRC48" s="44"/>
      <c r="WRD48" s="44"/>
      <c r="WRE48" s="44"/>
      <c r="WRF48" s="44"/>
      <c r="WRG48" s="44"/>
      <c r="WRH48" s="44"/>
      <c r="WRI48" s="44"/>
      <c r="WRJ48" s="44"/>
      <c r="WRK48" s="44"/>
      <c r="WRL48" s="44"/>
      <c r="WRM48" s="44"/>
      <c r="WRN48" s="44"/>
      <c r="WRO48" s="44"/>
      <c r="WRP48" s="44"/>
      <c r="WRQ48" s="44"/>
      <c r="WRR48" s="44"/>
      <c r="WRS48" s="44"/>
      <c r="WRT48" s="44"/>
      <c r="WRU48" s="44"/>
      <c r="WRV48" s="44"/>
      <c r="WRW48" s="44"/>
      <c r="WRX48" s="44"/>
      <c r="WRY48" s="44"/>
      <c r="WRZ48" s="44"/>
      <c r="WSA48" s="44"/>
      <c r="WSB48" s="44"/>
      <c r="WSC48" s="44"/>
      <c r="WSD48" s="44"/>
      <c r="WSE48" s="44"/>
      <c r="WSF48" s="44"/>
      <c r="WSG48" s="44"/>
      <c r="WSH48" s="44"/>
      <c r="WSI48" s="44"/>
      <c r="WSJ48" s="44"/>
      <c r="WSK48" s="44"/>
      <c r="WSL48" s="44"/>
      <c r="WSM48" s="44"/>
      <c r="WSN48" s="44"/>
      <c r="WSO48" s="44"/>
      <c r="WSP48" s="44"/>
      <c r="WSQ48" s="44"/>
      <c r="WSR48" s="44"/>
      <c r="WSS48" s="44"/>
      <c r="WST48" s="44"/>
      <c r="WSU48" s="44"/>
      <c r="WSV48" s="44"/>
      <c r="WSW48" s="44"/>
      <c r="WSX48" s="44"/>
      <c r="WSY48" s="44"/>
      <c r="WSZ48" s="44"/>
      <c r="WTA48" s="44"/>
      <c r="WTB48" s="44"/>
      <c r="WTC48" s="44"/>
      <c r="WTD48" s="44"/>
      <c r="WTE48" s="44"/>
      <c r="WTF48" s="44"/>
      <c r="WTG48" s="44"/>
      <c r="WTH48" s="44"/>
      <c r="WTI48" s="44"/>
      <c r="WTJ48" s="44"/>
      <c r="WTK48" s="44"/>
      <c r="WTL48" s="44"/>
      <c r="WTM48" s="44"/>
      <c r="WTN48" s="44"/>
      <c r="WTO48" s="44"/>
      <c r="WTP48" s="44"/>
      <c r="WTQ48" s="44"/>
      <c r="WTR48" s="44"/>
      <c r="WTS48" s="44"/>
      <c r="WTT48" s="44"/>
      <c r="WTU48" s="44"/>
      <c r="WTV48" s="44"/>
      <c r="WTW48" s="44"/>
      <c r="WTX48" s="44"/>
      <c r="WTY48" s="44"/>
      <c r="WTZ48" s="44"/>
      <c r="WUA48" s="44"/>
      <c r="WUB48" s="44"/>
      <c r="WUC48" s="44"/>
      <c r="WUD48" s="44"/>
      <c r="WUE48" s="44"/>
      <c r="WUF48" s="44"/>
      <c r="WUG48" s="44"/>
      <c r="WUH48" s="44"/>
      <c r="WUI48" s="44"/>
      <c r="WUJ48" s="44"/>
      <c r="WUK48" s="44"/>
      <c r="WUL48" s="44"/>
      <c r="WUM48" s="44"/>
      <c r="WUN48" s="44"/>
      <c r="WUO48" s="44"/>
      <c r="WUP48" s="44"/>
      <c r="WUQ48" s="44"/>
      <c r="WUR48" s="44"/>
      <c r="WUS48" s="44"/>
      <c r="WUT48" s="44"/>
      <c r="WUU48" s="44"/>
      <c r="WUV48" s="44"/>
      <c r="WUW48" s="44"/>
      <c r="WUX48" s="44"/>
      <c r="WUY48" s="44"/>
      <c r="WUZ48" s="44"/>
      <c r="WVA48" s="44"/>
      <c r="WVB48" s="44"/>
      <c r="WVC48" s="44"/>
      <c r="WVD48" s="44"/>
      <c r="WVE48" s="44"/>
      <c r="WVF48" s="44"/>
      <c r="WVG48" s="44"/>
      <c r="WVH48" s="44"/>
      <c r="WVI48" s="44"/>
      <c r="WVJ48" s="44"/>
      <c r="WVK48" s="44"/>
      <c r="WVL48" s="44"/>
      <c r="WVM48" s="44"/>
      <c r="WVN48" s="44"/>
      <c r="WVO48" s="44"/>
      <c r="WVP48" s="44"/>
      <c r="WVQ48" s="44"/>
      <c r="WVR48" s="44"/>
      <c r="WVS48" s="44"/>
      <c r="WVT48" s="44"/>
      <c r="WVU48" s="44"/>
      <c r="WVV48" s="44"/>
      <c r="WVW48" s="44"/>
      <c r="WVX48" s="44"/>
      <c r="WVY48" s="44"/>
      <c r="WVZ48" s="44"/>
      <c r="WWA48" s="44"/>
      <c r="WWB48" s="44"/>
      <c r="WWC48" s="44"/>
      <c r="WWD48" s="44"/>
      <c r="WWE48" s="44"/>
      <c r="WWF48" s="44"/>
      <c r="WWG48" s="44"/>
      <c r="WWH48" s="44"/>
      <c r="WWI48" s="44"/>
      <c r="WWJ48" s="44"/>
      <c r="WWK48" s="44"/>
      <c r="WWL48" s="44"/>
      <c r="WWM48" s="44"/>
      <c r="WWN48" s="44"/>
      <c r="WWO48" s="44"/>
      <c r="WWP48" s="44"/>
      <c r="WWQ48" s="44"/>
      <c r="WWR48" s="44"/>
      <c r="WWS48" s="44"/>
      <c r="WWT48" s="44"/>
      <c r="WWU48" s="44"/>
      <c r="WWV48" s="44"/>
      <c r="WWW48" s="44"/>
      <c r="WWX48" s="44"/>
      <c r="WWY48" s="44"/>
      <c r="WWZ48" s="44"/>
      <c r="WXA48" s="44"/>
      <c r="WXB48" s="44"/>
      <c r="WXC48" s="44"/>
      <c r="WXD48" s="44"/>
      <c r="WXE48" s="44"/>
      <c r="WXF48" s="44"/>
      <c r="WXG48" s="44"/>
      <c r="WXH48" s="44"/>
      <c r="WXI48" s="44"/>
      <c r="WXJ48" s="44"/>
      <c r="WXK48" s="44"/>
      <c r="WXL48" s="44"/>
      <c r="WXM48" s="44"/>
      <c r="WXN48" s="44"/>
      <c r="WXO48" s="44"/>
      <c r="WXP48" s="44"/>
      <c r="WXQ48" s="44"/>
      <c r="WXR48" s="44"/>
      <c r="WXS48" s="44"/>
      <c r="WXT48" s="44"/>
      <c r="WXU48" s="44"/>
      <c r="WXV48" s="44"/>
      <c r="WXW48" s="44"/>
      <c r="WXX48" s="44"/>
      <c r="WXY48" s="44"/>
      <c r="WXZ48" s="44"/>
      <c r="WYA48" s="44"/>
      <c r="WYB48" s="44"/>
      <c r="WYC48" s="44"/>
      <c r="WYD48" s="44"/>
      <c r="WYE48" s="44"/>
      <c r="WYF48" s="44"/>
      <c r="WYG48" s="44"/>
      <c r="WYH48" s="44"/>
      <c r="WYI48" s="44"/>
      <c r="WYJ48" s="44"/>
      <c r="WYK48" s="44"/>
      <c r="WYL48" s="44"/>
      <c r="WYM48" s="44"/>
      <c r="WYN48" s="44"/>
      <c r="WYO48" s="44"/>
      <c r="WYP48" s="44"/>
      <c r="WYQ48" s="44"/>
      <c r="WYR48" s="44"/>
      <c r="WYS48" s="44"/>
      <c r="WYT48" s="44"/>
      <c r="WYU48" s="44"/>
      <c r="WYV48" s="44"/>
      <c r="WYW48" s="44"/>
      <c r="WYX48" s="44"/>
      <c r="WYY48" s="44"/>
      <c r="WYZ48" s="44"/>
      <c r="WZA48" s="44"/>
      <c r="WZB48" s="44"/>
      <c r="WZC48" s="44"/>
      <c r="WZD48" s="44"/>
      <c r="WZE48" s="44"/>
      <c r="WZF48" s="44"/>
      <c r="WZG48" s="44"/>
      <c r="WZH48" s="44"/>
      <c r="WZI48" s="44"/>
      <c r="WZJ48" s="44"/>
      <c r="WZK48" s="44"/>
      <c r="WZL48" s="44"/>
      <c r="WZM48" s="44"/>
      <c r="WZN48" s="44"/>
      <c r="WZO48" s="44"/>
      <c r="WZP48" s="44"/>
      <c r="WZQ48" s="44"/>
      <c r="WZR48" s="44"/>
      <c r="WZS48" s="44"/>
      <c r="WZT48" s="44"/>
      <c r="WZU48" s="44"/>
      <c r="WZV48" s="44"/>
      <c r="WZW48" s="44"/>
      <c r="WZX48" s="44"/>
      <c r="WZY48" s="44"/>
      <c r="WZZ48" s="44"/>
      <c r="XAA48" s="44"/>
      <c r="XAB48" s="44"/>
      <c r="XAC48" s="44"/>
      <c r="XAD48" s="44"/>
      <c r="XAE48" s="44"/>
      <c r="XAF48" s="44"/>
      <c r="XAG48" s="44"/>
      <c r="XAH48" s="44"/>
      <c r="XAI48" s="44"/>
      <c r="XAJ48" s="44"/>
      <c r="XAK48" s="44"/>
      <c r="XAL48" s="44"/>
      <c r="XAM48" s="44"/>
      <c r="XAN48" s="44"/>
      <c r="XAO48" s="44"/>
      <c r="XAP48" s="44"/>
      <c r="XAQ48" s="44"/>
      <c r="XAR48" s="44"/>
      <c r="XAS48" s="44"/>
      <c r="XAT48" s="44"/>
      <c r="XAU48" s="44"/>
      <c r="XAV48" s="44"/>
      <c r="XAW48" s="44"/>
      <c r="XAX48" s="44"/>
      <c r="XAY48" s="44"/>
      <c r="XAZ48" s="44"/>
      <c r="XBA48" s="44"/>
      <c r="XBB48" s="44"/>
      <c r="XBC48" s="44"/>
      <c r="XBD48" s="44"/>
      <c r="XBE48" s="44"/>
      <c r="XBF48" s="44"/>
      <c r="XBG48" s="44"/>
      <c r="XBH48" s="44"/>
      <c r="XBI48" s="44"/>
      <c r="XBJ48" s="44"/>
      <c r="XBK48" s="44"/>
      <c r="XBL48" s="44"/>
      <c r="XBM48" s="44"/>
      <c r="XBN48" s="44"/>
      <c r="XBO48" s="44"/>
      <c r="XBP48" s="44"/>
      <c r="XBQ48" s="44"/>
      <c r="XBR48" s="44"/>
      <c r="XBS48" s="44"/>
      <c r="XBT48" s="44"/>
      <c r="XBU48" s="44"/>
      <c r="XBV48" s="44"/>
      <c r="XBW48" s="44"/>
      <c r="XBX48" s="44"/>
      <c r="XBY48" s="44"/>
      <c r="XBZ48" s="44"/>
      <c r="XCA48" s="44"/>
      <c r="XCB48" s="44"/>
      <c r="XCC48" s="44"/>
      <c r="XCD48" s="44"/>
      <c r="XCE48" s="44"/>
      <c r="XCF48" s="44"/>
      <c r="XCG48" s="44"/>
      <c r="XCH48" s="44"/>
      <c r="XCI48" s="44"/>
      <c r="XCJ48" s="44"/>
      <c r="XCK48" s="44"/>
      <c r="XCL48" s="44"/>
      <c r="XCM48" s="44"/>
      <c r="XCN48" s="44"/>
      <c r="XCO48" s="44"/>
      <c r="XCP48" s="44"/>
      <c r="XCQ48" s="44"/>
      <c r="XCR48" s="44"/>
      <c r="XCS48" s="44"/>
      <c r="XCT48" s="44"/>
      <c r="XCU48" s="44"/>
      <c r="XCV48" s="44"/>
      <c r="XCW48" s="44"/>
      <c r="XCX48" s="44"/>
      <c r="XCY48" s="44"/>
      <c r="XCZ48" s="44"/>
      <c r="XDA48" s="44"/>
      <c r="XDB48" s="44"/>
      <c r="XDC48" s="44"/>
      <c r="XDD48" s="44"/>
      <c r="XDE48" s="44"/>
      <c r="XDF48" s="44"/>
      <c r="XDG48" s="44"/>
      <c r="XDH48" s="44"/>
      <c r="XDI48" s="44"/>
      <c r="XDJ48" s="44"/>
      <c r="XDK48" s="44"/>
      <c r="XDL48" s="44"/>
      <c r="XDM48" s="44"/>
      <c r="XDN48" s="44"/>
      <c r="XDO48" s="44"/>
      <c r="XDP48" s="44"/>
      <c r="XDQ48" s="44"/>
      <c r="XDR48" s="44"/>
      <c r="XDS48" s="44"/>
      <c r="XDT48" s="44"/>
      <c r="XDU48" s="44"/>
      <c r="XDV48" s="44"/>
      <c r="XDW48" s="44"/>
      <c r="XDX48" s="44"/>
      <c r="XDY48" s="44"/>
      <c r="XDZ48" s="44"/>
      <c r="XEA48" s="44"/>
      <c r="XEB48" s="44"/>
      <c r="XEC48" s="44"/>
      <c r="XED48" s="44"/>
      <c r="XEE48" s="44"/>
      <c r="XEF48" s="44"/>
      <c r="XEG48" s="44"/>
      <c r="XEH48" s="44"/>
      <c r="XEI48" s="44"/>
      <c r="XEJ48" s="44"/>
      <c r="XEK48" s="44"/>
      <c r="XEL48" s="44"/>
      <c r="XEM48" s="44"/>
      <c r="XEN48" s="44"/>
      <c r="XEO48" s="44"/>
      <c r="XEP48" s="44"/>
      <c r="XEQ48" s="44"/>
      <c r="XER48" s="44"/>
      <c r="XES48" s="44"/>
      <c r="XET48" s="44"/>
      <c r="XEU48" s="44"/>
      <c r="XEV48" s="44"/>
      <c r="XEW48" s="44"/>
      <c r="XEX48" s="44"/>
      <c r="XEY48" s="44"/>
      <c r="XEZ48" s="44"/>
      <c r="XFA48" s="44"/>
      <c r="XFB48" s="44"/>
      <c r="XFC48" s="44"/>
      <c r="XFD48" s="44"/>
    </row>
    <row r="50" spans="3:14" x14ac:dyDescent="0.2">
      <c r="C50" s="101" t="s">
        <v>257</v>
      </c>
      <c r="J50" s="152">
        <f>J52</f>
        <v>37721468.062364504</v>
      </c>
      <c r="K50" s="143">
        <f>J50/J$91</f>
        <v>1.8275596783838194E-2</v>
      </c>
      <c r="L50" s="44"/>
      <c r="M50" s="177"/>
      <c r="N50" s="177"/>
    </row>
    <row r="51" spans="3:14" x14ac:dyDescent="0.2">
      <c r="C51" s="150">
        <f>1+C46</f>
        <v>4</v>
      </c>
      <c r="D51" t="str">
        <f>Control!D14</f>
        <v>Costos de facturación (incluyendo el sistema de facturación a clientes minoristas) sobre el total de ingresos</v>
      </c>
      <c r="H51" s="77" t="s">
        <v>169</v>
      </c>
      <c r="J51" s="200">
        <f>Billing.cost</f>
        <v>0.02</v>
      </c>
      <c r="M51" s="177"/>
      <c r="N51" s="177"/>
    </row>
    <row r="52" spans="3:14" x14ac:dyDescent="0.2">
      <c r="C52" s="95">
        <f>1+C51</f>
        <v>5</v>
      </c>
      <c r="D52" t="s">
        <v>258</v>
      </c>
      <c r="H52" t="s">
        <v>254</v>
      </c>
      <c r="J52" s="118">
        <f>J51*J$46</f>
        <v>37721468.062364504</v>
      </c>
      <c r="M52" s="177"/>
      <c r="N52" s="177"/>
    </row>
    <row r="53" spans="3:14" x14ac:dyDescent="0.2">
      <c r="M53" s="177"/>
      <c r="N53" s="177"/>
    </row>
    <row r="54" spans="3:14" x14ac:dyDescent="0.2">
      <c r="C54" s="101" t="s">
        <v>259</v>
      </c>
      <c r="J54" s="152">
        <f>J56</f>
        <v>18860734.031182252</v>
      </c>
      <c r="K54" s="143">
        <f>J54/J$91</f>
        <v>9.1377983919190969E-3</v>
      </c>
      <c r="L54" s="44"/>
      <c r="M54" s="177"/>
      <c r="N54" s="177"/>
    </row>
    <row r="55" spans="3:14" x14ac:dyDescent="0.2">
      <c r="C55" s="95">
        <f>1+C52</f>
        <v>6</v>
      </c>
      <c r="D55" t="s">
        <v>260</v>
      </c>
      <c r="H55" s="77" t="s">
        <v>169</v>
      </c>
      <c r="J55" s="200">
        <f>Bad.debt.cost</f>
        <v>0.01</v>
      </c>
      <c r="L55" s="44"/>
      <c r="M55" s="177"/>
      <c r="N55" s="177"/>
    </row>
    <row r="56" spans="3:14" x14ac:dyDescent="0.2">
      <c r="C56" s="95">
        <f>1+C55</f>
        <v>7</v>
      </c>
      <c r="D56" t="s">
        <v>258</v>
      </c>
      <c r="H56" s="44" t="s">
        <v>254</v>
      </c>
      <c r="J56" s="118">
        <f>J55*J$46</f>
        <v>18860734.031182252</v>
      </c>
      <c r="L56" s="44"/>
      <c r="M56" s="177"/>
      <c r="N56" s="177"/>
    </row>
    <row r="57" spans="3:14" x14ac:dyDescent="0.2">
      <c r="M57" s="177"/>
      <c r="N57" s="177"/>
    </row>
    <row r="58" spans="3:14" s="177" customFormat="1" x14ac:dyDescent="0.2">
      <c r="C58" s="101" t="s">
        <v>193</v>
      </c>
      <c r="J58" s="152">
        <f>J61</f>
        <v>46540050.627442658</v>
      </c>
      <c r="K58" s="143">
        <f>J58/J$91</f>
        <v>2.254809378469462E-2</v>
      </c>
    </row>
    <row r="59" spans="3:14" s="177" customFormat="1" x14ac:dyDescent="0.2">
      <c r="C59" s="95">
        <f>1+C56</f>
        <v>8</v>
      </c>
      <c r="D59" s="177" t="s">
        <v>272</v>
      </c>
      <c r="J59" s="151">
        <f>Marketing.and.sales.per.gross.add.STAR</f>
        <v>88</v>
      </c>
    </row>
    <row r="60" spans="3:14" s="177" customFormat="1" x14ac:dyDescent="0.2">
      <c r="C60" s="95">
        <f>1+C59</f>
        <v>9</v>
      </c>
      <c r="D60" s="177" t="s">
        <v>273</v>
      </c>
      <c r="J60" s="200">
        <f>Marketing.and.sales.minimum.proportion.STAR</f>
        <v>0.05</v>
      </c>
    </row>
    <row r="61" spans="3:14" s="177" customFormat="1" x14ac:dyDescent="0.2">
      <c r="C61" s="95">
        <f>1+C60</f>
        <v>10</v>
      </c>
      <c r="D61" s="177" t="s">
        <v>274</v>
      </c>
      <c r="J61" s="118">
        <f>(MAX(J59*J23,J$46*J60))*K46</f>
        <v>46540050.627442658</v>
      </c>
    </row>
    <row r="62" spans="3:14" s="177" customFormat="1" x14ac:dyDescent="0.2"/>
    <row r="63" spans="3:14" x14ac:dyDescent="0.2">
      <c r="C63" s="101" t="s">
        <v>192</v>
      </c>
      <c r="J63" s="152">
        <f>J66</f>
        <v>340592514.9841845</v>
      </c>
      <c r="K63" s="143">
        <f>J63/J$91</f>
        <v>0.1650129698333419</v>
      </c>
      <c r="L63" s="44"/>
      <c r="M63" s="177"/>
      <c r="N63" s="177"/>
    </row>
    <row r="64" spans="3:14" x14ac:dyDescent="0.2">
      <c r="C64" s="95">
        <v>11</v>
      </c>
      <c r="D64" t="s">
        <v>261</v>
      </c>
      <c r="H64" s="77" t="s">
        <v>194</v>
      </c>
      <c r="J64" s="148">
        <f>Customer.care.line.STAR.per.staff</f>
        <v>362</v>
      </c>
      <c r="M64" s="177"/>
      <c r="N64" s="177"/>
    </row>
    <row r="65" spans="3:16" x14ac:dyDescent="0.2">
      <c r="C65" s="95">
        <f>1+C64</f>
        <v>12</v>
      </c>
      <c r="D65" t="s">
        <v>262</v>
      </c>
      <c r="H65" s="77" t="s">
        <v>195</v>
      </c>
      <c r="J65" s="148">
        <f>Monthly.cost.per.staff</f>
        <v>36607</v>
      </c>
      <c r="M65" s="177"/>
      <c r="N65" s="177"/>
    </row>
    <row r="66" spans="3:16" x14ac:dyDescent="0.2">
      <c r="C66" s="95">
        <f>1+C65</f>
        <v>13</v>
      </c>
      <c r="D66" t="s">
        <v>263</v>
      </c>
      <c r="H66" s="44" t="s">
        <v>254</v>
      </c>
      <c r="J66" s="118">
        <f>J9/J64*J65*12*K46</f>
        <v>340592514.9841845</v>
      </c>
      <c r="M66" s="177"/>
      <c r="N66" s="177"/>
    </row>
    <row r="67" spans="3:16" x14ac:dyDescent="0.2">
      <c r="M67" s="177"/>
      <c r="N67" s="177"/>
    </row>
    <row r="68" spans="3:16" x14ac:dyDescent="0.2">
      <c r="C68" s="101" t="s">
        <v>197</v>
      </c>
      <c r="J68" s="152">
        <f>J80</f>
        <v>475727889.65691334</v>
      </c>
      <c r="K68" s="143">
        <f>J68/J$91</f>
        <v>0.2304844306648397</v>
      </c>
      <c r="L68" s="44"/>
      <c r="M68" s="177"/>
      <c r="N68" s="177"/>
    </row>
    <row r="69" spans="3:16" x14ac:dyDescent="0.2">
      <c r="C69" s="150">
        <f>1+C66</f>
        <v>14</v>
      </c>
      <c r="D69" s="101" t="s">
        <v>264</v>
      </c>
      <c r="H69" t="s">
        <v>277</v>
      </c>
      <c r="J69" s="118">
        <f>J9/Customer.care.line.STAR.per.staff</f>
        <v>1571.0552486187846</v>
      </c>
      <c r="M69" s="177"/>
      <c r="N69" s="177"/>
    </row>
    <row r="70" spans="3:16" x14ac:dyDescent="0.2">
      <c r="C70" s="95">
        <f>1+C69</f>
        <v>15</v>
      </c>
      <c r="D70" s="102" t="s">
        <v>213</v>
      </c>
      <c r="H70" s="77" t="s">
        <v>169</v>
      </c>
      <c r="J70" s="146">
        <f>Admin.staff.per.customer.care.staff</f>
        <v>0.02</v>
      </c>
      <c r="L70" s="44"/>
      <c r="M70" s="177"/>
      <c r="N70" s="177"/>
    </row>
    <row r="71" spans="3:16" x14ac:dyDescent="0.2">
      <c r="C71" s="95">
        <f>1+C70</f>
        <v>16</v>
      </c>
      <c r="D71" s="102" t="s">
        <v>265</v>
      </c>
      <c r="H71" s="44" t="s">
        <v>277</v>
      </c>
      <c r="J71" s="118">
        <f>J69*J70</f>
        <v>31.421104972375694</v>
      </c>
      <c r="M71" s="177"/>
      <c r="N71" s="177"/>
    </row>
    <row r="72" spans="3:16" x14ac:dyDescent="0.2">
      <c r="C72" s="95">
        <f>1+C71</f>
        <v>17</v>
      </c>
      <c r="D72" s="102" t="s">
        <v>266</v>
      </c>
      <c r="H72" s="44" t="s">
        <v>277</v>
      </c>
      <c r="J72" s="118">
        <f>(J69+J71)*K46</f>
        <v>790.8422917380741</v>
      </c>
      <c r="M72" s="177"/>
      <c r="N72" s="177"/>
      <c r="P72" s="44"/>
    </row>
    <row r="73" spans="3:16" x14ac:dyDescent="0.2">
      <c r="M73" s="177"/>
      <c r="N73" s="177"/>
    </row>
    <row r="74" spans="3:16" x14ac:dyDescent="0.2">
      <c r="C74" s="95">
        <f>1+C72</f>
        <v>18</v>
      </c>
      <c r="D74" s="101" t="s">
        <v>267</v>
      </c>
      <c r="M74" s="177"/>
      <c r="N74" s="177"/>
    </row>
    <row r="75" spans="3:16" ht="13.5" x14ac:dyDescent="0.2">
      <c r="C75" s="95">
        <f>1+C74</f>
        <v>19</v>
      </c>
      <c r="D75" s="102" t="s">
        <v>268</v>
      </c>
      <c r="E75" s="102"/>
      <c r="H75" s="77" t="s">
        <v>215</v>
      </c>
      <c r="J75" s="148">
        <f>Floorspace.per.staff</f>
        <v>47</v>
      </c>
      <c r="L75" s="44"/>
      <c r="M75" s="177"/>
      <c r="N75" s="177"/>
    </row>
    <row r="76" spans="3:16" x14ac:dyDescent="0.2">
      <c r="C76" s="95">
        <f>1+C75</f>
        <v>20</v>
      </c>
      <c r="D76" s="102" t="s">
        <v>269</v>
      </c>
      <c r="E76" s="102"/>
      <c r="H76" s="77" t="s">
        <v>289</v>
      </c>
      <c r="J76" s="148">
        <f>Rent.per.sqm</f>
        <v>982</v>
      </c>
      <c r="L76" s="44"/>
      <c r="M76" s="177"/>
      <c r="N76" s="177"/>
    </row>
    <row r="77" spans="3:16" x14ac:dyDescent="0.2">
      <c r="C77" s="95">
        <f>1+C76</f>
        <v>21</v>
      </c>
      <c r="D77" s="102" t="s">
        <v>267</v>
      </c>
      <c r="H77" s="44" t="s">
        <v>254</v>
      </c>
      <c r="J77" s="118">
        <f>J72*J76*J75*12</f>
        <v>438006421.59454882</v>
      </c>
      <c r="L77" s="44"/>
      <c r="M77" s="177"/>
      <c r="N77" s="177"/>
      <c r="P77" s="44"/>
    </row>
    <row r="78" spans="3:16" x14ac:dyDescent="0.2">
      <c r="M78" s="177"/>
      <c r="N78" s="177"/>
    </row>
    <row r="79" spans="3:16" x14ac:dyDescent="0.2">
      <c r="C79" s="95">
        <f>1+C77</f>
        <v>22</v>
      </c>
      <c r="D79" s="101" t="s">
        <v>270</v>
      </c>
      <c r="H79" s="77" t="s">
        <v>169</v>
      </c>
      <c r="J79" s="163">
        <f>Admin.costs</f>
        <v>0.02</v>
      </c>
      <c r="K79" s="271"/>
      <c r="L79" s="44"/>
      <c r="M79" s="177"/>
      <c r="N79" s="177"/>
    </row>
    <row r="80" spans="3:16" x14ac:dyDescent="0.2">
      <c r="C80" s="95">
        <f>1+C79</f>
        <v>23</v>
      </c>
      <c r="D80" s="102" t="s">
        <v>197</v>
      </c>
      <c r="H80" s="44" t="s">
        <v>254</v>
      </c>
      <c r="J80" s="118">
        <f>J77+J79*J$46</f>
        <v>475727889.65691334</v>
      </c>
      <c r="L80" s="44"/>
      <c r="M80" s="177"/>
      <c r="N80" s="177"/>
      <c r="P80" s="44"/>
    </row>
    <row r="81" spans="3:14" x14ac:dyDescent="0.2">
      <c r="M81" s="177"/>
      <c r="N81" s="177"/>
    </row>
    <row r="82" spans="3:14" x14ac:dyDescent="0.2">
      <c r="C82" s="101" t="s">
        <v>200</v>
      </c>
      <c r="M82" s="177"/>
      <c r="N82" s="177"/>
    </row>
    <row r="83" spans="3:14" x14ac:dyDescent="0.2">
      <c r="C83" s="95">
        <f>1+C80</f>
        <v>24</v>
      </c>
      <c r="D83" t="s">
        <v>200</v>
      </c>
      <c r="H83" s="77" t="s">
        <v>169</v>
      </c>
      <c r="J83" s="200">
        <f>Retail.profit</f>
        <v>0.10970000000000001</v>
      </c>
      <c r="K83" s="143">
        <f>SUM(K50,K54,K63,K68)*J83</f>
        <v>4.63933142854311E-2</v>
      </c>
      <c r="L83" s="44"/>
      <c r="M83" s="177"/>
      <c r="N83" s="177"/>
    </row>
    <row r="84" spans="3:14" x14ac:dyDescent="0.2">
      <c r="M84" s="177"/>
      <c r="N84" s="177"/>
    </row>
    <row r="85" spans="3:14" x14ac:dyDescent="0.2">
      <c r="C85" s="101" t="s">
        <v>281</v>
      </c>
      <c r="M85" s="177"/>
      <c r="N85" s="177"/>
    </row>
    <row r="86" spans="3:14" x14ac:dyDescent="0.2">
      <c r="C86" s="95">
        <f>1+C83</f>
        <v>25</v>
      </c>
      <c r="D86" t="s">
        <v>275</v>
      </c>
      <c r="H86" s="44" t="s">
        <v>254</v>
      </c>
      <c r="J86" s="153">
        <f>J43-J44</f>
        <v>177961413.83084631</v>
      </c>
      <c r="K86" s="143">
        <f>J86/J91</f>
        <v>8.6220160808090376E-2</v>
      </c>
      <c r="L86" s="116"/>
      <c r="M86" s="177"/>
      <c r="N86" s="177"/>
    </row>
    <row r="87" spans="3:14" x14ac:dyDescent="0.2">
      <c r="C87" s="95">
        <f>1+C86</f>
        <v>26</v>
      </c>
      <c r="D87" s="116" t="s">
        <v>271</v>
      </c>
      <c r="H87" s="44" t="s">
        <v>254</v>
      </c>
      <c r="J87" s="152">
        <f>SUM(J50,J54,J63,J68,J58)*(1+J83)+J86</f>
        <v>1198266930.7055545</v>
      </c>
      <c r="L87" s="44"/>
      <c r="M87" s="177"/>
      <c r="N87" s="177"/>
    </row>
    <row r="88" spans="3:14" x14ac:dyDescent="0.2">
      <c r="M88" s="177"/>
      <c r="N88" s="177"/>
    </row>
    <row r="89" spans="3:14" x14ac:dyDescent="0.2">
      <c r="M89" s="177"/>
      <c r="N89" s="177"/>
    </row>
    <row r="90" spans="3:14" x14ac:dyDescent="0.2">
      <c r="C90" s="101" t="s">
        <v>276</v>
      </c>
      <c r="D90" s="44"/>
      <c r="M90" s="177"/>
      <c r="N90" s="177"/>
    </row>
    <row r="91" spans="3:14" x14ac:dyDescent="0.2">
      <c r="C91" s="95">
        <f>1+C87</f>
        <v>27</v>
      </c>
      <c r="D91" s="44" t="s">
        <v>280</v>
      </c>
      <c r="H91" s="44" t="s">
        <v>254</v>
      </c>
      <c r="J91" s="118">
        <f>J41+J43</f>
        <v>2064034816.9490714</v>
      </c>
      <c r="L91" s="44"/>
      <c r="M91" s="177"/>
      <c r="N91" s="177"/>
    </row>
    <row r="92" spans="3:14" x14ac:dyDescent="0.2">
      <c r="C92" s="95">
        <f>1+C91</f>
        <v>28</v>
      </c>
      <c r="D92" s="116" t="s">
        <v>278</v>
      </c>
      <c r="H92" s="44" t="s">
        <v>254</v>
      </c>
      <c r="J92" s="148">
        <f>J87</f>
        <v>1198266930.7055545</v>
      </c>
      <c r="L92" s="44"/>
      <c r="M92" s="177"/>
      <c r="N92" s="177"/>
    </row>
    <row r="93" spans="3:14" x14ac:dyDescent="0.2">
      <c r="C93" s="95">
        <f>1+C92</f>
        <v>29</v>
      </c>
      <c r="D93" s="44" t="s">
        <v>279</v>
      </c>
      <c r="H93" s="44" t="s">
        <v>254</v>
      </c>
      <c r="J93" s="118">
        <f>J91-J92</f>
        <v>865767886.24351692</v>
      </c>
      <c r="L93" s="44"/>
      <c r="M93" s="177"/>
      <c r="N93" s="177"/>
    </row>
    <row r="94" spans="3:14" x14ac:dyDescent="0.2">
      <c r="C94" s="44"/>
      <c r="D94" s="44"/>
      <c r="M94" s="177"/>
      <c r="N94" s="177"/>
    </row>
    <row r="95" spans="3:14" x14ac:dyDescent="0.2">
      <c r="C95" s="101" t="s">
        <v>283</v>
      </c>
      <c r="D95" s="116"/>
      <c r="H95" s="77" t="s">
        <v>169</v>
      </c>
      <c r="J95" s="268">
        <f>J92/J91</f>
        <v>0.580545890440336</v>
      </c>
      <c r="K95" s="45" t="s">
        <v>512</v>
      </c>
      <c r="M95" s="177"/>
      <c r="N95" s="177"/>
    </row>
    <row r="96" spans="3:14" x14ac:dyDescent="0.2">
      <c r="C96" s="95">
        <v>30</v>
      </c>
      <c r="D96" s="102" t="s">
        <v>287</v>
      </c>
      <c r="H96" s="77" t="s">
        <v>169</v>
      </c>
      <c r="J96" s="154">
        <f>J86/J91</f>
        <v>8.6220160808090376E-2</v>
      </c>
      <c r="K96" s="45"/>
      <c r="M96" s="177"/>
      <c r="N96" s="177"/>
    </row>
    <row r="97" spans="1:53" x14ac:dyDescent="0.2">
      <c r="C97" s="95">
        <f>1+C96</f>
        <v>31</v>
      </c>
      <c r="D97" s="102" t="s">
        <v>282</v>
      </c>
      <c r="H97" s="77" t="s">
        <v>169</v>
      </c>
      <c r="J97" s="154">
        <f>J95-J96</f>
        <v>0.49432572963224564</v>
      </c>
      <c r="K97" s="45" t="s">
        <v>513</v>
      </c>
      <c r="L97" s="44"/>
      <c r="M97" s="177"/>
      <c r="N97" s="177"/>
    </row>
    <row r="98" spans="1:53" x14ac:dyDescent="0.2">
      <c r="C98" s="44"/>
    </row>
    <row r="99" spans="1:53" s="44" customFormat="1" x14ac:dyDescent="0.2">
      <c r="A99" s="99" t="s">
        <v>181</v>
      </c>
      <c r="B99" s="99" t="s">
        <v>180</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row>
    <row r="102" spans="1:53" x14ac:dyDescent="0.2">
      <c r="J102" s="111"/>
    </row>
  </sheetData>
  <dataValidations count="1">
    <dataValidation type="list" allowBlank="1" showInputMessage="1" showErrorMessage="1" sqref="J41" xr:uid="{00000000-0002-0000-0A00-000000000000}">
      <formula1>$Q$43:$Q$46</formula1>
    </dataValidation>
  </dataValidations>
  <pageMargins left="0.7" right="0.7" top="0.75" bottom="0.75" header="0.3" footer="0.3"/>
  <pageSetup orientation="portrait" r:id="rId1"/>
  <ignoredErrors>
    <ignoredError sqref="J11:M11 C63 J10:L10 J14:M16 K18:M18 K17:M17 J35:M37 J42:M42 L41:M41 J51:L51 K50:L50 J52:L53 J69:L71 L68 J67:L67 J72:L76 J77:L78 J88:L90 L86 K87:L87 K96:L96 J47:M49 L46 J56:L57 K65:L66 J64:L64 J45:M45 L43 J94:L94 K91:L93 K44:L44 J80:L85 J20:M25 K19:M19 J39:M40 J55:L55 J54 L54 K63:L63 C44:C45 J28:M34 K26:M26 K27:M27 J13:M13 J12:K12 M12 K38:M38 C47:C57 C65:C95 C97 J79 L79 C59:C61 J17:J19 J26:J27 J43:J44 J61 J66 J91 J93 J96:J97 L95 L97 M43:M44"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T a r i f a s 2 0 2 3 , C a n a s t a 2 0 2 4 , T a r i f a s 2 0 2 4 , C a n a s t a 2 0 2 3 , S u s c r i p t o r e s a , S u s c r i p t o r e s b , S u s c r i p t o r e s c ] ] > < / C u s t o m C o n t e n t > < / G e m i n i > 
</file>

<file path=customXml/item10.xml>��< ? x m l   v e r s i o n = " 1 . 0 "   e n c o d i n g = " U T F - 1 6 " ? > < G e m i n i   x m l n s = " h t t p : / / g e m i n i / p i v o t c u s t o m i z a t i o n / T a b l e X M L _ C a n a s t a 2 0 2 3 " > < 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 E s t a d o < / s t r i n g > < / k e y > < v a l u e > < i n t > 7 7 < / i n t > < / v a l u e > < / i t e m > < i t e m > < k e y > < s t r i n g > M u n i c i p i o < / s t r i n g > < / k e y > < v a l u e > < i n t > 9 8 < / i n t > < / v a l u e > < / i t e m > < i t e m > < k e y > < s t r i n g > L o c a l i d a d < / s t r i n g > < / k e y > < v a l u e > < i n t > 9 4 < / i n t > < / v a l u e > < / i t e m > < i t e m > < k e y > < s t r i n g > F o l i o   R P C < / s t r i n g > < / k e y > < v a l u e > < i n t > 9 4 < / i n t > < / v a l u e > < / i t e m > < i t e m > < k e y > < s t r i n g > R e n t a   m e n s u a l     ( s i n   i m p u e s t o s ) < / s t r i n g > < / k e y > < v a l u e > < i n t > 2 3 0 < / i n t > < / v a l u e > < / i t e m > < i t e m > < k e y > < s t r i n g > R e n t a   m e n s u a l     ( c o n   i m p u e s t o s ) < / s t r i n g > < / k e y > < v a l u e > < i n t > 2 3 4 < / i n t > < / v a l u e > < / i t e m > < i t e m > < k e y > < s t r i n g > C a n t i d a d   d e   T V   i n c l u i d a s < / s t r i n g > < / k e y > < v a l u e > < i n t > 1 8 6 < / i n t > < / v a l u e > < / i t e m > < i t e m > < k e y > < s t r i n g > E n t r e t e n i m i e n t o < / s t r i n g > < / k e y > < v a l u e > < i n t > 1 3 9 < / i n t > < / v a l u e > < / i t e m > < i t e m > < k e y > < s t r i n g > M � s i c a < / s t r i n g > < / k e y > < v a l u e > < i n t > 7 9 < / i n t > < / v a l u e > < / i t e m > < i t e m > < k e y > < s t r i n g > N i � o s / F a m i l i a r < / s t r i n g > < / k e y > < v a l u e > < i n t > 1 2 8 < / i n t > < / v a l u e > < / i t e m > < i t e m > < k e y > < s t r i n g > D o c u m e n t a l e s   /   C u l t u r a l e s < / s t r i n g > < / k e y > < v a l u e > < i n t > 2 0 0 < / i n t > < / v a l u e > < / i t e m > < i t e m > < k e y > < s t r i n g > N a c i o n a l e s < / s t r i n g > < / k e y > < v a l u e > < i n t > 1 0 4 < / i n t > < / v a l u e > < / i t e m > < i t e m > < k e y > < s t r i n g > I n t e r n a c i o n a l e s < / s t r i n g > < / k e y > < v a l u e > < i n t > 1 3 2 < / i n t > < / v a l u e > < / i t e m > < i t e m > < k e y > < s t r i n g > D e p o r t e s < / s t r i n g > < / k e y > < v a l u e > < i n t > 9 3 < / i n t > < / v a l u e > < / i t e m > < i t e m > < k e y > < s t r i n g > P e l � c u l a s < / s t r i n g > < / k e y > < v a l u e > < i n t > 9 0 < / i n t > < / v a l u e > < / i t e m > < i t e m > < k e y > < s t r i n g > N � m e r o   d e   c a n a l e s   c o n   a l t a   d e f i n i c i � n   ( H D ) < / s t r i n g > < / k e y > < v a l u e > < i n t > 3 0 2 < / i n t > < / v a l u e > < / i t e m > < i t e m > < k e y > < s t r i n g > N � m e r o   d e   c a n a l e s   " S o l o   A u d i o " < / s t r i n g > < / k e y > < v a l u e > < i n t > 2 3 7 < / i n t > < / v a l u e > < / i t e m > < i t e m > < k e y > < s t r i n g > m a x < / s t r i n g > < / k e y > < v a l u e > < i n t > 6 2 < / i n t > < / v a l u e > < / i t e m > < i t e m > < k e y > < s t r i n g > p a r a m o u n t   + < / s t r i n g > < / k e y > < v a l u e > < i n t > 1 1 4 < / i n t > < / v a l u e > < / i t e m > < i t e m > < k e y > < s t r i n g > F o x   S p o r t   P r e m i u m < / s t r i n g > < / k e y > < v a l u e > < i n t > 1 5 4 < / i n t > < / v a l u e > < / i t e m > < i t e m > < k e y > < s t r i n g > M L B < / s t r i n g > < / k e y > < v a l u e > < i n t > 6 2 < / i n t > < / v a l u e > < / i t e m > < i t e m > < k e y > < s t r i n g > N B A   L e a g u e   P a s s < / s t r i n g > < / k e y > < v a l u e > < i n t > 1 4 0 < / i n t > < / v a l u e > < / i t e m > < i t e m > < k e y > < s t r i n g > A d u l t   P a c k < / s t r i n g > < / k e y > < v a l u e > < i n t > 1 0 1 < / i n t > < / v a l u e > < / i t e m > < i t e m > < k e y > < s t r i n g > o t r o s < / s t r i n g > < / k e y > < v a l u e > < i n t > 6 8 < / i n t > < / v a l u e > < / i t e m > < i t e m > < k e y > < s t r i n g > C a n t i d a d   d e   l � n e a s   i n c l u i d a s < / s t r i n g > < / k e y > < v a l u e > < i n t > 2 0 6 < / i n t > < / v a l u e > < / i t e m > < i t e m > < k e y > < s t r i n g > N a c i o n a l e s 2 < / s t r i n g > < / k e y > < v a l u e > < i n t > 1 1 1 < / i n t > < / v a l u e > < / i t e m > < i t e m > < k e y > < s t r i n g > E s t d o s   U n i d o s   y   C a n a d � < / s t r i n g > < / k e y > < v a l u e > < i n t > 1 8 0 < / i n t > < / v a l u e > < / i t e m > < i t e m > < k e y > < s t r i n g > N a c i o n a l e s 3 < / s t r i n g > < / k e y > < v a l u e > < i n t > 1 1 1 < / i n t > < / v a l u e > < / i t e m > < i t e m > < k e y > < s t r i n g > E s t d o s   U n i d o s   y   C a n a d � 4 < / s t r i n g > < / k e y > < v a l u e > < i n t > 1 8 7 < / i n t > < / v a l u e > < / i t e m > < i t e m > < k e y > < s t r i n g > V e l o c i d a d   d e   b a j a d a   o f e r t a d a   ( M b p s ) < / s t r i n g > < / k e y > < v a l u e > < i n t > 2 6 3 < / i n t > < / v a l u e > < / i t e m > < i t e m > < k e y > < s t r i n g > V e l o c i d a d   d e   s u b i d a   o f e r t a d a   ( M b p s ) < / s t r i n g > < / k e y > < v a l u e > < i n t > 2 6 3 < / i n t > < / v a l u e > < / i t e m > < i t e m > < k e y > < s t r i n g > � C u e n t a   c o n   p r o m o c i o n e s   q u e   i n c r e m e n t e n   s u   v e l o c i d a d   a   p a r t i r   d e l   p a g o   d e   l a   m i s m a   r e n t a   m e n s u a l ?   ( S < / s t r i n g > < / k e y > < v a l u e > < i n t > 6 7 9 < / i n t > < / v a l u e > < / i t e m > < i t e m > < k e y > < s t r i n g > D u r a c i � n   d e l   p e r i o d o   d e   t i e m p o   ( e n   m e s e s )   e n   q u e   o f r e c e   l a   p r o m o c i � n   d e   i n c r e m e n t o   d e   v e l o c i d a d < / s t r i n g > < / k e y > < v a l u e > < i n t > 6 5 3 < / i n t > < / v a l u e > < / i t e m > < i t e m > < k e y > < s t r i n g > V e l o c i d a d   d e   s u b i d a   o f e r t a d a   ( M b p s )   c o n   l a   p r o m o c i � n   d e   a u m e n t o   d e   v e l o c i d a d < / s t r i n g > < / k e y > < v a l u e > < i n t > 5 3 2 < / i n t > < / v a l u e > < / i t e m > < i t e m > < k e y > < s t r i n g > V e l o c i d a d   d e   b a j a d a   o f e r t a d a   ( M b p s )   c o n   l a   p r o m o c i � n   d e   a u m e n t o   d e   v e l o c i d a d < / s t r i n g > < / k e y > < v a l u e > < i n t > 5 3 2 < / i n t > < / v a l u e > < / i t e m > < i t e m > < k e y > < s t r i n g > V e l o c i d a d   d e   s u b i d a   o f e r t a d a   ( M b p s )   c o n   l a   p r o m o c i � n   d e   a u m e n t o   d e   v e l o c i d a d 5 < / s t r i n g > < / k e y > < v a l u e > < i n t > 5 3 9 < / i n t > < / v a l u e > < / i t e m > < i t e m > < k e y > < s t r i n g > V e l o c i d a d   d e   b a j a d a   o f e r t a d a   ( M b p s )   c o n   l a   p r o m o c i � n   d e   a u m e n t o   d e   v e l o c i d a d 6 < / s t r i n g > < / k e y > < v a l u e > < i n t > 5 3 9 < / i n t > < / v a l u e > < / i t e m > < i t e m > < k e y > < s t r i n g > V e l o c i d a d   d e   s u b i d a   o f e r t a d a   ( M b p s )   c o n   l a   p r o m o c i � n   d e   a u m e n t o   d e   v e l o c i d a d 7 < / s t r i n g > < / k e y > < v a l u e > < i n t > 5 3 9 < / i n t > < / v a l u e > < / i t e m > < i t e m > < k e y > < s t r i n g > � C u e n t a   c o n   p r o m o c i o n e s   q u e   v u e l v a n   s u   v e l o c i d a d   s i m � t r i c a   p a r t i r   d e l   p a g o   d e   l a   m i s m a   r e n t a   m e n s u a l < / s t r i n g > < / k e y > < v a l u e > < i n t > 6 7 6 < / i n t > < / v a l u e > < / i t e m > < i t e m > < k e y > < s t r i n g > D u r a c i � n   d e l   p e r i o d o   d e   t i e m p o   ( e n   m e s e s )   e n   q u e   o f r e c e   l a   p r o m o c i � n   d e   s i m e t r � a   e n   l a   v e l o c i d a d < / s t r i n g > < / k e y > < v a l u e > < i n t > 6 4 5 < / i n t > < / v a l u e > < / i t e m > < i t e m > < k e y > < s t r i n g > � I n c l u y e   P a r a m o u n t   + ? < / s t r i n g > < / k e y > < v a l u e > < i n t > 1 7 6 < / i n t > < / v a l u e > < / i t e m > < i t e m > < k e y > < s t r i n g > T � r m i n o s   y   c o n d i c i o n e s   d e l   s e r v i c i o * * < / s t r i n g > < / k e y > < v a l u e > < i n t > 2 6 8 < / i n t > < / v a l u e > < / i t e m > < i t e m > < k e y > < s t r i n g > D u r a c i � n   d e l   p e r i o d o   d e   t i e m p o   ( e n   m e s e s )   e n   q u e   o f r e c e   a   l o s   u s u a r i o s   f i n a l e s   e l   s e r v i c i o   d e   P a r a m o < / s t r i n g > < / k e y > < v a l u e > < i n t > 6 5 8 < / i n t > < / v a l u e > < / i t e m > < i t e m > < k e y > < s t r i n g > � I n c l u y e   m a x ? < / s t r i n g > < / k e y > < v a l u e > < i n t > 1 2 4 < / i n t > < / v a l u e > < / i t e m > < i t e m > < k e y > < s t r i n g > T � r m i n o s   y   c o n d i c i o n e s   d e l   s e r v i c i o * * 8 < / s t r i n g > < / k e y > < v a l u e > < i n t > 2 7 5 < / i n t > < / v a l u e > < / i t e m > < i t e m > < k e y > < s t r i n g > D u r a c i � n   d e l   p e r i o d o   d e   t i e m p o   ( e n   m e s e s )   e n   q u e   o f r e c e   a   l o s   u s u a r i o s   f i n a l e s   e l   s e r v i c i o   d e   m a x   s i < / s t r i n g > < / k e y > < v a l u e > < i n t > 6 5 0 < / i n t > < / v a l u e > < / i t e m > < i t e m > < k e y > < s t r i n g > � I n c l u y e   m a x ?   9 < / s t r i n g > < / k e y > < v a l u e > < i n t > 1 3 4 < / i n t > < / v a l u e > < / i t e m > < i t e m > < k e y > < s t r i n g > T � r m i n o s   y   c o n d i c i o n e s   d e l   s e r v i c i o * * 1 0 < / s t r i n g > < / k e y > < v a l u e > < i n t > 2 8 2 < / i n t > < / v a l u e > < / i t e m > < i t e m > < k e y > < s t r i n g > D u r a c i � n   d e l   p e r i o d o   d e   t i e m p o   ( e n   m e s e s )   e n   q u e   o f r e c e   a   l o s   u s u a r i o s   f i n a l e s   e l   s e r v i c i o   d e   m a x     2 < / s t r i n g > < / k e y > < v a l u e > < i n t > 6 5 0 < / i n t > < / v a l u e > < / i t e m > < i t e m > < k e y > < s t r i n g > C a n t i d a d   d e   s e r v i c i o s   a d i c i o n a l e s   i n c l u i d o s < / s t r i n g > < / k e y > < v a l u e > < i n t > 2 9 8 < / i n t > < / v a l u e > < / i t e m > < i t e m > < k e y > < s t r i n g > N o m b r e   d e   l o s   s e r v i c i o s   a d i c i o n a l e s   i n c l u i d o s   ( p o r   e j e m p l o   (   I d e n t i f i c a d o r   d e   l l a m a d a s ,   D e s v i o   d e   l l < / s t r i n g > < / k e y > < v a l u e > < i n t > 6 4 5 < / i n t > < / v a l u e > < / i t e m > < i t e m > < k e y > < s t r i n g > T V   a d i c i o n a l   * * * < / s t r i n g > < / k e y > < v a l u e > < i n t > 1 3 5 < / i n t > < / v a l u e > < / i t e m > < i t e m > < k e y > < s t r i n g > C a r g o   p o r   i n s t a l a c i � n   * * * < / s t r i n g > < / k e y > < v a l u e > < i n t > 1 8 9 < / i n t > < / v a l u e > < / i t e m > < i t e m > < k e y > < s t r i n g > E q u i p o   t e r m i n a l   ( M � d e m / O N T ) * * * < / s t r i n g > < / k e y > < v a l u e > < i n t > 2 5 0 < / i n t > < / v a l u e > < / i t e m > < i t e m > < k e y > < s t r i n g > D e c o d i f i c a d o r   ( d i g i t a l )   * * * < / s t r i n g > < / k e y > < v a l u e > < i n t > 1 9 7 < / i n t > < / v a l u e > < / i t e m > < i t e m > < k e y > < s t r i n g > X v i e w   +   /   X v i e w   * * * < / s t r i n g > < / k e y > < v a l u e > < i n t > 1 5 8 < / i n t > < / v a l u e > < / i t e m > < i t e m > < k e y > < s t r i n g > S e r v i c i o   C l o u d     ( C l o u d   1 ,   C l o u d   2 )   * * * < / s t r i n g > < / k e y > < v a l u e > < i n t > 2 6 3 < / i n t > < / v a l u e > < / i t e m > < i t e m > < k e y > < s t r i n g > M e g a   M � v i l   * * * < / s t r i n g > < / k e y > < v a l u e > < i n t > 1 3 2 < / i n t > < / v a l u e > < / i t e m > < i t e m > < k e y > < s t r i n g > E x t e n s o r   M e s h   * * * < / s t r i n g > < / k e y > < v a l u e > < i n t > 1 5 1 < / i n t > < / v a l u e > < / i t e m > < i t e m > < k e y > < s t r i n g > N o r t o n   S e c u r i t y   * * *   N o r t o n   F a m i l y   * * *   N o r t o n   S e c u r e   V P N   * * * < / s t r i n g > < / k e y > < v a l u e > < i n t > 4 1 8 < / i n t > < / v a l u e > < / i t e m > < i t e m > < k e y > < s t r i n g > F o x   S p o r t   P r e m i u m   * * * * < / s t r i n g > < / k e y > < v a l u e > < i n t > 1 8 5 < / i n t > < / v a l u e > < / i t e m > < i t e m > < k e y > < s t r i n g > N B A   L e a g u e   P a s s   * * * * < / s t r i n g > < / k e y > < v a l u e > < i n t > 1 7 1 < / i n t > < / v a l u e > < / i t e m > < i t e m > < k e y > < s t r i n g > M B L   * * * * < / s t r i n g > < / k e y > < v a l u e > < i n t > 9 3 < / i n t > < / v a l u e > < / i t e m > < i t e m > < k e y > < s t r i n g > O t r o s   I n c l u y a   l a s   c o l u m n a s   q u e   s e a n   n e c e s a r i a s < / s t r i n g > < / k e y > < v a l u e > < i n t > 3 2 6 < / i n t > < / v a l u e > < / i t e m > < / C o l u m n W i d t h s > < C o l u m n D i s p l a y I n d e x > < i t e m > < k e y > < s t r i n g > N o m b r e   d e   P l a n / P a q u e t e < / s t r i n g > < / k e y > < v a l u e > < i n t > 0 < / i n t > < / v a l u e > < / i t e m > < i t e m > < k e y > < s t r i n g > T i p o * < / s t r i n g > < / k e y > < v a l u e > < i n t > 1 < / i n t > < / v a l u e > < / i t e m > < i t e m > < k e y > < s t r i n g > T i p o   d e   p a q u e t e   c o n s i d e r a n d o   S T A R   ( s e r v i c i o s   i n c l u i d o s ) * < / s t r i n g > < / k e y > < v a l u e > < i n t > 2 < / i n t > < / v a l u e > < / i t e m > < i t e m > < k e y > < s t r i n g > E s t a d o < / s t r i n g > < / k e y > < v a l u e > < i n t > 3 < / i n t > < / v a l u e > < / i t e m > < i t e m > < k e y > < s t r i n g > M u n i c i p i o < / s t r i n g > < / k e y > < v a l u e > < i n t > 4 < / i n t > < / v a l u e > < / i t e m > < i t e m > < k e y > < s t r i n g > L o c a l i d a d < / s t r i n g > < / k e y > < v a l u e > < i n t > 5 < / i n t > < / v a l u e > < / i t e m > < i t e m > < k e y > < s t r i n g > F o l i o   R P C < / s t r i n g > < / k e y > < v a l u e > < i n t > 6 < / i n t > < / v a l u e > < / i t e m > < i t e m > < k e y > < s t r i n g > R e n t a   m e n s u a l     ( s i n   i m p u e s t o s ) < / s t r i n g > < / k e y > < v a l u e > < i n t > 7 < / i n t > < / v a l u e > < / i t e m > < i t e m > < k e y > < s t r i n g > R e n t a   m e n s u a l     ( c o n   i m p u e s t o s ) < / s t r i n g > < / k e y > < v a l u e > < i n t > 8 < / i n t > < / v a l u e > < / i t e m > < i t e m > < k e y > < s t r i n g > C a n t i d a d   d e   T V   i n c l u i d a s < / s t r i n g > < / k e y > < v a l u e > < i n t > 9 < / i n t > < / v a l u e > < / i t e m > < i t e m > < k e y > < s t r i n g > E n t r e t e n i m i e n t o < / s t r i n g > < / k e y > < v a l u e > < i n t > 1 0 < / i n t > < / v a l u e > < / i t e m > < i t e m > < k e y > < s t r i n g > M � s i c a < / s t r i n g > < / k e y > < v a l u e > < i n t > 1 1 < / i n t > < / v a l u e > < / i t e m > < i t e m > < k e y > < s t r i n g > N i � o s / F a m i l i a r < / s t r i n g > < / k e y > < v a l u e > < i n t > 1 2 < / i n t > < / v a l u e > < / i t e m > < i t e m > < k e y > < s t r i n g > D o c u m e n t a l e s   /   C u l t u r a l e s < / s t r i n g > < / k e y > < v a l u e > < i n t > 1 3 < / i n t > < / v a l u e > < / i t e m > < i t e m > < k e y > < s t r i n g > N a c i o n a l e s < / s t r i n g > < / k e y > < v a l u e > < i n t > 1 4 < / i n t > < / v a l u e > < / i t e m > < i t e m > < k e y > < s t r i n g > I n t e r n a c i o n a l e s < / s t r i n g > < / k e y > < v a l u e > < i n t > 1 5 < / i n t > < / v a l u e > < / i t e m > < i t e m > < k e y > < s t r i n g > D e p o r t e s < / s t r i n g > < / k e y > < v a l u e > < i n t > 1 6 < / i n t > < / v a l u e > < / i t e m > < i t e m > < k e y > < s t r i n g > P e l � c u l a s < / s t r i n g > < / k e y > < v a l u e > < i n t > 1 7 < / i n t > < / v a l u e > < / i t e m > < i t e m > < k e y > < s t r i n g > N � m e r o   d e   c a n a l e s   c o n   a l t a   d e f i n i c i � n   ( H D ) < / s t r i n g > < / k e y > < v a l u e > < i n t > 1 8 < / i n t > < / v a l u e > < / i t e m > < i t e m > < k e y > < s t r i n g > N � m e r o   d e   c a n a l e s   " S o l o   A u d i o " < / s t r i n g > < / k e y > < v a l u e > < i n t > 1 9 < / i n t > < / v a l u e > < / i t e m > < i t e m > < k e y > < s t r i n g > m a x < / s t r i n g > < / k e y > < v a l u e > < i n t > 2 0 < / i n t > < / v a l u e > < / i t e m > < i t e m > < k e y > < s t r i n g > p a r a m o u n t   + < / s t r i n g > < / k e y > < v a l u e > < i n t > 2 1 < / i n t > < / v a l u e > < / i t e m > < i t e m > < k e y > < s t r i n g > F o x   S p o r t   P r e m i u m < / s t r i n g > < / k e y > < v a l u e > < i n t > 2 2 < / i n t > < / v a l u e > < / i t e m > < i t e m > < k e y > < s t r i n g > M L B < / s t r i n g > < / k e y > < v a l u e > < i n t > 2 3 < / i n t > < / v a l u e > < / i t e m > < i t e m > < k e y > < s t r i n g > N B A   L e a g u e   P a s s < / s t r i n g > < / k e y > < v a l u e > < i n t > 2 4 < / i n t > < / v a l u e > < / i t e m > < i t e m > < k e y > < s t r i n g > A d u l t   P a c k < / s t r i n g > < / k e y > < v a l u e > < i n t > 2 5 < / i n t > < / v a l u e > < / i t e m > < i t e m > < k e y > < s t r i n g > o t r o s < / s t r i n g > < / k e y > < v a l u e > < i n t > 2 6 < / i n t > < / v a l u e > < / i t e m > < i t e m > < k e y > < s t r i n g > C a n t i d a d   d e   l � n e a s   i n c l u i d a s < / s t r i n g > < / k e y > < v a l u e > < i n t > 2 7 < / i n t > < / v a l u e > < / i t e m > < i t e m > < k e y > < s t r i n g > N a c i o n a l e s 2 < / s t r i n g > < / k e y > < v a l u e > < i n t > 2 8 < / i n t > < / v a l u e > < / i t e m > < i t e m > < k e y > < s t r i n g > E s t d o s   U n i d o s   y   C a n a d � < / s t r i n g > < / k e y > < v a l u e > < i n t > 2 9 < / i n t > < / v a l u e > < / i t e m > < i t e m > < k e y > < s t r i n g > N a c i o n a l e s 3 < / s t r i n g > < / k e y > < v a l u e > < i n t > 3 0 < / i n t > < / v a l u e > < / i t e m > < i t e m > < k e y > < s t r i n g > E s t d o s   U n i d o s   y   C a n a d � 4 < / s t r i n g > < / k e y > < v a l u e > < i n t > 3 1 < / i n t > < / v a l u e > < / i t e m > < i t e m > < k e y > < s t r i n g > V e l o c i d a d   d e   b a j a d a   o f e r t a d a   ( M b p s ) < / s t r i n g > < / k e y > < v a l u e > < i n t > 3 2 < / i n t > < / v a l u e > < / i t e m > < i t e m > < k e y > < s t r i n g > V e l o c i d a d   d e   s u b i d a   o f e r t a d a   ( M b p s ) < / s t r i n g > < / k e y > < v a l u e > < i n t > 3 3 < / i n t > < / v a l u e > < / i t e m > < i t e m > < k e y > < s t r i n g > � C u e n t a   c o n   p r o m o c i o n e s   q u e   i n c r e m e n t e n   s u   v e l o c i d a d   a   p a r t i r   d e l   p a g o   d e   l a   m i s m a   r e n t a   m e n s u a l ?   ( S < / s t r i n g > < / k e y > < v a l u e > < i n t > 3 4 < / i n t > < / v a l u e > < / i t e m > < i t e m > < k e y > < s t r i n g > D u r a c i � n   d e l   p e r i o d o   d e   t i e m p o   ( e n   m e s e s )   e n   q u e   o f r e c e   l a   p r o m o c i � n   d e   i n c r e m e n t o   d e   v e l o c i d a d < / s t r i n g > < / k e y > < v a l u e > < i n t > 3 5 < / i n t > < / v a l u e > < / i t e m > < i t e m > < k e y > < s t r i n g > V e l o c i d a d   d e   s u b i d a   o f e r t a d a   ( M b p s )   c o n   l a   p r o m o c i � n   d e   a u m e n t o   d e   v e l o c i d a d < / s t r i n g > < / k e y > < v a l u e > < i n t > 3 6 < / i n t > < / v a l u e > < / i t e m > < i t e m > < k e y > < s t r i n g > V e l o c i d a d   d e   b a j a d a   o f e r t a d a   ( M b p s )   c o n   l a   p r o m o c i � n   d e   a u m e n t o   d e   v e l o c i d a d < / s t r i n g > < / k e y > < v a l u e > < i n t > 3 7 < / i n t > < / v a l u e > < / i t e m > < i t e m > < k e y > < s t r i n g > V e l o c i d a d   d e   s u b i d a   o f e r t a d a   ( M b p s )   c o n   l a   p r o m o c i � n   d e   a u m e n t o   d e   v e l o c i d a d 5 < / s t r i n g > < / k e y > < v a l u e > < i n t > 3 8 < / i n t > < / v a l u e > < / i t e m > < i t e m > < k e y > < s t r i n g > V e l o c i d a d   d e   b a j a d a   o f e r t a d a   ( M b p s )   c o n   l a   p r o m o c i � n   d e   a u m e n t o   d e   v e l o c i d a d 6 < / s t r i n g > < / k e y > < v a l u e > < i n t > 3 9 < / i n t > < / v a l u e > < / i t e m > < i t e m > < k e y > < s t r i n g > V e l o c i d a d   d e   s u b i d a   o f e r t a d a   ( M b p s )   c o n   l a   p r o m o c i � n   d e   a u m e n t o   d e   v e l o c i d a d 7 < / s t r i n g > < / k e y > < v a l u e > < i n t > 4 0 < / i n t > < / v a l u e > < / i t e m > < i t e m > < k e y > < s t r i n g > � C u e n t a   c o n   p r o m o c i o n e s   q u e   v u e l v a n   s u   v e l o c i d a d   s i m � t r i c a   p a r t i r   d e l   p a g o   d e   l a   m i s m a   r e n t a   m e n s u a l < / s t r i n g > < / k e y > < v a l u e > < i n t > 4 1 < / i n t > < / v a l u e > < / i t e m > < i t e m > < k e y > < s t r i n g > D u r a c i � n   d e l   p e r i o d o   d e   t i e m p o   ( e n   m e s e s )   e n   q u e   o f r e c e   l a   p r o m o c i � n   d e   s i m e t r � a   e n   l a   v e l o c i d a d < / s t r i n g > < / k e y > < v a l u e > < i n t > 4 2 < / i n t > < / v a l u e > < / i t e m > < i t e m > < k e y > < s t r i n g > � I n c l u y e   P a r a m o u n t   + ? < / s t r i n g > < / k e y > < v a l u e > < i n t > 4 3 < / i n t > < / v a l u e > < / i t e m > < i t e m > < k e y > < s t r i n g > T � r m i n o s   y   c o n d i c i o n e s   d e l   s e r v i c i o * * < / s t r i n g > < / k e y > < v a l u e > < i n t > 4 4 < / i n t > < / v a l u e > < / i t e m > < i t e m > < k e y > < s t r i n g > D u r a c i � n   d e l   p e r i o d o   d e   t i e m p o   ( e n   m e s e s )   e n   q u e   o f r e c e   a   l o s   u s u a r i o s   f i n a l e s   e l   s e r v i c i o   d e   P a r a m o < / s t r i n g > < / k e y > < v a l u e > < i n t > 4 5 < / i n t > < / v a l u e > < / i t e m > < i t e m > < k e y > < s t r i n g > � I n c l u y e   m a x ? < / s t r i n g > < / k e y > < v a l u e > < i n t > 4 6 < / i n t > < / v a l u e > < / i t e m > < i t e m > < k e y > < s t r i n g > T � r m i n o s   y   c o n d i c i o n e s   d e l   s e r v i c i o * * 8 < / s t r i n g > < / k e y > < v a l u e > < i n t > 4 7 < / i n t > < / v a l u e > < / i t e m > < i t e m > < k e y > < s t r i n g > D u r a c i � n   d e l   p e r i o d o   d e   t i e m p o   ( e n   m e s e s )   e n   q u e   o f r e c e   a   l o s   u s u a r i o s   f i n a l e s   e l   s e r v i c i o   d e   m a x   s i < / s t r i n g > < / k e y > < v a l u e > < i n t > 4 8 < / i n t > < / v a l u e > < / i t e m > < i t e m > < k e y > < s t r i n g > � I n c l u y e   m a x ?   9 < / s t r i n g > < / k e y > < v a l u e > < i n t > 4 9 < / i n t > < / v a l u e > < / i t e m > < i t e m > < k e y > < s t r i n g > T � r m i n o s   y   c o n d i c i o n e s   d e l   s e r v i c i o * * 1 0 < / s t r i n g > < / k e y > < v a l u e > < i n t > 5 0 < / i n t > < / v a l u e > < / i t e m > < i t e m > < k e y > < s t r i n g > D u r a c i � n   d e l   p e r i o d o   d e   t i e m p o   ( e n   m e s e s )   e n   q u e   o f r e c e   a   l o s   u s u a r i o s   f i n a l e s   e l   s e r v i c i o   d e   m a x     2 < / s t r i n g > < / k e y > < v a l u e > < i n t > 5 1 < / i n t > < / v a l u e > < / i t e m > < i t e m > < k e y > < s t r i n g > C a n t i d a d   d e   s e r v i c i o s   a d i c i o n a l e s   i n c l u i d o s < / s t r i n g > < / k e y > < v a l u e > < i n t > 5 2 < / i n t > < / v a l u e > < / i t e m > < i t e m > < k e y > < s t r i n g > N o m b r e   d e   l o s   s e r v i c i o s   a d i c i o n a l e s   i n c l u i d o s   ( p o r   e j e m p l o   (   I d e n t i f i c a d o r   d e   l l a m a d a s ,   D e s v i o   d e   l l < / s t r i n g > < / k e y > < v a l u e > < i n t > 5 3 < / i n t > < / v a l u e > < / i t e m > < i t e m > < k e y > < s t r i n g > T V   a d i c i o n a l   * * * < / s t r i n g > < / k e y > < v a l u e > < i n t > 5 4 < / i n t > < / v a l u e > < / i t e m > < i t e m > < k e y > < s t r i n g > C a r g o   p o r   i n s t a l a c i � n   * * * < / s t r i n g > < / k e y > < v a l u e > < i n t > 5 5 < / i n t > < / v a l u e > < / i t e m > < i t e m > < k e y > < s t r i n g > E q u i p o   t e r m i n a l   ( M � d e m / O N T ) * * * < / s t r i n g > < / k e y > < v a l u e > < i n t > 5 6 < / i n t > < / v a l u e > < / i t e m > < i t e m > < k e y > < s t r i n g > D e c o d i f i c a d o r   ( d i g i t a l )   * * * < / s t r i n g > < / k e y > < v a l u e > < i n t > 5 7 < / i n t > < / v a l u e > < / i t e m > < i t e m > < k e y > < s t r i n g > X v i e w   +   /   X v i e w   * * * < / s t r i n g > < / k e y > < v a l u e > < i n t > 5 8 < / i n t > < / v a l u e > < / i t e m > < i t e m > < k e y > < s t r i n g > S e r v i c i o   C l o u d     ( C l o u d   1 ,   C l o u d   2 )   * * * < / s t r i n g > < / k e y > < v a l u e > < i n t > 5 9 < / i n t > < / v a l u e > < / i t e m > < i t e m > < k e y > < s t r i n g > M e g a   M � v i l   * * * < / s t r i n g > < / k e y > < v a l u e > < i n t > 6 0 < / i n t > < / v a l u e > < / i t e m > < i t e m > < k e y > < s t r i n g > E x t e n s o r   M e s h   * * * < / s t r i n g > < / k e y > < v a l u e > < i n t > 6 1 < / i n t > < / v a l u e > < / i t e m > < i t e m > < k e y > < s t r i n g > N o r t o n   S e c u r i t y   * * *   N o r t o n   F a m i l y   * * *   N o r t o n   S e c u r e   V P N   * * * < / s t r i n g > < / k e y > < v a l u e > < i n t > 6 2 < / i n t > < / v a l u e > < / i t e m > < i t e m > < k e y > < s t r i n g > F o x   S p o r t   P r e m i u m   * * * * < / s t r i n g > < / k e y > < v a l u e > < i n t > 6 3 < / i n t > < / v a l u e > < / i t e m > < i t e m > < k e y > < s t r i n g > N B A   L e a g u e   P a s s   * * * * < / s t r i n g > < / k e y > < v a l u e > < i n t > 6 4 < / i n t > < / v a l u e > < / i t e m > < i t e m > < k e y > < s t r i n g > M B L   * * * * < / s t r i n g > < / k e y > < v a l u e > < i n t > 6 5 < / i n t > < / v a l u e > < / i t e m > < i t e m > < k e y > < s t r i n g > O t r o s   I n c l u y a   l a s   c o l u m n a s   q u e   s e a n   n e c e s a r i a s < / s t r i n g > < / k e y > < v a l u e > < i n t > 6 6 < / 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P o w e r P i v o t V e r s i o n " > < C u s t o m C o n t e n t > < ! [ C D A T A [ 2 0 1 5 . 1 3 0 . 1 6 0 5 . 1 5 6 7 ] ] > < / C u s t o m C o n t e n t > < / G e m i n i > 
</file>

<file path=customXml/item12.xml>��< ? x m l   v e r s i o n = " 1 . 0 "   e n c o d i n g = " U T F - 1 6 " ? > < G e m i n i   x m l n s = " h t t p : / / g e m i n i / p i v o t c u s t o m i z a t i o n / T a b l e X M L _ S u s c r i p t o r e s c " > < 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 E s t a d o < / s t r i n g > < / k e y > < v a l u e > < i n t > 7 7 < / i n t > < / v a l u e > < / i t e m > < i t e m > < k e y > < s t r i n g > M u n i c i p i o < / s t r i n g > < / k e y > < v a l u e > < i n t > 9 8 < / i n t > < / v a l u e > < / i t e m > < i t e m > < k e y > < s t r i n g > L o c a l i d a d < / s t r i n g > < / k e y > < v a l u e > < i n t > 9 4 < / i n t > < / v a l u e > < / i t e m > < i t e m > < k e y > < s t r i n g > F i b r a   � p t i c a     2 0 2 3 < / s t r i n g > < / k e y > < v a l u e > < i n t > 1 4 1 < / i n t > < / v a l u e > < / i t e m > < i t e m > < k e y > < s t r i n g > C a b l e   C o a x i a l   2 0 2 3 < / s t r i n g > < / k e y > < v a l u e > < i n t > 1 5 0 < / i n t > < / v a l u e > < / i t e m > < i t e m > < k e y > < s t r i n g > S a t e l i t a l e s     ( D i r e c t   T o   H o m e   o   D T H ) < / s t r i n g > < / k e y > < v a l u e > < i n t > 2 5 0 < / i n t > < / v a l u e > < / i t e m > < i t e m > < k e y > < s t r i n g > O t r a s   t e c n o l o g � a s   [ S e � a l e   e l   t i p o   d e   c o n f i g u r a c i � n   d e   r e d ] < / s t r i n g > < / k e y > < v a l u e > < i n t > 3 8 7 < / i n t > < / v a l u e > < / i t e m > < i t e m > < k e y > < s t r i n g > F i b r a   � p t i c a   2 0 2 4 < / s t r i n g > < / k e y > < v a l u e > < i n t > 1 3 8 < / i n t > < / v a l u e > < / i t e m > < i t e m > < k e y > < s t r i n g > C a b l e   C o a x i a l   2 0 2 4 < / s t r i n g > < / k e y > < v a l u e > < i n t > 1 5 0 < / i n t > < / v a l u e > < / i t e m > < / C o l u m n W i d t h s > < C o l u m n D i s p l a y I n d e x > < i t e m > < k e y > < s t r i n g > N o m b r e   d e   P l a n / P a q u e t e < / s t r i n g > < / k e y > < v a l u e > < i n t > 0 < / i n t > < / v a l u e > < / i t e m > < i t e m > < k e y > < s t r i n g > T i p o * < / s t r i n g > < / k e y > < v a l u e > < i n t > 1 < / i n t > < / v a l u e > < / i t e m > < i t e m > < k e y > < s t r i n g > T i p o   d e   p a q u e t e   c o n s i d e r a n d o   S T A R   ( s e r v i c i o s   i n c l u i d o s ) * < / s t r i n g > < / k e y > < v a l u e > < i n t > 2 < / i n t > < / v a l u e > < / i t e m > < i t e m > < k e y > < s t r i n g > E s t a d o < / s t r i n g > < / k e y > < v a l u e > < i n t > 3 < / i n t > < / v a l u e > < / i t e m > < i t e m > < k e y > < s t r i n g > M u n i c i p i o < / s t r i n g > < / k e y > < v a l u e > < i n t > 4 < / i n t > < / v a l u e > < / i t e m > < i t e m > < k e y > < s t r i n g > L o c a l i d a d < / s t r i n g > < / k e y > < v a l u e > < i n t > 5 < / i n t > < / v a l u e > < / i t e m > < i t e m > < k e y > < s t r i n g > F i b r a   � p t i c a     2 0 2 3 < / s t r i n g > < / k e y > < v a l u e > < i n t > 6 < / i n t > < / v a l u e > < / i t e m > < i t e m > < k e y > < s t r i n g > C a b l e   C o a x i a l   2 0 2 3 < / s t r i n g > < / k e y > < v a l u e > < i n t > 7 < / i n t > < / v a l u e > < / i t e m > < i t e m > < k e y > < s t r i n g > S a t e l i t a l e s     ( D i r e c t   T o   H o m e   o   D T H ) < / s t r i n g > < / k e y > < v a l u e > < i n t > 8 < / i n t > < / v a l u e > < / i t e m > < i t e m > < k e y > < s t r i n g > O t r a s   t e c n o l o g � a s   [ S e � a l e   e l   t i p o   d e   c o n f i g u r a c i � n   d e   r e d ] < / s t r i n g > < / k e y > < v a l u e > < i n t > 9 < / i n t > < / v a l u e > < / i t e m > < i t e m > < k e y > < s t r i n g > F i b r a   � p t i c a   2 0 2 4 < / s t r i n g > < / k e y > < v a l u e > < i n t > 1 0 < / i n t > < / v a l u e > < / i t e m > < i t e m > < k e y > < s t r i n g > C a b l e   C o a x i a l   2 0 2 4 < / s t r i n g > < / k e y > < v a l u e > < i n t > 1 1 < / 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 C a n a s t a 2 0 2 4 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 C a n a s t a 2 0 2 4 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 C o l u m n s \ T i p o   d e   p a q u e t e   c o n s i d e r a n d o   S T A R   ( s e r v i c i o s   i n c l u i d o s ) * < / K e y > < / D i a g r a m O b j e c t K e y > < D i a g r a m O b j e c t K e y > < K e y > C o l u m n s \ E s t a d o < / K e y > < / D i a g r a m O b j e c t K e y > < D i a g r a m O b j e c t K e y > < K e y > C o l u m n s \ M u n i c i p i o < / K e y > < / D i a g r a m O b j e c t K e y > < D i a g r a m O b j e c t K e y > < K e y > C o l u m n s \ L o c a l i d a d < / K e y > < / D i a g r a m O b j e c t K e y > < D i a g r a m O b j e c t K e y > < K e y > C o l u m n s \ F o l i o   R P C < / K e y > < / D i a g r a m O b j e c t K e y > < D i a g r a m O b j e c t K e y > < K e y > C o l u m n s \ R e n t a   m e n s u a l     ( s i n   i m p u e s t o s ) < / K e y > < / D i a g r a m O b j e c t K e y > < D i a g r a m O b j e c t K e y > < K e y > C o l u m n s \ R e n t a   m e n s u a l     ( c o n   i m p u e s t o s ) < / K e y > < / D i a g r a m O b j e c t K e y > < D i a g r a m O b j e c t K e y > < K e y > C o l u m n s \ C a n t i d a d   d e   T V   i n c l u i d a s < / K e y > < / D i a g r a m O b j e c t K e y > < D i a g r a m O b j e c t K e y > < K e y > C o l u m n s \ E n t r e t e n i m i e n t o < / K e y > < / D i a g r a m O b j e c t K e y > < D i a g r a m O b j e c t K e y > < K e y > C o l u m n s \ M � s i c a < / K e y > < / D i a g r a m O b j e c t K e y > < D i a g r a m O b j e c t K e y > < K e y > C o l u m n s \ N i � o s / F a m i l i a r < / K e y > < / D i a g r a m O b j e c t K e y > < D i a g r a m O b j e c t K e y > < K e y > C o l u m n s \ D o c u m e n t a l e s   /   C u l t u r a l e s < / K e y > < / D i a g r a m O b j e c t K e y > < D i a g r a m O b j e c t K e y > < K e y > C o l u m n s \ N a c i o n a l e s < / K e y > < / D i a g r a m O b j e c t K e y > < D i a g r a m O b j e c t K e y > < K e y > C o l u m n s \ I n t e r n a c i o n a l e s < / K e y > < / D i a g r a m O b j e c t K e y > < D i a g r a m O b j e c t K e y > < K e y > C o l u m n s \ D e p o r t e s < / K e y > < / D i a g r a m O b j e c t K e y > < D i a g r a m O b j e c t K e y > < K e y > C o l u m n s \ P e l � c u l a s < / K e y > < / D i a g r a m O b j e c t K e y > < D i a g r a m O b j e c t K e y > < K e y > C o l u m n s \ N � m e r o   d e   c a n a l e s   c o n   a l t a   d e f i n i c i � n   ( H D ) < / K e y > < / D i a g r a m O b j e c t K e y > < D i a g r a m O b j e c t K e y > < K e y > C o l u m n s \ N � m e r o   d e   c a n a l e s   " S o l o   A u d i o " < / K e y > < / D i a g r a m O b j e c t K e y > < D i a g r a m O b j e c t K e y > < K e y > C o l u m n s \ m a x < / K e y > < / D i a g r a m O b j e c t K e y > < D i a g r a m O b j e c t K e y > < K e y > C o l u m n s \ p a r a m o u n t   + < / K e y > < / D i a g r a m O b j e c t K e y > < D i a g r a m O b j e c t K e y > < K e y > C o l u m n s \ F o x   S p o r t   P r e m i u m < / K e y > < / D i a g r a m O b j e c t K e y > < D i a g r a m O b j e c t K e y > < K e y > C o l u m n s \ M L B < / K e y > < / D i a g r a m O b j e c t K e y > < D i a g r a m O b j e c t K e y > < K e y > C o l u m n s \ N B A   L e a g u e   P a s s < / K e y > < / D i a g r a m O b j e c t K e y > < D i a g r a m O b j e c t K e y > < K e y > C o l u m n s \ A d u l t   P a c k < / K e y > < / D i a g r a m O b j e c t K e y > < D i a g r a m O b j e c t K e y > < K e y > C o l u m n s \ o t r o s < / K e y > < / D i a g r a m O b j e c t K e y > < D i a g r a m O b j e c t K e y > < K e y > C o l u m n s \ C a n t i d a d   d e   l � n e a s   i n c l u i d a s < / K e y > < / D i a g r a m O b j e c t K e y > < D i a g r a m O b j e c t K e y > < K e y > C o l u m n s \ N a c i o n a l e s 2 < / K e y > < / D i a g r a m O b j e c t K e y > < D i a g r a m O b j e c t K e y > < K e y > C o l u m n s \ E s t d o s   U n i d o s   y   C a n a d � < / K e y > < / D i a g r a m O b j e c t K e y > < D i a g r a m O b j e c t K e y > < K e y > C o l u m n s \ N a c i o n a l e s 3 < / K e y > < / D i a g r a m O b j e c t K e y > < D i a g r a m O b j e c t K e y > < K e y > C o l u m n s \ E s t d o s   U n i d o s   y   C a n a d � 4 < / K e y > < / D i a g r a m O b j e c t K e y > < D i a g r a m O b j e c t K e y > < K e y > C o l u m n s \ V e l o c i d a d   d e   b a j a d a   o f e r t a d a   ( M b p s ) < / K e y > < / D i a g r a m O b j e c t K e y > < D i a g r a m O b j e c t K e y > < K e y > C o l u m n s \ V e l o c i d a d   d e   s u b i d a   o f e r t a d a   ( M b p s ) < / K e y > < / D i a g r a m O b j e c t K e y > < D i a g r a m O b j e c t K e y > < K e y > C o l u m n s \ � C u e n t a   c o n   p r o m o c i o n e s   q u e   i n c r e m e n t e n   s u   v e l o c i d a d   a   p a r t i r   d e l   p a g o   d e   l a   m i s m a   r e n t a   m e n s u a l ?   ( S < / K e y > < / D i a g r a m O b j e c t K e y > < D i a g r a m O b j e c t K e y > < K e y > C o l u m n s \ D u r a c i � n   d e l   p e r i o d o   d e   t i e m p o   ( e n   m e s e s )   e n   q u e   o f r e c e   l a   p r o m o c i � n   d e   i n c r e m e n t o   d e   v e l o c i d a d < / K e y > < / D i a g r a m O b j e c t K e y > < D i a g r a m O b j e c t K e y > < K e y > C o l u m n s \ V e l o c i d a d   d e   s u b i d a   o f e r t a d a   ( M b p s )   c o n   l a   p r o m o c i � n   d e   a u m e n t o   d e   v e l o c i d a d < / K e y > < / D i a g r a m O b j e c t K e y > < D i a g r a m O b j e c t K e y > < K e y > C o l u m n s \ V e l o c i d a d   d e   b a j a d a   o f e r t a d a   ( M b p s )   c o n   l a   p r o m o c i � n   d e   a u m e n t o   d e   v e l o c i d a d < / K e y > < / D i a g r a m O b j e c t K e y > < D i a g r a m O b j e c t K e y > < K e y > C o l u m n s \ V e l o c i d a d   d e   s u b i d a   o f e r t a d a   ( M b p s )   c o n   l a   p r o m o c i � n   d e   a u m e n t o   d e   v e l o c i d a d 5 < / K e y > < / D i a g r a m O b j e c t K e y > < D i a g r a m O b j e c t K e y > < K e y > C o l u m n s \ V e l o c i d a d   d e   b a j a d a   o f e r t a d a   ( M b p s )   c o n   l a   p r o m o c i � n   d e   a u m e n t o   d e   v e l o c i d a d 6 < / K e y > < / D i a g r a m O b j e c t K e y > < D i a g r a m O b j e c t K e y > < K e y > C o l u m n s \ V e l o c i d a d   d e   s u b i d a   o f e r t a d a   ( M b p s )   c o n   l a   p r o m o c i � n   d e   a u m e n t o   d e   v e l o c i d a d 7 < / K e y > < / D i a g r a m O b j e c t K e y > < D i a g r a m O b j e c t K e y > < K e y > C o l u m n s \ � C u e n t a   c o n   p r o m o c i o n e s   q u e   v u e l v a n   s u   v e l o c i d a d   s i m � t r i c a   p a r t i r   d e l   p a g o   d e   l a   m i s m a   r e n t a   m e n s u a l < / K e y > < / D i a g r a m O b j e c t K e y > < D i a g r a m O b j e c t K e y > < K e y > C o l u m n s \ D u r a c i � n   d e l   p e r i o d o   d e   t i e m p o   ( e n   m e s e s )   e n   q u e   o f r e c e   l a   p r o m o c i � n   d e   s i m e t r � a   e n   l a   v e l o c i d a d < / K e y > < / D i a g r a m O b j e c t K e y > < D i a g r a m O b j e c t K e y > < K e y > C o l u m n s \ � I n c l u y e   P a r a m o u n t   + ? < / K e y > < / D i a g r a m O b j e c t K e y > < D i a g r a m O b j e c t K e y > < K e y > C o l u m n s \ T � r m i n o s   y   c o n d i c i o n e s   d e l   s e r v i c i o * * < / K e y > < / D i a g r a m O b j e c t K e y > < D i a g r a m O b j e c t K e y > < K e y > C o l u m n s \ D u r a c i � n   d e l   p e r i o d o   d e   t i e m p o   ( e n   m e s e s )   e n   q u e   o f r e c e   a   l o s   u s u a r i o s   f i n a l e s   e l   s e r v i c i o   d e   P a r a m o < / K e y > < / D i a g r a m O b j e c t K e y > < D i a g r a m O b j e c t K e y > < K e y > C o l u m n s \ � I n c l u y e   m a x ? < / K e y > < / D i a g r a m O b j e c t K e y > < D i a g r a m O b j e c t K e y > < K e y > C o l u m n s \ T � r m i n o s   y   c o n d i c i o n e s   d e l   s e r v i c i o * * 8 < / K e y > < / D i a g r a m O b j e c t K e y > < D i a g r a m O b j e c t K e y > < K e y > C o l u m n s \ D u r a c i � n   d e l   p e r i o d o   d e   t i e m p o   ( e n   m e s e s )   e n   q u e   o f r e c e   a   l o s   u s u a r i o s   f i n a l e s   e l   s e r v i c i o   d e   m a x   s i < / K e y > < / D i a g r a m O b j e c t K e y > < D i a g r a m O b j e c t K e y > < K e y > C o l u m n s \ � I n c l u y e   m a x ?   9 < / K e y > < / D i a g r a m O b j e c t K e y > < D i a g r a m O b j e c t K e y > < K e y > C o l u m n s \ T � r m i n o s   y   c o n d i c i o n e s   d e l   s e r v i c i o * * 1 0 < / K e y > < / D i a g r a m O b j e c t K e y > < D i a g r a m O b j e c t K e y > < K e y > C o l u m n s \ D u r a c i � n   d e l   p e r i o d o   d e   t i e m p o   ( e n   m e s e s )   e n   q u e   o f r e c e   a   l o s   u s u a r i o s   f i n a l e s   e l   s e r v i c i o   d e   m a x     2 < / K e y > < / D i a g r a m O b j e c t K e y > < D i a g r a m O b j e c t K e y > < K e y > C o l u m n s \ C a n t i d a d   d e   s e r v i c i o s   a d i c i o n a l e s   i n c l u i d o s < / K e y > < / D i a g r a m O b j e c t K e y > < D i a g r a m O b j e c t K e y > < K e y > C o l u m n s \ N o m b r e   d e   l o s   s e r v i c i o s   a d i c i o n a l e s   i n c l u i d o s   ( p o r   e j e m p l o   (   I d e n t i f i c a d o r   d e   l l a m a d a s ,   D e s v i o   d e   l l < / K e y > < / D i a g r a m O b j e c t K e y > < D i a g r a m O b j e c t K e y > < K e y > C o l u m n s \ T V   a d i c i o n a l   * * * < / K e y > < / D i a g r a m O b j e c t K e y > < D i a g r a m O b j e c t K e y > < K e y > C o l u m n s \ C a r g o   p o r   i n s t a l a c i � n   * * * < / K e y > < / D i a g r a m O b j e c t K e y > < D i a g r a m O b j e c t K e y > < K e y > C o l u m n s \ E q u i p o   t e r m i n a l   ( M � d e m / O N T ) * * * < / K e y > < / D i a g r a m O b j e c t K e y > < D i a g r a m O b j e c t K e y > < K e y > C o l u m n s \ D e c o d i f i c a d o r   ( d i g i t a l )   * * * < / K e y > < / D i a g r a m O b j e c t K e y > < D i a g r a m O b j e c t K e y > < K e y > C o l u m n s \ X v i e w   +   /   X v i e w   * * * < / K e y > < / D i a g r a m O b j e c t K e y > < D i a g r a m O b j e c t K e y > < K e y > C o l u m n s \ S e r v i c i o   C l o u d     ( C l o u d   1 ,   C l o u d   2 )   * * * < / K e y > < / D i a g r a m O b j e c t K e y > < D i a g r a m O b j e c t K e y > < K e y > C o l u m n s \ M e g a   M � v i l   * * * < / K e y > < / D i a g r a m O b j e c t K e y > < D i a g r a m O b j e c t K e y > < K e y > C o l u m n s \ E x t e n s o r   M e s h   * * * < / K e y > < / D i a g r a m O b j e c t K e y > < D i a g r a m O b j e c t K e y > < K e y > C o l u m n s \ N o r t o n   S e c u r i t y   * * *   N o r t o n   F a m i l y   * * *   N o r t o n   S e c u r e   V P N   * * * < / K e y > < / D i a g r a m O b j e c t K e y > < D i a g r a m O b j e c t K e y > < K e y > C o l u m n s \ F o x   S p o r t   P r e m i u m   * * * * < / K e y > < / D i a g r a m O b j e c t K e y > < D i a g r a m O b j e c t K e y > < K e y > C o l u m n s \ N B A   L e a g u e   P a s s   * * * * < / K e y > < / D i a g r a m O b j e c t K e y > < D i a g r a m O b j e c t K e y > < K e y > C o l u m n s \ M B L   * * * * < / K e y > < / D i a g r a m O b j e c t K e y > < D i a g r a m O b j e c t K e y > < K e y > C o l u m n s \ O t r o s   I n c l u y a   l a s   c o l u m n a s   q u e   s e a n   n e c e s a r i a s 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 C o l u m n s \ E s t a d o < / K e y > < / a : K e y > < a : V a l u e   i : t y p e = " M e a s u r e G r i d N o d e V i e w S t a t e " > < C o l u m n > 3 < / C o l u m n > < L a y e d O u t > t r u e < / L a y e d O u t > < / a : V a l u e > < / a : K e y V a l u e O f D i a g r a m O b j e c t K e y a n y T y p e z b w N T n L X > < a : K e y V a l u e O f D i a g r a m O b j e c t K e y a n y T y p e z b w N T n L X > < a : K e y > < K e y > C o l u m n s \ M u n i c i p i o < / K e y > < / a : K e y > < a : V a l u e   i : t y p e = " M e a s u r e G r i d N o d e V i e w S t a t e " > < C o l u m n > 4 < / C o l u m n > < L a y e d O u t > t r u e < / L a y e d O u t > < / a : V a l u e > < / a : K e y V a l u e O f D i a g r a m O b j e c t K e y a n y T y p e z b w N T n L X > < a : K e y V a l u e O f D i a g r a m O b j e c t K e y a n y T y p e z b w N T n L X > < a : K e y > < K e y > C o l u m n s \ L o c a l i d a d < / K e y > < / a : K e y > < a : V a l u e   i : t y p e = " M e a s u r e G r i d N o d e V i e w S t a t e " > < C o l u m n > 5 < / C o l u m n > < L a y e d O u t > t r u e < / L a y e d O u t > < / a : V a l u e > < / a : K e y V a l u e O f D i a g r a m O b j e c t K e y a n y T y p e z b w N T n L X > < a : K e y V a l u e O f D i a g r a m O b j e c t K e y a n y T y p e z b w N T n L X > < a : K e y > < K e y > C o l u m n s \ F o l i o   R P C < / K e y > < / a : K e y > < a : V a l u e   i : t y p e = " M e a s u r e G r i d N o d e V i e w S t a t e " > < C o l u m n > 6 < / C o l u m n > < L a y e d O u t > t r u e < / L a y e d O u t > < / a : V a l u e > < / a : K e y V a l u e O f D i a g r a m O b j e c t K e y a n y T y p e z b w N T n L X > < a : K e y V a l u e O f D i a g r a m O b j e c t K e y a n y T y p e z b w N T n L X > < a : K e y > < K e y > C o l u m n s \ R e n t a   m e n s u a l     ( s i n   i m p u e s t o s ) < / K e y > < / a : K e y > < a : V a l u e   i : t y p e = " M e a s u r e G r i d N o d e V i e w S t a t e " > < C o l u m n > 7 < / C o l u m n > < L a y e d O u t > t r u e < / L a y e d O u t > < / a : V a l u e > < / a : K e y V a l u e O f D i a g r a m O b j e c t K e y a n y T y p e z b w N T n L X > < a : K e y V a l u e O f D i a g r a m O b j e c t K e y a n y T y p e z b w N T n L X > < a : K e y > < K e y > C o l u m n s \ R e n t a   m e n s u a l     ( c o n   i m p u e s t o s ) < / K e y > < / a : K e y > < a : V a l u e   i : t y p e = " M e a s u r e G r i d N o d e V i e w S t a t e " > < C o l u m n > 8 < / C o l u m n > < L a y e d O u t > t r u e < / L a y e d O u t > < / a : V a l u e > < / a : K e y V a l u e O f D i a g r a m O b j e c t K e y a n y T y p e z b w N T n L X > < a : K e y V a l u e O f D i a g r a m O b j e c t K e y a n y T y p e z b w N T n L X > < a : K e y > < K e y > C o l u m n s \ C a n t i d a d   d e   T V   i n c l u i d a s < / K e y > < / a : K e y > < a : V a l u e   i : t y p e = " M e a s u r e G r i d N o d e V i e w S t a t e " > < C o l u m n > 9 < / C o l u m n > < L a y e d O u t > t r u e < / L a y e d O u t > < / a : V a l u e > < / a : K e y V a l u e O f D i a g r a m O b j e c t K e y a n y T y p e z b w N T n L X > < a : K e y V a l u e O f D i a g r a m O b j e c t K e y a n y T y p e z b w N T n L X > < a : K e y > < K e y > C o l u m n s \ E n t r e t e n i m i e n t o < / K e y > < / a : K e y > < a : V a l u e   i : t y p e = " M e a s u r e G r i d N o d e V i e w S t a t e " > < C o l u m n > 1 0 < / C o l u m n > < L a y e d O u t > t r u e < / L a y e d O u t > < / a : V a l u e > < / a : K e y V a l u e O f D i a g r a m O b j e c t K e y a n y T y p e z b w N T n L X > < a : K e y V a l u e O f D i a g r a m O b j e c t K e y a n y T y p e z b w N T n L X > < a : K e y > < K e y > C o l u m n s \ M � s i c a < / K e y > < / a : K e y > < a : V a l u e   i : t y p e = " M e a s u r e G r i d N o d e V i e w S t a t e " > < C o l u m n > 1 1 < / C o l u m n > < L a y e d O u t > t r u e < / L a y e d O u t > < / a : V a l u e > < / a : K e y V a l u e O f D i a g r a m O b j e c t K e y a n y T y p e z b w N T n L X > < a : K e y V a l u e O f D i a g r a m O b j e c t K e y a n y T y p e z b w N T n L X > < a : K e y > < K e y > C o l u m n s \ N i � o s / F a m i l i a r < / K e y > < / a : K e y > < a : V a l u e   i : t y p e = " M e a s u r e G r i d N o d e V i e w S t a t e " > < C o l u m n > 1 2 < / C o l u m n > < L a y e d O u t > t r u e < / L a y e d O u t > < / a : V a l u e > < / a : K e y V a l u e O f D i a g r a m O b j e c t K e y a n y T y p e z b w N T n L X > < a : K e y V a l u e O f D i a g r a m O b j e c t K e y a n y T y p e z b w N T n L X > < a : K e y > < K e y > C o l u m n s \ D o c u m e n t a l e s   /   C u l t u r a l e s < / K e y > < / a : K e y > < a : V a l u e   i : t y p e = " M e a s u r e G r i d N o d e V i e w S t a t e " > < C o l u m n > 1 3 < / C o l u m n > < L a y e d O u t > t r u e < / L a y e d O u t > < / a : V a l u e > < / a : K e y V a l u e O f D i a g r a m O b j e c t K e y a n y T y p e z b w N T n L X > < a : K e y V a l u e O f D i a g r a m O b j e c t K e y a n y T y p e z b w N T n L X > < a : K e y > < K e y > C o l u m n s \ N a c i o n a l e s < / K e y > < / a : K e y > < a : V a l u e   i : t y p e = " M e a s u r e G r i d N o d e V i e w S t a t e " > < C o l u m n > 1 4 < / C o l u m n > < L a y e d O u t > t r u e < / L a y e d O u t > < / a : V a l u e > < / a : K e y V a l u e O f D i a g r a m O b j e c t K e y a n y T y p e z b w N T n L X > < a : K e y V a l u e O f D i a g r a m O b j e c t K e y a n y T y p e z b w N T n L X > < a : K e y > < K e y > C o l u m n s \ I n t e r n a c i o n a l e s < / K e y > < / a : K e y > < a : V a l u e   i : t y p e = " M e a s u r e G r i d N o d e V i e w S t a t e " > < C o l u m n > 1 5 < / C o l u m n > < L a y e d O u t > t r u e < / L a y e d O u t > < / a : V a l u e > < / a : K e y V a l u e O f D i a g r a m O b j e c t K e y a n y T y p e z b w N T n L X > < a : K e y V a l u e O f D i a g r a m O b j e c t K e y a n y T y p e z b w N T n L X > < a : K e y > < K e y > C o l u m n s \ D e p o r t e s < / K e y > < / a : K e y > < a : V a l u e   i : t y p e = " M e a s u r e G r i d N o d e V i e w S t a t e " > < C o l u m n > 1 6 < / C o l u m n > < L a y e d O u t > t r u e < / L a y e d O u t > < / a : V a l u e > < / a : K e y V a l u e O f D i a g r a m O b j e c t K e y a n y T y p e z b w N T n L X > < a : K e y V a l u e O f D i a g r a m O b j e c t K e y a n y T y p e z b w N T n L X > < a : K e y > < K e y > C o l u m n s \ P e l � c u l a s < / K e y > < / a : K e y > < a : V a l u e   i : t y p e = " M e a s u r e G r i d N o d e V i e w S t a t e " > < C o l u m n > 1 7 < / C o l u m n > < L a y e d O u t > t r u e < / L a y e d O u t > < / a : V a l u e > < / a : K e y V a l u e O f D i a g r a m O b j e c t K e y a n y T y p e z b w N T n L X > < a : K e y V a l u e O f D i a g r a m O b j e c t K e y a n y T y p e z b w N T n L X > < a : K e y > < K e y > C o l u m n s \ N � m e r o   d e   c a n a l e s   c o n   a l t a   d e f i n i c i � n   ( H D ) < / K e y > < / a : K e y > < a : V a l u e   i : t y p e = " M e a s u r e G r i d N o d e V i e w S t a t e " > < C o l u m n > 1 8 < / C o l u m n > < L a y e d O u t > t r u e < / L a y e d O u t > < / a : V a l u e > < / a : K e y V a l u e O f D i a g r a m O b j e c t K e y a n y T y p e z b w N T n L X > < a : K e y V a l u e O f D i a g r a m O b j e c t K e y a n y T y p e z b w N T n L X > < a : K e y > < K e y > C o l u m n s \ N � m e r o   d e   c a n a l e s   " S o l o   A u d i o " < / K e y > < / a : K e y > < a : V a l u e   i : t y p e = " M e a s u r e G r i d N o d e V i e w S t a t e " > < C o l u m n > 1 9 < / C o l u m n > < L a y e d O u t > t r u e < / L a y e d O u t > < / a : V a l u e > < / a : K e y V a l u e O f D i a g r a m O b j e c t K e y a n y T y p e z b w N T n L X > < a : K e y V a l u e O f D i a g r a m O b j e c t K e y a n y T y p e z b w N T n L X > < a : K e y > < K e y > C o l u m n s \ m a x < / K e y > < / a : K e y > < a : V a l u e   i : t y p e = " M e a s u r e G r i d N o d e V i e w S t a t e " > < C o l u m n > 2 0 < / C o l u m n > < L a y e d O u t > t r u e < / L a y e d O u t > < / a : V a l u e > < / a : K e y V a l u e O f D i a g r a m O b j e c t K e y a n y T y p e z b w N T n L X > < a : K e y V a l u e O f D i a g r a m O b j e c t K e y a n y T y p e z b w N T n L X > < a : K e y > < K e y > C o l u m n s \ p a r a m o u n t   + < / K e y > < / a : K e y > < a : V a l u e   i : t y p e = " M e a s u r e G r i d N o d e V i e w S t a t e " > < C o l u m n > 2 1 < / C o l u m n > < L a y e d O u t > t r u e < / L a y e d O u t > < / a : V a l u e > < / a : K e y V a l u e O f D i a g r a m O b j e c t K e y a n y T y p e z b w N T n L X > < a : K e y V a l u e O f D i a g r a m O b j e c t K e y a n y T y p e z b w N T n L X > < a : K e y > < K e y > C o l u m n s \ F o x   S p o r t   P r e m i u m < / K e y > < / a : K e y > < a : V a l u e   i : t y p e = " M e a s u r e G r i d N o d e V i e w S t a t e " > < C o l u m n > 2 2 < / C o l u m n > < L a y e d O u t > t r u e < / L a y e d O u t > < / a : V a l u e > < / a : K e y V a l u e O f D i a g r a m O b j e c t K e y a n y T y p e z b w N T n L X > < a : K e y V a l u e O f D i a g r a m O b j e c t K e y a n y T y p e z b w N T n L X > < a : K e y > < K e y > C o l u m n s \ M L B < / K e y > < / a : K e y > < a : V a l u e   i : t y p e = " M e a s u r e G r i d N o d e V i e w S t a t e " > < C o l u m n > 2 3 < / C o l u m n > < L a y e d O u t > t r u e < / L a y e d O u t > < / a : V a l u e > < / a : K e y V a l u e O f D i a g r a m O b j e c t K e y a n y T y p e z b w N T n L X > < a : K e y V a l u e O f D i a g r a m O b j e c t K e y a n y T y p e z b w N T n L X > < a : K e y > < K e y > C o l u m n s \ N B A   L e a g u e   P a s s < / K e y > < / a : K e y > < a : V a l u e   i : t y p e = " M e a s u r e G r i d N o d e V i e w S t a t e " > < C o l u m n > 2 4 < / C o l u m n > < L a y e d O u t > t r u e < / L a y e d O u t > < / a : V a l u e > < / a : K e y V a l u e O f D i a g r a m O b j e c t K e y a n y T y p e z b w N T n L X > < a : K e y V a l u e O f D i a g r a m O b j e c t K e y a n y T y p e z b w N T n L X > < a : K e y > < K e y > C o l u m n s \ A d u l t   P a c k < / K e y > < / a : K e y > < a : V a l u e   i : t y p e = " M e a s u r e G r i d N o d e V i e w S t a t e " > < C o l u m n > 2 5 < / C o l u m n > < L a y e d O u t > t r u e < / L a y e d O u t > < / a : V a l u e > < / a : K e y V a l u e O f D i a g r a m O b j e c t K e y a n y T y p e z b w N T n L X > < a : K e y V a l u e O f D i a g r a m O b j e c t K e y a n y T y p e z b w N T n L X > < a : K e y > < K e y > C o l u m n s \ o t r o s < / K e y > < / a : K e y > < a : V a l u e   i : t y p e = " M e a s u r e G r i d N o d e V i e w S t a t e " > < C o l u m n > 2 6 < / C o l u m n > < L a y e d O u t > t r u e < / L a y e d O u t > < / a : V a l u e > < / a : K e y V a l u e O f D i a g r a m O b j e c t K e y a n y T y p e z b w N T n L X > < a : K e y V a l u e O f D i a g r a m O b j e c t K e y a n y T y p e z b w N T n L X > < a : K e y > < K e y > C o l u m n s \ C a n t i d a d   d e   l � n e a s   i n c l u i d a s < / K e y > < / a : K e y > < a : V a l u e   i : t y p e = " M e a s u r e G r i d N o d e V i e w S t a t e " > < C o l u m n > 2 7 < / C o l u m n > < L a y e d O u t > t r u e < / L a y e d O u t > < / a : V a l u e > < / a : K e y V a l u e O f D i a g r a m O b j e c t K e y a n y T y p e z b w N T n L X > < a : K e y V a l u e O f D i a g r a m O b j e c t K e y a n y T y p e z b w N T n L X > < a : K e y > < K e y > C o l u m n s \ N a c i o n a l e s 2 < / K e y > < / a : K e y > < a : V a l u e   i : t y p e = " M e a s u r e G r i d N o d e V i e w S t a t e " > < C o l u m n > 2 8 < / C o l u m n > < L a y e d O u t > t r u e < / L a y e d O u t > < / a : V a l u e > < / a : K e y V a l u e O f D i a g r a m O b j e c t K e y a n y T y p e z b w N T n L X > < a : K e y V a l u e O f D i a g r a m O b j e c t K e y a n y T y p e z b w N T n L X > < a : K e y > < K e y > C o l u m n s \ E s t d o s   U n i d o s   y   C a n a d � < / K e y > < / a : K e y > < a : V a l u e   i : t y p e = " M e a s u r e G r i d N o d e V i e w S t a t e " > < C o l u m n > 2 9 < / C o l u m n > < L a y e d O u t > t r u e < / L a y e d O u t > < / a : V a l u e > < / a : K e y V a l u e O f D i a g r a m O b j e c t K e y a n y T y p e z b w N T n L X > < a : K e y V a l u e O f D i a g r a m O b j e c t K e y a n y T y p e z b w N T n L X > < a : K e y > < K e y > C o l u m n s \ N a c i o n a l e s 3 < / K e y > < / a : K e y > < a : V a l u e   i : t y p e = " M e a s u r e G r i d N o d e V i e w S t a t e " > < C o l u m n > 3 0 < / C o l u m n > < L a y e d O u t > t r u e < / L a y e d O u t > < / a : V a l u e > < / a : K e y V a l u e O f D i a g r a m O b j e c t K e y a n y T y p e z b w N T n L X > < a : K e y V a l u e O f D i a g r a m O b j e c t K e y a n y T y p e z b w N T n L X > < a : K e y > < K e y > C o l u m n s \ E s t d o s   U n i d o s   y   C a n a d � 4 < / K e y > < / a : K e y > < a : V a l u e   i : t y p e = " M e a s u r e G r i d N o d e V i e w S t a t e " > < C o l u m n > 3 1 < / C o l u m n > < L a y e d O u t > t r u e < / L a y e d O u t > < / a : V a l u e > < / a : K e y V a l u e O f D i a g r a m O b j e c t K e y a n y T y p e z b w N T n L X > < a : K e y V a l u e O f D i a g r a m O b j e c t K e y a n y T y p e z b w N T n L X > < a : K e y > < K e y > C o l u m n s \ V e l o c i d a d   d e   b a j a d a   o f e r t a d a   ( M b p s ) < / K e y > < / a : K e y > < a : V a l u e   i : t y p e = " M e a s u r e G r i d N o d e V i e w S t a t e " > < C o l u m n > 3 2 < / C o l u m n > < L a y e d O u t > t r u e < / L a y e d O u t > < / a : V a l u e > < / a : K e y V a l u e O f D i a g r a m O b j e c t K e y a n y T y p e z b w N T n L X > < a : K e y V a l u e O f D i a g r a m O b j e c t K e y a n y T y p e z b w N T n L X > < a : K e y > < K e y > C o l u m n s \ V e l o c i d a d   d e   s u b i d a   o f e r t a d a   ( M b p s ) < / K e y > < / a : K e y > < a : V a l u e   i : t y p e = " M e a s u r e G r i d N o d e V i e w S t a t e " > < C o l u m n > 3 3 < / C o l u m n > < L a y e d O u t > t r u e < / L a y e d O u t > < / a : V a l u e > < / a : K e y V a l u e O f D i a g r a m O b j e c t K e y a n y T y p e z b w N T n L X > < a : K e y V a l u e O f D i a g r a m O b j e c t K e y a n y T y p e z b w N T n L X > < a : K e y > < K e y > C o l u m n s \ � C u e n t a   c o n   p r o m o c i o n e s   q u e   i n c r e m e n t e n   s u   v e l o c i d a d   a   p a r t i r   d e l   p a g o   d e   l a   m i s m a   r e n t a   m e n s u a l ?   ( S < / K e y > < / a : K e y > < a : V a l u e   i : t y p e = " M e a s u r e G r i d N o d e V i e w S t a t e " > < C o l u m n > 3 4 < / C o l u m n > < L a y e d O u t > t r u e < / L a y e d O u t > < / a : V a l u e > < / a : K e y V a l u e O f D i a g r a m O b j e c t K e y a n y T y p e z b w N T n L X > < a : K e y V a l u e O f D i a g r a m O b j e c t K e y a n y T y p e z b w N T n L X > < a : K e y > < K e y > C o l u m n s \ D u r a c i � n   d e l   p e r i o d o   d e   t i e m p o   ( e n   m e s e s )   e n   q u e   o f r e c e   l a   p r o m o c i � n   d e   i n c r e m e n t o   d e   v e l o c i d a d < / K e y > < / a : K e y > < a : V a l u e   i : t y p e = " M e a s u r e G r i d N o d e V i e w S t a t e " > < C o l u m n > 3 5 < / C o l u m n > < L a y e d O u t > t r u e < / L a y e d O u t > < / a : V a l u e > < / a : K e y V a l u e O f D i a g r a m O b j e c t K e y a n y T y p e z b w N T n L X > < a : K e y V a l u e O f D i a g r a m O b j e c t K e y a n y T y p e z b w N T n L X > < a : K e y > < K e y > C o l u m n s \ V e l o c i d a d   d e   s u b i d a   o f e r t a d a   ( M b p s )   c o n   l a   p r o m o c i � n   d e   a u m e n t o   d e   v e l o c i d a d < / K e y > < / a : K e y > < a : V a l u e   i : t y p e = " M e a s u r e G r i d N o d e V i e w S t a t e " > < C o l u m n > 3 6 < / C o l u m n > < L a y e d O u t > t r u e < / L a y e d O u t > < / a : V a l u e > < / a : K e y V a l u e O f D i a g r a m O b j e c t K e y a n y T y p e z b w N T n L X > < a : K e y V a l u e O f D i a g r a m O b j e c t K e y a n y T y p e z b w N T n L X > < a : K e y > < K e y > C o l u m n s \ V e l o c i d a d   d e   b a j a d a   o f e r t a d a   ( M b p s )   c o n   l a   p r o m o c i � n   d e   a u m e n t o   d e   v e l o c i d a d < / K e y > < / a : K e y > < a : V a l u e   i : t y p e = " M e a s u r e G r i d N o d e V i e w S t a t e " > < C o l u m n > 3 7 < / C o l u m n > < L a y e d O u t > t r u e < / L a y e d O u t > < / a : V a l u e > < / a : K e y V a l u e O f D i a g r a m O b j e c t K e y a n y T y p e z b w N T n L X > < a : K e y V a l u e O f D i a g r a m O b j e c t K e y a n y T y p e z b w N T n L X > < a : K e y > < K e y > C o l u m n s \ V e l o c i d a d   d e   s u b i d a   o f e r t a d a   ( M b p s )   c o n   l a   p r o m o c i � n   d e   a u m e n t o   d e   v e l o c i d a d 5 < / K e y > < / a : K e y > < a : V a l u e   i : t y p e = " M e a s u r e G r i d N o d e V i e w S t a t e " > < C o l u m n > 3 8 < / C o l u m n > < L a y e d O u t > t r u e < / L a y e d O u t > < / a : V a l u e > < / a : K e y V a l u e O f D i a g r a m O b j e c t K e y a n y T y p e z b w N T n L X > < a : K e y V a l u e O f D i a g r a m O b j e c t K e y a n y T y p e z b w N T n L X > < a : K e y > < K e y > C o l u m n s \ V e l o c i d a d   d e   b a j a d a   o f e r t a d a   ( M b p s )   c o n   l a   p r o m o c i � n   d e   a u m e n t o   d e   v e l o c i d a d 6 < / K e y > < / a : K e y > < a : V a l u e   i : t y p e = " M e a s u r e G r i d N o d e V i e w S t a t e " > < C o l u m n > 3 9 < / C o l u m n > < L a y e d O u t > t r u e < / L a y e d O u t > < / a : V a l u e > < / a : K e y V a l u e O f D i a g r a m O b j e c t K e y a n y T y p e z b w N T n L X > < a : K e y V a l u e O f D i a g r a m O b j e c t K e y a n y T y p e z b w N T n L X > < a : K e y > < K e y > C o l u m n s \ V e l o c i d a d   d e   s u b i d a   o f e r t a d a   ( M b p s )   c o n   l a   p r o m o c i � n   d e   a u m e n t o   d e   v e l o c i d a d 7 < / K e y > < / a : K e y > < a : V a l u e   i : t y p e = " M e a s u r e G r i d N o d e V i e w S t a t e " > < C o l u m n > 4 0 < / C o l u m n > < L a y e d O u t > t r u e < / L a y e d O u t > < / a : V a l u e > < / a : K e y V a l u e O f D i a g r a m O b j e c t K e y a n y T y p e z b w N T n L X > < a : K e y V a l u e O f D i a g r a m O b j e c t K e y a n y T y p e z b w N T n L X > < a : K e y > < K e y > C o l u m n s \ � C u e n t a   c o n   p r o m o c i o n e s   q u e   v u e l v a n   s u   v e l o c i d a d   s i m � t r i c a   p a r t i r   d e l   p a g o   d e   l a   m i s m a   r e n t a   m e n s u a l < / K e y > < / a : K e y > < a : V a l u e   i : t y p e = " M e a s u r e G r i d N o d e V i e w S t a t e " > < C o l u m n > 4 1 < / C o l u m n > < L a y e d O u t > t r u e < / L a y e d O u t > < / a : V a l u e > < / a : K e y V a l u e O f D i a g r a m O b j e c t K e y a n y T y p e z b w N T n L X > < a : K e y V a l u e O f D i a g r a m O b j e c t K e y a n y T y p e z b w N T n L X > < a : K e y > < K e y > C o l u m n s \ D u r a c i � n   d e l   p e r i o d o   d e   t i e m p o   ( e n   m e s e s )   e n   q u e   o f r e c e   l a   p r o m o c i � n   d e   s i m e t r � a   e n   l a   v e l o c i d a d < / K e y > < / a : K e y > < a : V a l u e   i : t y p e = " M e a s u r e G r i d N o d e V i e w S t a t e " > < C o l u m n > 4 2 < / C o l u m n > < L a y e d O u t > t r u e < / L a y e d O u t > < / a : V a l u e > < / a : K e y V a l u e O f D i a g r a m O b j e c t K e y a n y T y p e z b w N T n L X > < a : K e y V a l u e O f D i a g r a m O b j e c t K e y a n y T y p e z b w N T n L X > < a : K e y > < K e y > C o l u m n s \ � I n c l u y e   P a r a m o u n t   + ? < / K e y > < / a : K e y > < a : V a l u e   i : t y p e = " M e a s u r e G r i d N o d e V i e w S t a t e " > < C o l u m n > 4 3 < / C o l u m n > < L a y e d O u t > t r u e < / L a y e d O u t > < / a : V a l u e > < / a : K e y V a l u e O f D i a g r a m O b j e c t K e y a n y T y p e z b w N T n L X > < a : K e y V a l u e O f D i a g r a m O b j e c t K e y a n y T y p e z b w N T n L X > < a : K e y > < K e y > C o l u m n s \ T � r m i n o s   y   c o n d i c i o n e s   d e l   s e r v i c i o * * < / K e y > < / a : K e y > < a : V a l u e   i : t y p e = " M e a s u r e G r i d N o d e V i e w S t a t e " > < C o l u m n > 4 4 < / C o l u m n > < L a y e d O u t > t r u e < / L a y e d O u t > < / a : V a l u e > < / a : K e y V a l u e O f D i a g r a m O b j e c t K e y a n y T y p e z b w N T n L X > < a : K e y V a l u e O f D i a g r a m O b j e c t K e y a n y T y p e z b w N T n L X > < a : K e y > < K e y > C o l u m n s \ D u r a c i � n   d e l   p e r i o d o   d e   t i e m p o   ( e n   m e s e s )   e n   q u e   o f r e c e   a   l o s   u s u a r i o s   f i n a l e s   e l   s e r v i c i o   d e   P a r a m o < / K e y > < / a : K e y > < a : V a l u e   i : t y p e = " M e a s u r e G r i d N o d e V i e w S t a t e " > < C o l u m n > 4 5 < / C o l u m n > < L a y e d O u t > t r u e < / L a y e d O u t > < / a : V a l u e > < / a : K e y V a l u e O f D i a g r a m O b j e c t K e y a n y T y p e z b w N T n L X > < a : K e y V a l u e O f D i a g r a m O b j e c t K e y a n y T y p e z b w N T n L X > < a : K e y > < K e y > C o l u m n s \ � I n c l u y e   m a x ? < / K e y > < / a : K e y > < a : V a l u e   i : t y p e = " M e a s u r e G r i d N o d e V i e w S t a t e " > < C o l u m n > 4 6 < / C o l u m n > < L a y e d O u t > t r u e < / L a y e d O u t > < / a : V a l u e > < / a : K e y V a l u e O f D i a g r a m O b j e c t K e y a n y T y p e z b w N T n L X > < a : K e y V a l u e O f D i a g r a m O b j e c t K e y a n y T y p e z b w N T n L X > < a : K e y > < K e y > C o l u m n s \ T � r m i n o s   y   c o n d i c i o n e s   d e l   s e r v i c i o * * 8 < / K e y > < / a : K e y > < a : V a l u e   i : t y p e = " M e a s u r e G r i d N o d e V i e w S t a t e " > < C o l u m n > 4 7 < / C o l u m n > < L a y e d O u t > t r u e < / L a y e d O u t > < / a : V a l u e > < / a : K e y V a l u e O f D i a g r a m O b j e c t K e y a n y T y p e z b w N T n L X > < a : K e y V a l u e O f D i a g r a m O b j e c t K e y a n y T y p e z b w N T n L X > < a : K e y > < K e y > C o l u m n s \ D u r a c i � n   d e l   p e r i o d o   d e   t i e m p o   ( e n   m e s e s )   e n   q u e   o f r e c e   a   l o s   u s u a r i o s   f i n a l e s   e l   s e r v i c i o   d e   m a x   s i < / K e y > < / a : K e y > < a : V a l u e   i : t y p e = " M e a s u r e G r i d N o d e V i e w S t a t e " > < C o l u m n > 4 8 < / C o l u m n > < L a y e d O u t > t r u e < / L a y e d O u t > < / a : V a l u e > < / a : K e y V a l u e O f D i a g r a m O b j e c t K e y a n y T y p e z b w N T n L X > < a : K e y V a l u e O f D i a g r a m O b j e c t K e y a n y T y p e z b w N T n L X > < a : K e y > < K e y > C o l u m n s \ � I n c l u y e   m a x ?   9 < / K e y > < / a : K e y > < a : V a l u e   i : t y p e = " M e a s u r e G r i d N o d e V i e w S t a t e " > < C o l u m n > 4 9 < / C o l u m n > < L a y e d O u t > t r u e < / L a y e d O u t > < / a : V a l u e > < / a : K e y V a l u e O f D i a g r a m O b j e c t K e y a n y T y p e z b w N T n L X > < a : K e y V a l u e O f D i a g r a m O b j e c t K e y a n y T y p e z b w N T n L X > < a : K e y > < K e y > C o l u m n s \ T � r m i n o s   y   c o n d i c i o n e s   d e l   s e r v i c i o * * 1 0 < / K e y > < / a : K e y > < a : V a l u e   i : t y p e = " M e a s u r e G r i d N o d e V i e w S t a t e " > < C o l u m n > 5 0 < / C o l u m n > < L a y e d O u t > t r u e < / L a y e d O u t > < / a : V a l u e > < / a : K e y V a l u e O f D i a g r a m O b j e c t K e y a n y T y p e z b w N T n L X > < a : K e y V a l u e O f D i a g r a m O b j e c t K e y a n y T y p e z b w N T n L X > < a : K e y > < K e y > C o l u m n s \ D u r a c i � n   d e l   p e r i o d o   d e   t i e m p o   ( e n   m e s e s )   e n   q u e   o f r e c e   a   l o s   u s u a r i o s   f i n a l e s   e l   s e r v i c i o   d e   m a x     2 < / K e y > < / a : K e y > < a : V a l u e   i : t y p e = " M e a s u r e G r i d N o d e V i e w S t a t e " > < C o l u m n > 5 1 < / C o l u m n > < L a y e d O u t > t r u e < / L a y e d O u t > < / a : V a l u e > < / a : K e y V a l u e O f D i a g r a m O b j e c t K e y a n y T y p e z b w N T n L X > < a : K e y V a l u e O f D i a g r a m O b j e c t K e y a n y T y p e z b w N T n L X > < a : K e y > < K e y > C o l u m n s \ C a n t i d a d   d e   s e r v i c i o s   a d i c i o n a l e s   i n c l u i d o s < / K e y > < / a : K e y > < a : V a l u e   i : t y p e = " M e a s u r e G r i d N o d e V i e w S t a t e " > < C o l u m n > 5 2 < / C o l u m n > < L a y e d O u t > t r u e < / L a y e d O u t > < / a : V a l u e > < / a : K e y V a l u e O f D i a g r a m O b j e c t K e y a n y T y p e z b w N T n L X > < a : K e y V a l u e O f D i a g r a m O b j e c t K e y a n y T y p e z b w N T n L X > < a : K e y > < K e y > C o l u m n s \ N o m b r e   d e   l o s   s e r v i c i o s   a d i c i o n a l e s   i n c l u i d o s   ( p o r   e j e m p l o   (   I d e n t i f i c a d o r   d e   l l a m a d a s ,   D e s v i o   d e   l l < / K e y > < / a : K e y > < a : V a l u e   i : t y p e = " M e a s u r e G r i d N o d e V i e w S t a t e " > < C o l u m n > 5 3 < / C o l u m n > < L a y e d O u t > t r u e < / L a y e d O u t > < / a : V a l u e > < / a : K e y V a l u e O f D i a g r a m O b j e c t K e y a n y T y p e z b w N T n L X > < a : K e y V a l u e O f D i a g r a m O b j e c t K e y a n y T y p e z b w N T n L X > < a : K e y > < K e y > C o l u m n s \ T V   a d i c i o n a l   * * * < / K e y > < / a : K e y > < a : V a l u e   i : t y p e = " M e a s u r e G r i d N o d e V i e w S t a t e " > < C o l u m n > 5 4 < / C o l u m n > < L a y e d O u t > t r u e < / L a y e d O u t > < / a : V a l u e > < / a : K e y V a l u e O f D i a g r a m O b j e c t K e y a n y T y p e z b w N T n L X > < a : K e y V a l u e O f D i a g r a m O b j e c t K e y a n y T y p e z b w N T n L X > < a : K e y > < K e y > C o l u m n s \ C a r g o   p o r   i n s t a l a c i � n   * * * < / K e y > < / a : K e y > < a : V a l u e   i : t y p e = " M e a s u r e G r i d N o d e V i e w S t a t e " > < C o l u m n > 5 5 < / C o l u m n > < L a y e d O u t > t r u e < / L a y e d O u t > < / a : V a l u e > < / a : K e y V a l u e O f D i a g r a m O b j e c t K e y a n y T y p e z b w N T n L X > < a : K e y V a l u e O f D i a g r a m O b j e c t K e y a n y T y p e z b w N T n L X > < a : K e y > < K e y > C o l u m n s \ E q u i p o   t e r m i n a l   ( M � d e m / O N T ) * * * < / K e y > < / a : K e y > < a : V a l u e   i : t y p e = " M e a s u r e G r i d N o d e V i e w S t a t e " > < C o l u m n > 5 6 < / C o l u m n > < L a y e d O u t > t r u e < / L a y e d O u t > < / a : V a l u e > < / a : K e y V a l u e O f D i a g r a m O b j e c t K e y a n y T y p e z b w N T n L X > < a : K e y V a l u e O f D i a g r a m O b j e c t K e y a n y T y p e z b w N T n L X > < a : K e y > < K e y > C o l u m n s \ D e c o d i f i c a d o r   ( d i g i t a l )   * * * < / K e y > < / a : K e y > < a : V a l u e   i : t y p e = " M e a s u r e G r i d N o d e V i e w S t a t e " > < C o l u m n > 5 7 < / C o l u m n > < L a y e d O u t > t r u e < / L a y e d O u t > < / a : V a l u e > < / a : K e y V a l u e O f D i a g r a m O b j e c t K e y a n y T y p e z b w N T n L X > < a : K e y V a l u e O f D i a g r a m O b j e c t K e y a n y T y p e z b w N T n L X > < a : K e y > < K e y > C o l u m n s \ X v i e w   +   /   X v i e w   * * * < / K e y > < / a : K e y > < a : V a l u e   i : t y p e = " M e a s u r e G r i d N o d e V i e w S t a t e " > < C o l u m n > 5 8 < / C o l u m n > < L a y e d O u t > t r u e < / L a y e d O u t > < / a : V a l u e > < / a : K e y V a l u e O f D i a g r a m O b j e c t K e y a n y T y p e z b w N T n L X > < a : K e y V a l u e O f D i a g r a m O b j e c t K e y a n y T y p e z b w N T n L X > < a : K e y > < K e y > C o l u m n s \ S e r v i c i o   C l o u d     ( C l o u d   1 ,   C l o u d   2 )   * * * < / K e y > < / a : K e y > < a : V a l u e   i : t y p e = " M e a s u r e G r i d N o d e V i e w S t a t e " > < C o l u m n > 5 9 < / C o l u m n > < L a y e d O u t > t r u e < / L a y e d O u t > < / a : V a l u e > < / a : K e y V a l u e O f D i a g r a m O b j e c t K e y a n y T y p e z b w N T n L X > < a : K e y V a l u e O f D i a g r a m O b j e c t K e y a n y T y p e z b w N T n L X > < a : K e y > < K e y > C o l u m n s \ M e g a   M � v i l   * * * < / K e y > < / a : K e y > < a : V a l u e   i : t y p e = " M e a s u r e G r i d N o d e V i e w S t a t e " > < C o l u m n > 6 0 < / C o l u m n > < L a y e d O u t > t r u e < / L a y e d O u t > < / a : V a l u e > < / a : K e y V a l u e O f D i a g r a m O b j e c t K e y a n y T y p e z b w N T n L X > < a : K e y V a l u e O f D i a g r a m O b j e c t K e y a n y T y p e z b w N T n L X > < a : K e y > < K e y > C o l u m n s \ E x t e n s o r   M e s h   * * * < / K e y > < / a : K e y > < a : V a l u e   i : t y p e = " M e a s u r e G r i d N o d e V i e w S t a t e " > < C o l u m n > 6 1 < / C o l u m n > < L a y e d O u t > t r u e < / L a y e d O u t > < / a : V a l u e > < / a : K e y V a l u e O f D i a g r a m O b j e c t K e y a n y T y p e z b w N T n L X > < a : K e y V a l u e O f D i a g r a m O b j e c t K e y a n y T y p e z b w N T n L X > < a : K e y > < K e y > C o l u m n s \ N o r t o n   S e c u r i t y   * * *   N o r t o n   F a m i l y   * * *   N o r t o n   S e c u r e   V P N   * * * < / K e y > < / a : K e y > < a : V a l u e   i : t y p e = " M e a s u r e G r i d N o d e V i e w S t a t e " > < C o l u m n > 6 2 < / C o l u m n > < L a y e d O u t > t r u e < / L a y e d O u t > < / a : V a l u e > < / a : K e y V a l u e O f D i a g r a m O b j e c t K e y a n y T y p e z b w N T n L X > < a : K e y V a l u e O f D i a g r a m O b j e c t K e y a n y T y p e z b w N T n L X > < a : K e y > < K e y > C o l u m n s \ F o x   S p o r t   P r e m i u m   * * * * < / K e y > < / a : K e y > < a : V a l u e   i : t y p e = " M e a s u r e G r i d N o d e V i e w S t a t e " > < C o l u m n > 6 3 < / C o l u m n > < L a y e d O u t > t r u e < / L a y e d O u t > < / a : V a l u e > < / a : K e y V a l u e O f D i a g r a m O b j e c t K e y a n y T y p e z b w N T n L X > < a : K e y V a l u e O f D i a g r a m O b j e c t K e y a n y T y p e z b w N T n L X > < a : K e y > < K e y > C o l u m n s \ N B A   L e a g u e   P a s s   * * * * < / K e y > < / a : K e y > < a : V a l u e   i : t y p e = " M e a s u r e G r i d N o d e V i e w S t a t e " > < C o l u m n > 6 4 < / C o l u m n > < L a y e d O u t > t r u e < / L a y e d O u t > < / a : V a l u e > < / a : K e y V a l u e O f D i a g r a m O b j e c t K e y a n y T y p e z b w N T n L X > < a : K e y V a l u e O f D i a g r a m O b j e c t K e y a n y T y p e z b w N T n L X > < a : K e y > < K e y > C o l u m n s \ M B L   * * * * < / K e y > < / a : K e y > < a : V a l u e   i : t y p e = " M e a s u r e G r i d N o d e V i e w S t a t e " > < C o l u m n > 6 5 < / C o l u m n > < L a y e d O u t > t r u e < / L a y e d O u t > < / a : V a l u e > < / a : K e y V a l u e O f D i a g r a m O b j e c t K e y a n y T y p e z b w N T n L X > < a : K e y V a l u e O f D i a g r a m O b j e c t K e y a n y T y p e z b w N T n L X > < a : K e y > < K e y > C o l u m n s \ O t r o s   I n c l u y a   l a s   c o l u m n a s   q u e   s e a n   n e c e s a r i a s < / K e y > < / a : K e y > < a : V a l u e   i : t y p e = " M e a s u r e G r i d N o d e V i e w S t a t e " > < C o l u m n > 6 6 < / C o l u m n > < L a y e d O u t > t r u e < / L a y e d O u t > < / a : V a l u e > < / a : K e y V a l u e O f D i a g r a m O b j e c t K e y a n y T y p e z b w N T n L X > < / V i e w S t a t e s > < / D i a g r a m M a n a g e r . S e r i a l i z a b l e D i a g r a m > < D i a g r a m M a n a g e r . S e r i a l i z a b l e D i a g r a m > < A d a p t e r   i : t y p e = " M e a s u r e D i a g r a m S a n d b o x A d a p t e r " > < T a b l e N a m e > T a r i f a s 2 0 2 4 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 T a r i f a s 2 0 2 4 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 C o l u m n s \ T i p o   d e   p a q u e t e   c o n s i d e r a n d o   S T A R   ( s e r v i c i o s   i n c l u i d o s ) * < / K e y > < / D i a g r a m O b j e c t K e y > < D i a g r a m O b j e c t K e y > < K e y > C o l u m n s \ E s q u e m a * < / K e y > < / D i a g r a m O b j e c t K e y > < D i a g r a m O b j e c t K e y > < K e y > C o l u m n s \ P e r i o d o   d e   p a g o < / K e y > < / D i a g r a m O b j e c t K e y > < D i a g r a m O b j e c t K e y > < K e y > C o l u m n s \ E s t a d o < / K e y > < / D i a g r a m O b j e c t K e y > < D i a g r a m O b j e c t K e y > < K e y > C o l u m n s \ M u n i c i p i o < / K e y > < / D i a g r a m O b j e c t K e y > < D i a g r a m O b j e c t K e y > < K e y > C o l u m n s \ L o c a l i d a d < / K e y > < / D i a g r a m O b j e c t K e y > < D i a g r a m O b j e c t K e y > < K e y > C o l u m n s \ F o l i o   R P C < / K e y > < / D i a g r a m O b j e c t K e y > < D i a g r a m O b j e c t K e y > < K e y > C o l u m n s \ R e n t a   m e n s u a l   ( s i n   i m p u e s t o s ) < / K e y > < / D i a g r a m O b j e c t K e y > < D i a g r a m O b j e c t K e y > < K e y > C o l u m n s \ R e n t a   m e n s u a l     ( c o n   i m p u e s t o s ) < / K e y > < / D i a g r a m O b j e c t K e y > < D i a g r a m O b j e c t K e y > < K e y > C o l u m n s \ � T i e n e   p r o m o c i o n e s   a s o c i a d a s   a l   p a q u e t e   q u e   a j u s t e n   l a   t a r i f a   d e   l a   r e n t a   m e n s u a l ?   ( S i / N o ) < / K e y > < / D i a g r a m O b j e c t K e y > < D i a g r a m O b j e c t K e y > < K e y > C o l u m n s \ P r o m o c i � n   d e   " D e s c u e n t o   d e   s u   m e n s u a l i d a d "   p o r   u n   p e r i o d o   e s p e c � f i c o < / K e y > < / D i a g r a m O b j e c t K e y > < D i a g r a m O b j e c t K e y > < K e y > C o l u m n s \ R e n t a   m e n u s u a l   c o n   t a r i f a   p r o m o c i o n a l   ( s i n   i m p u e s t o s ) < / K e y > < / D i a g r a m O b j e c t K e y > < D i a g r a m O b j e c t K e y > < K e y > C o l u m n s \ D u r a c i � n   d e   l a   p r o m o c i � n   ( e n   m e s e s ) < / K e y > < / D i a g r a m O b j e c t K e y > < D i a g r a m O b j e c t K e y > < K e y > C o l u m n s \ T � r m i n o s   y   c o n d i c i o n e s < / K e y > < / D i a g r a m O b j e c t K e y > < D i a g r a m O b j e c t K e y > < K e y > C o l u m n s \ P r o m o c i � n   p o r   " D o m i c i l i a c i � n "   d e   l a   r e n t a   m e n s u a l < / K e y > < / D i a g r a m O b j e c t K e y > < D i a g r a m O b j e c t K e y > < K e y > C o l u m n s \ R e n t a   m e n u s u a l   c o n   t a r i f a   p r o m o c i o n a l   ( s i n   i m p u e s t o s ) 2 < / K e y > < / D i a g r a m O b j e c t K e y > < D i a g r a m O b j e c t K e y > < K e y > C o l u m n s \ D u r a c i � n   d e   l a   p r o m o c i � n   ( e n   m e s e s ) 3 < / K e y > < / D i a g r a m O b j e c t K e y > < D i a g r a m O b j e c t K e y > < K e y > C o l u m n s \ T � r m i n o s   y   c o n d i c i o n e s 4 < / K e y > < / D i a g r a m O b j e c t K e y > < D i a g r a m O b j e c t K e y > < K e y > C o l u m n s \ P r o m o c i � n   p o r   " A n u a l i d a d " < / K e y > < / D i a g r a m O b j e c t K e y > < D i a g r a m O b j e c t K e y > < K e y > C o l u m n s \ R e n t a   m e n u s u a l   c o n   t a r i f a   p r o m o c i o n a l   ( s i n   i m p u e s t o s ) 5 < / K e y > < / D i a g r a m O b j e c t K e y > < D i a g r a m O b j e c t K e y > < K e y > C o l u m n s \ D u r a c i � n   d e   l a   p r o m o c i � n   ( e n   m e s e s ) 6 < / K e y > < / D i a g r a m O b j e c t K e y > < D i a g r a m O b j e c t K e y > < K e y > C o l u m n s \ T � r m i n o s   y   c o n d i c i o n e s 7 < / K e y > < / D i a g r a m O b j e c t K e y > < D i a g r a m O b j e c t K e y > < K e y > C o l u m n s \ P r o m o c i � n   p o r   " C l i e n t e   a c t u a l   d e   T V " < / K e y > < / D i a g r a m O b j e c t K e y > < D i a g r a m O b j e c t K e y > < K e y > C o l u m n s \ R e n t a   m e n u s u a l   c o n   t a r i f a   p r o m o c i o n a l   ( s i n   i m p u e s t o s ) 8 < / K e y > < / D i a g r a m O b j e c t K e y > < D i a g r a m O b j e c t K e y > < K e y > C o l u m n s \ D u r a c i � n   d e   l a   p r o m o c i � n   ( e n   m e s e s ) 9 < / K e y > < / D i a g r a m O b j e c t K e y > < D i a g r a m O b j e c t K e y > < K e y > C o l u m n s \ T � r m i n o s   y   c o n d i c i o n e s 1 0 < / K e y > < / D i a g r a m O b j e c t K e y > < D i a g r a m O b j e c t K e y > < K e y > C o l u m n s \ � C u e n t a   c o n   i n c e n t i v o s   p r o m o c i o n a l e s   p o r   l a   c o n t r a t a c i � n   d e   a l g � n   s e r v i c i o   O T T   q u e   a j u s t e   e l   m o n t o   d < / K e y > < / D i a g r a m O b j e c t K e y > < D i a g r a m O b j e c t K e y > < K e y > C o l u m n s \ T a r i f a   N e t f l i x   E s t � n d a r   c o n   a n u n c i o s   ( s i n   i m p u e s t o s ) < / K e y > < / D i a g r a m O b j e c t K e y > < D i a g r a m O b j e c t K e y > < K e y > C o l u m n s \ R e n t a   m e n u s u a l   p r o m o c i o n a l   p o r   l a   c o n t r a t a c i � n   d e l   N e t f l i x   E s t � n d a r   c o n   a n u n c i o s   ( s i n   i m p u e s t o s ) < / K e y > < / D i a g r a m O b j e c t K e y > < D i a g r a m O b j e c t K e y > < K e y > C o l u m n s \ T � r m i n o s   y   c o n d i c i o n e s 1 1 < / K e y > < / D i a g r a m O b j e c t K e y > < D i a g r a m O b j e c t K e y > < K e y > C o l u m n s \ T a r i f a   N e t f l i x   E s t � n d a r   ( s i n   i m p u e s t o s ) < / K e y > < / D i a g r a m O b j e c t K e y > < D i a g r a m O b j e c t K e y > < K e y > C o l u m n s \ R e n t a   m e n u s u a l   p r o m o c i o n a l   p o r   l a   c o n t r a t a c i � n   d e l   N e t f l i x   E s t � n d a r   ( s i n   i m p u e s t o s ) < / K e y > < / D i a g r a m O b j e c t K e y > < D i a g r a m O b j e c t K e y > < K e y > C o l u m n s \ T � r m i n o s   y   c o n d i c i o n e s 1 2 < / K e y > < / D i a g r a m O b j e c t K e y > < D i a g r a m O b j e c t K e y > < K e y > C o l u m n s \ T a r i f a   N e t f l i x   P r e m i u m   ( s i n   i m p u e s t o s ) < / K e y > < / D i a g r a m O b j e c t K e y > < D i a g r a m O b j e c t K e y > < K e y > C o l u m n s \ R e n t a   m e n u s u a l   p r o m o c i o n a l   p o r   l a   c o n t r a t a c i � n   d e l   N e t f l i x   P r e m i u m   ( s i n   i m p u e s t o s ) < / K e y > < / D i a g r a m O b j e c t K e y > < D i a g r a m O b j e c t K e y > < K e y > C o l u m n s \ T � r m i n o s   y   c o n d i c i o n e s 1 3 < / K e y > < / D i a g r a m O b j e c t K e y > < D i a g r a m O b j e c t K e y > < K e y > C o l u m n s \ T a r i f a   A m a z o n   P r i m e   ( s i n   i m p u e s t o s ) < / K e y > < / D i a g r a m O b j e c t K e y > < D i a g r a m O b j e c t K e y > < K e y > C o l u m n s \ R e n t a   m e n u s u a l   p r o m o c i o n a l   p o r   l a   c o n t r a t a c i � n   P r i m e   V i d e o   ( s i n   i m p u e s t o s ) < / K e y > < / D i a g r a m O b j e c t K e y > < D i a g r a m O b j e c t K e y > < K e y > C o l u m n s \ T � r m i n o s   y   c o n d i c i o n e s 1 4 < / K e y > < / D i a g r a m O b j e c t K e y > < D i a g r a m O b j e c t K e y > < K e y > C o l u m n s \ T a r i f a   m a x     ( s i n   i m p u e s t o s ) < / K e y > < / D i a g r a m O b j e c t K e y > < D i a g r a m O b j e c t K e y > < K e y > C o l u m n s \ R e n t a   m e n u s u a l   p r o m o c i o n a l   p o r   l a   c o n t r a t a c i � n   m a x     ( s i n   i m p u e s t o s ) < / K e y > < / D i a g r a m O b j e c t K e y > < D i a g r a m O b j e c t K e y > < K e y > C o l u m n s \ T � r m i n o s   y   c o n d i c i o n e s 1 5 < / K e y > < / D i a g r a m O b j e c t K e y > < D i a g r a m O b j e c t K e y > < K e y > C o l u m n s \ T a r i f a   P a r a m o u n t   +   ( s i n   i m p u e s t o s ) < / K e y > < / D i a g r a m O b j e c t K e y > < D i a g r a m O b j e c t K e y > < K e y > C o l u m n s \ R e n t a   m e n u s u a l   p r o m o c i o n a l   p o r   l a   c o n t r a t a c i � n   P a r a m o u n t   +   ( s i n   i m p u e s t o s ) < / K e y > < / D i a g r a m O b j e c t K e y > < D i a g r a m O b j e c t K e y > < K e y > C o l u m n s \ T � r m i n o s   y   c o n d i c i o n e s 1 6 < / K e y > < / D i a g r a m O b j e c t K e y > < D i a g r a m O b j e c t K e y > < K e y > C o l u m n s \ T a r i f a   D i s n e y   +     ( s i n   i m p u e s t o s ) < / K e y > < / D i a g r a m O b j e c t K e y > < D i a g r a m O b j e c t K e y > < K e y > C o l u m n s \ R e n t a   m e n u s u a l   p r o m o c i o n a l   p o r   l a   c o n t r a t a c i � n   D i s n e y   +     ( s i n   i m p u e s t o s ) < / K e y > < / D i a g r a m O b j e c t K e y > < D i a g r a m O b j e c t K e y > < K e y > C o l u m n s \ T � r m i n o s   y   c o n d i c i o n e s 1 7 < / K e y > < / D i a g r a m O b j e c t K e y > < D i a g r a m O b j e c t K e y > < K e y > C o l u m n s \ T a r i f a   S t a r   +     ( s i n   i m p u e s t o s ) < / K e y > < / D i a g r a m O b j e c t K e y > < D i a g r a m O b j e c t K e y > < K e y > C o l u m n s \ R e n t a   m e n u s u a l   p r o m o c i o n a l   p o r   l a   c o n t r a t a c i � n   S t a r   +     ( s i n   i m p u e s t o s ) < / K e y > < / D i a g r a m O b j e c t K e y > < D i a g r a m O b j e c t K e y > < K e y > C o l u m n s \ T � r m i n o s   y   c o n d i c i o n e s 1 8 < / K e y > < / D i a g r a m O b j e c t K e y > < D i a g r a m O b j e c t K e y > < K e y > C o l u m n s \ T a r i f a   C o m b o   +   ( s i n   i m p u e s t o s ) < / K e y > < / D i a g r a m O b j e c t K e y > < D i a g r a m O b j e c t K e y > < K e y > C o l u m n s \ R e n t a   m e n u s u a l   p r o m o c i o n a l   p o r   l a   c o n t r a t a c i � n   C o m b o   ( s i n   i m p u e s t o s ) < / K e y > < / D i a g r a m O b j e c t K e y > < D i a g r a m O b j e c t K e y > < K e y > C o l u m n s \ T � r m i n o s   y   c o n d i c i o n e s 1 9 < / K e y > < / D i a g r a m O b j e c t K e y > < D i a g r a m O b j e c t K e y > < K e y > C o l u m n s \ T a r i f a   F o x   S p o r t   P r e m i u m     ( s i n   i m p u e s t o s ) < / K e y > < / D i a g r a m O b j e c t K e y > < D i a g r a m O b j e c t K e y > < K e y > C o l u m n s \ R e n t a   m e n u s u a l   p r o m o c i o n a l   p o r   l a   c o n t r a t a c i � n   F o x   S p o r t   P r e m i u m   ( s i n   i m p u e s t o s ) < / K e y > < / D i a g r a m O b j e c t K e y > < D i a g r a m O b j e c t K e y > < K e y > C o l u m n s \ T � r m i n o s   y   c o n d i c i o n e s 2 0 < / 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 C o l u m n s \ E s q u e m a * < / K e y > < / a : K e y > < a : V a l u e   i : t y p e = " M e a s u r e G r i d N o d e V i e w S t a t e " > < C o l u m n > 3 < / C o l u m n > < L a y e d O u t > t r u e < / L a y e d O u t > < / a : V a l u e > < / a : K e y V a l u e O f D i a g r a m O b j e c t K e y a n y T y p e z b w N T n L X > < a : K e y V a l u e O f D i a g r a m O b j e c t K e y a n y T y p e z b w N T n L X > < a : K e y > < K e y > C o l u m n s \ P e r i o d o   d e   p a g o < / 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 C o l u m n s \ M u n i c i p i o < / K e y > < / a : K e y > < a : V a l u e   i : t y p e = " M e a s u r e G r i d N o d e V i e w S t a t e " > < C o l u m n > 6 < / C o l u m n > < L a y e d O u t > t r u e < / L a y e d O u t > < / a : V a l u e > < / a : K e y V a l u e O f D i a g r a m O b j e c t K e y a n y T y p e z b w N T n L X > < a : K e y V a l u e O f D i a g r a m O b j e c t K e y a n y T y p e z b w N T n L X > < a : K e y > < K e y > C o l u m n s \ L o c a l i d a d < / K e y > < / a : K e y > < a : V a l u e   i : t y p e = " M e a s u r e G r i d N o d e V i e w S t a t e " > < C o l u m n > 7 < / C o l u m n > < L a y e d O u t > t r u e < / L a y e d O u t > < / a : V a l u e > < / a : K e y V a l u e O f D i a g r a m O b j e c t K e y a n y T y p e z b w N T n L X > < a : K e y V a l u e O f D i a g r a m O b j e c t K e y a n y T y p e z b w N T n L X > < a : K e y > < K e y > C o l u m n s \ F o l i o   R P C < / K e y > < / a : K e y > < a : V a l u e   i : t y p e = " M e a s u r e G r i d N o d e V i e w S t a t e " > < C o l u m n > 8 < / C o l u m n > < L a y e d O u t > t r u e < / L a y e d O u t > < / a : V a l u e > < / a : K e y V a l u e O f D i a g r a m O b j e c t K e y a n y T y p e z b w N T n L X > < a : K e y V a l u e O f D i a g r a m O b j e c t K e y a n y T y p e z b w N T n L X > < a : K e y > < K e y > C o l u m n s \ R e n t a   m e n s u a l   ( s i n   i m p u e s t o s ) < / K e y > < / a : K e y > < a : V a l u e   i : t y p e = " M e a s u r e G r i d N o d e V i e w S t a t e " > < C o l u m n > 9 < / C o l u m n > < L a y e d O u t > t r u e < / L a y e d O u t > < / a : V a l u e > < / a : K e y V a l u e O f D i a g r a m O b j e c t K e y a n y T y p e z b w N T n L X > < a : K e y V a l u e O f D i a g r a m O b j e c t K e y a n y T y p e z b w N T n L X > < a : K e y > < K e y > C o l u m n s \ R e n t a   m e n s u a l     ( c o n   i m p u e s t o s ) < / K e y > < / a : K e y > < a : V a l u e   i : t y p e = " M e a s u r e G r i d N o d e V i e w S t a t e " > < C o l u m n > 1 0 < / C o l u m n > < L a y e d O u t > t r u e < / L a y e d O u t > < / a : V a l u e > < / a : K e y V a l u e O f D i a g r a m O b j e c t K e y a n y T y p e z b w N T n L X > < a : K e y V a l u e O f D i a g r a m O b j e c t K e y a n y T y p e z b w N T n L X > < a : K e y > < K e y > C o l u m n s \ � T i e n e   p r o m o c i o n e s   a s o c i a d a s   a l   p a q u e t e   q u e   a j u s t e n   l a   t a r i f a   d e   l a   r e n t a   m e n s u a l ?   ( S i / N o ) < / K e y > < / a : K e y > < a : V a l u e   i : t y p e = " M e a s u r e G r i d N o d e V i e w S t a t e " > < C o l u m n > 1 1 < / C o l u m n > < L a y e d O u t > t r u e < / L a y e d O u t > < / a : V a l u e > < / a : K e y V a l u e O f D i a g r a m O b j e c t K e y a n y T y p e z b w N T n L X > < a : K e y V a l u e O f D i a g r a m O b j e c t K e y a n y T y p e z b w N T n L X > < a : K e y > < K e y > C o l u m n s \ P r o m o c i � n   d e   " D e s c u e n t o   d e   s u   m e n s u a l i d a d "   p o r   u n   p e r i o d o   e s p e c � f i c o < / K e y > < / a : K e y > < a : V a l u e   i : t y p e = " M e a s u r e G r i d N o d e V i e w S t a t e " > < C o l u m n > 1 2 < / C o l u m n > < L a y e d O u t > t r u e < / L a y e d O u t > < / a : V a l u e > < / a : K e y V a l u e O f D i a g r a m O b j e c t K e y a n y T y p e z b w N T n L X > < a : K e y V a l u e O f D i a g r a m O b j e c t K e y a n y T y p e z b w N T n L X > < a : K e y > < K e y > C o l u m n s \ R e n t a   m e n u s u a l   c o n   t a r i f a   p r o m o c i o n a l   ( s i n   i m p u e s t o s ) < / K e y > < / a : K e y > < a : V a l u e   i : t y p e = " M e a s u r e G r i d N o d e V i e w S t a t e " > < C o l u m n > 1 3 < / C o l u m n > < L a y e d O u t > t r u e < / L a y e d O u t > < / a : V a l u e > < / a : K e y V a l u e O f D i a g r a m O b j e c t K e y a n y T y p e z b w N T n L X > < a : K e y V a l u e O f D i a g r a m O b j e c t K e y a n y T y p e z b w N T n L X > < a : K e y > < K e y > C o l u m n s \ D u r a c i � n   d e   l a   p r o m o c i � n   ( e n   m e s e s ) < / K e y > < / a : K e y > < a : V a l u e   i : t y p e = " M e a s u r e G r i d N o d e V i e w S t a t e " > < C o l u m n > 1 4 < / C o l u m n > < L a y e d O u t > t r u e < / L a y e d O u t > < / a : V a l u e > < / a : K e y V a l u e O f D i a g r a m O b j e c t K e y a n y T y p e z b w N T n L X > < a : K e y V a l u e O f D i a g r a m O b j e c t K e y a n y T y p e z b w N T n L X > < a : K e y > < K e y > C o l u m n s \ T � r m i n o s   y   c o n d i c i o n e s < / K e y > < / a : K e y > < a : V a l u e   i : t y p e = " M e a s u r e G r i d N o d e V i e w S t a t e " > < C o l u m n > 1 5 < / C o l u m n > < L a y e d O u t > t r u e < / L a y e d O u t > < / a : V a l u e > < / a : K e y V a l u e O f D i a g r a m O b j e c t K e y a n y T y p e z b w N T n L X > < a : K e y V a l u e O f D i a g r a m O b j e c t K e y a n y T y p e z b w N T n L X > < a : K e y > < K e y > C o l u m n s \ P r o m o c i � n   p o r   " D o m i c i l i a c i � n "   d e   l a   r e n t a   m e n s u a l < / K e y > < / a : K e y > < a : V a l u e   i : t y p e = " M e a s u r e G r i d N o d e V i e w S t a t e " > < C o l u m n > 1 6 < / C o l u m n > < L a y e d O u t > t r u e < / L a y e d O u t > < / a : V a l u e > < / a : K e y V a l u e O f D i a g r a m O b j e c t K e y a n y T y p e z b w N T n L X > < a : K e y V a l u e O f D i a g r a m O b j e c t K e y a n y T y p e z b w N T n L X > < a : K e y > < K e y > C o l u m n s \ R e n t a   m e n u s u a l   c o n   t a r i f a   p r o m o c i o n a l   ( s i n   i m p u e s t o s ) 2 < / K e y > < / a : K e y > < a : V a l u e   i : t y p e = " M e a s u r e G r i d N o d e V i e w S t a t e " > < C o l u m n > 1 7 < / C o l u m n > < L a y e d O u t > t r u e < / L a y e d O u t > < / a : V a l u e > < / a : K e y V a l u e O f D i a g r a m O b j e c t K e y a n y T y p e z b w N T n L X > < a : K e y V a l u e O f D i a g r a m O b j e c t K e y a n y T y p e z b w N T n L X > < a : K e y > < K e y > C o l u m n s \ D u r a c i � n   d e   l a   p r o m o c i � n   ( e n   m e s e s ) 3 < / K e y > < / a : K e y > < a : V a l u e   i : t y p e = " M e a s u r e G r i d N o d e V i e w S t a t e " > < C o l u m n > 1 8 < / C o l u m n > < L a y e d O u t > t r u e < / L a y e d O u t > < / a : V a l u e > < / a : K e y V a l u e O f D i a g r a m O b j e c t K e y a n y T y p e z b w N T n L X > < a : K e y V a l u e O f D i a g r a m O b j e c t K e y a n y T y p e z b w N T n L X > < a : K e y > < K e y > C o l u m n s \ T � r m i n o s   y   c o n d i c i o n e s 4 < / K e y > < / a : K e y > < a : V a l u e   i : t y p e = " M e a s u r e G r i d N o d e V i e w S t a t e " > < C o l u m n > 1 9 < / C o l u m n > < L a y e d O u t > t r u e < / L a y e d O u t > < / a : V a l u e > < / a : K e y V a l u e O f D i a g r a m O b j e c t K e y a n y T y p e z b w N T n L X > < a : K e y V a l u e O f D i a g r a m O b j e c t K e y a n y T y p e z b w N T n L X > < a : K e y > < K e y > C o l u m n s \ P r o m o c i � n   p o r   " A n u a l i d a d " < / K e y > < / a : K e y > < a : V a l u e   i : t y p e = " M e a s u r e G r i d N o d e V i e w S t a t e " > < C o l u m n > 2 0 < / C o l u m n > < L a y e d O u t > t r u e < / L a y e d O u t > < / a : V a l u e > < / a : K e y V a l u e O f D i a g r a m O b j e c t K e y a n y T y p e z b w N T n L X > < a : K e y V a l u e O f D i a g r a m O b j e c t K e y a n y T y p e z b w N T n L X > < a : K e y > < K e y > C o l u m n s \ R e n t a   m e n u s u a l   c o n   t a r i f a   p r o m o c i o n a l   ( s i n   i m p u e s t o s ) 5 < / K e y > < / a : K e y > < a : V a l u e   i : t y p e = " M e a s u r e G r i d N o d e V i e w S t a t e " > < C o l u m n > 2 1 < / C o l u m n > < L a y e d O u t > t r u e < / L a y e d O u t > < / a : V a l u e > < / a : K e y V a l u e O f D i a g r a m O b j e c t K e y a n y T y p e z b w N T n L X > < a : K e y V a l u e O f D i a g r a m O b j e c t K e y a n y T y p e z b w N T n L X > < a : K e y > < K e y > C o l u m n s \ D u r a c i � n   d e   l a   p r o m o c i � n   ( e n   m e s e s ) 6 < / K e y > < / a : K e y > < a : V a l u e   i : t y p e = " M e a s u r e G r i d N o d e V i e w S t a t e " > < C o l u m n > 2 2 < / C o l u m n > < L a y e d O u t > t r u e < / L a y e d O u t > < / a : V a l u e > < / a : K e y V a l u e O f D i a g r a m O b j e c t K e y a n y T y p e z b w N T n L X > < a : K e y V a l u e O f D i a g r a m O b j e c t K e y a n y T y p e z b w N T n L X > < a : K e y > < K e y > C o l u m n s \ T � r m i n o s   y   c o n d i c i o n e s 7 < / K e y > < / a : K e y > < a : V a l u e   i : t y p e = " M e a s u r e G r i d N o d e V i e w S t a t e " > < C o l u m n > 2 3 < / C o l u m n > < L a y e d O u t > t r u e < / L a y e d O u t > < / a : V a l u e > < / a : K e y V a l u e O f D i a g r a m O b j e c t K e y a n y T y p e z b w N T n L X > < a : K e y V a l u e O f D i a g r a m O b j e c t K e y a n y T y p e z b w N T n L X > < a : K e y > < K e y > C o l u m n s \ P r o m o c i � n   p o r   " C l i e n t e   a c t u a l   d e   T V " < / K e y > < / a : K e y > < a : V a l u e   i : t y p e = " M e a s u r e G r i d N o d e V i e w S t a t e " > < C o l u m n > 2 4 < / C o l u m n > < L a y e d O u t > t r u e < / L a y e d O u t > < / a : V a l u e > < / a : K e y V a l u e O f D i a g r a m O b j e c t K e y a n y T y p e z b w N T n L X > < a : K e y V a l u e O f D i a g r a m O b j e c t K e y a n y T y p e z b w N T n L X > < a : K e y > < K e y > C o l u m n s \ R e n t a   m e n u s u a l   c o n   t a r i f a   p r o m o c i o n a l   ( s i n   i m p u e s t o s ) 8 < / K e y > < / a : K e y > < a : V a l u e   i : t y p e = " M e a s u r e G r i d N o d e V i e w S t a t e " > < C o l u m n > 2 5 < / C o l u m n > < L a y e d O u t > t r u e < / L a y e d O u t > < / a : V a l u e > < / a : K e y V a l u e O f D i a g r a m O b j e c t K e y a n y T y p e z b w N T n L X > < a : K e y V a l u e O f D i a g r a m O b j e c t K e y a n y T y p e z b w N T n L X > < a : K e y > < K e y > C o l u m n s \ D u r a c i � n   d e   l a   p r o m o c i � n   ( e n   m e s e s ) 9 < / K e y > < / a : K e y > < a : V a l u e   i : t y p e = " M e a s u r e G r i d N o d e V i e w S t a t e " > < C o l u m n > 2 6 < / C o l u m n > < L a y e d O u t > t r u e < / L a y e d O u t > < / a : V a l u e > < / a : K e y V a l u e O f D i a g r a m O b j e c t K e y a n y T y p e z b w N T n L X > < a : K e y V a l u e O f D i a g r a m O b j e c t K e y a n y T y p e z b w N T n L X > < a : K e y > < K e y > C o l u m n s \ T � r m i n o s   y   c o n d i c i o n e s 1 0 < / K e y > < / a : K e y > < a : V a l u e   i : t y p e = " M e a s u r e G r i d N o d e V i e w S t a t e " > < C o l u m n > 2 7 < / C o l u m n > < L a y e d O u t > t r u e < / L a y e d O u t > < / a : V a l u e > < / a : K e y V a l u e O f D i a g r a m O b j e c t K e y a n y T y p e z b w N T n L X > < a : K e y V a l u e O f D i a g r a m O b j e c t K e y a n y T y p e z b w N T n L X > < a : K e y > < K e y > C o l u m n s \ � C u e n t a   c o n   i n c e n t i v o s   p r o m o c i o n a l e s   p o r   l a   c o n t r a t a c i � n   d e   a l g � n   s e r v i c i o   O T T   q u e   a j u s t e   e l   m o n t o   d < / K e y > < / a : K e y > < a : V a l u e   i : t y p e = " M e a s u r e G r i d N o d e V i e w S t a t e " > < C o l u m n > 2 8 < / C o l u m n > < L a y e d O u t > t r u e < / L a y e d O u t > < / a : V a l u e > < / a : K e y V a l u e O f D i a g r a m O b j e c t K e y a n y T y p e z b w N T n L X > < a : K e y V a l u e O f D i a g r a m O b j e c t K e y a n y T y p e z b w N T n L X > < a : K e y > < K e y > C o l u m n s \ T a r i f a   N e t f l i x   E s t � n d a r   c o n   a n u n c i o s   ( s i n   i m p u e s t o s ) < / K e y > < / a : K e y > < a : V a l u e   i : t y p e = " M e a s u r e G r i d N o d e V i e w S t a t e " > < C o l u m n > 2 9 < / C o l u m n > < L a y e d O u t > t r u e < / L a y e d O u t > < / a : V a l u e > < / a : K e y V a l u e O f D i a g r a m O b j e c t K e y a n y T y p e z b w N T n L X > < a : K e y V a l u e O f D i a g r a m O b j e c t K e y a n y T y p e z b w N T n L X > < a : K e y > < K e y > C o l u m n s \ R e n t a   m e n u s u a l   p r o m o c i o n a l   p o r   l a   c o n t r a t a c i � n   d e l   N e t f l i x   E s t � n d a r   c o n   a n u n c i o s   ( s i n   i m p u e s t o s ) < / K e y > < / a : K e y > < a : V a l u e   i : t y p e = " M e a s u r e G r i d N o d e V i e w S t a t e " > < C o l u m n > 3 0 < / C o l u m n > < L a y e d O u t > t r u e < / L a y e d O u t > < / a : V a l u e > < / a : K e y V a l u e O f D i a g r a m O b j e c t K e y a n y T y p e z b w N T n L X > < a : K e y V a l u e O f D i a g r a m O b j e c t K e y a n y T y p e z b w N T n L X > < a : K e y > < K e y > C o l u m n s \ T � r m i n o s   y   c o n d i c i o n e s 1 1 < / K e y > < / a : K e y > < a : V a l u e   i : t y p e = " M e a s u r e G r i d N o d e V i e w S t a t e " > < C o l u m n > 3 1 < / C o l u m n > < L a y e d O u t > t r u e < / L a y e d O u t > < / a : V a l u e > < / a : K e y V a l u e O f D i a g r a m O b j e c t K e y a n y T y p e z b w N T n L X > < a : K e y V a l u e O f D i a g r a m O b j e c t K e y a n y T y p e z b w N T n L X > < a : K e y > < K e y > C o l u m n s \ T a r i f a   N e t f l i x   E s t � n d a r   ( s i n   i m p u e s t o s ) < / K e y > < / a : K e y > < a : V a l u e   i : t y p e = " M e a s u r e G r i d N o d e V i e w S t a t e " > < C o l u m n > 3 2 < / C o l u m n > < L a y e d O u t > t r u e < / L a y e d O u t > < / a : V a l u e > < / a : K e y V a l u e O f D i a g r a m O b j e c t K e y a n y T y p e z b w N T n L X > < a : K e y V a l u e O f D i a g r a m O b j e c t K e y a n y T y p e z b w N T n L X > < a : K e y > < K e y > C o l u m n s \ R e n t a   m e n u s u a l   p r o m o c i o n a l   p o r   l a   c o n t r a t a c i � n   d e l   N e t f l i x   E s t � n d a r   ( s i n   i m p u e s t o s ) < / K e y > < / a : K e y > < a : V a l u e   i : t y p e = " M e a s u r e G r i d N o d e V i e w S t a t e " > < C o l u m n > 3 3 < / C o l u m n > < L a y e d O u t > t r u e < / L a y e d O u t > < / a : V a l u e > < / a : K e y V a l u e O f D i a g r a m O b j e c t K e y a n y T y p e z b w N T n L X > < a : K e y V a l u e O f D i a g r a m O b j e c t K e y a n y T y p e z b w N T n L X > < a : K e y > < K e y > C o l u m n s \ T � r m i n o s   y   c o n d i c i o n e s 1 2 < / K e y > < / a : K e y > < a : V a l u e   i : t y p e = " M e a s u r e G r i d N o d e V i e w S t a t e " > < C o l u m n > 3 4 < / C o l u m n > < L a y e d O u t > t r u e < / L a y e d O u t > < / a : V a l u e > < / a : K e y V a l u e O f D i a g r a m O b j e c t K e y a n y T y p e z b w N T n L X > < a : K e y V a l u e O f D i a g r a m O b j e c t K e y a n y T y p e z b w N T n L X > < a : K e y > < K e y > C o l u m n s \ T a r i f a   N e t f l i x   P r e m i u m   ( s i n   i m p u e s t o s ) < / K e y > < / a : K e y > < a : V a l u e   i : t y p e = " M e a s u r e G r i d N o d e V i e w S t a t e " > < C o l u m n > 3 5 < / C o l u m n > < L a y e d O u t > t r u e < / L a y e d O u t > < / a : V a l u e > < / a : K e y V a l u e O f D i a g r a m O b j e c t K e y a n y T y p e z b w N T n L X > < a : K e y V a l u e O f D i a g r a m O b j e c t K e y a n y T y p e z b w N T n L X > < a : K e y > < K e y > C o l u m n s \ R e n t a   m e n u s u a l   p r o m o c i o n a l   p o r   l a   c o n t r a t a c i � n   d e l   N e t f l i x   P r e m i u m   ( s i n   i m p u e s t o s ) < / K e y > < / a : K e y > < a : V a l u e   i : t y p e = " M e a s u r e G r i d N o d e V i e w S t a t e " > < C o l u m n > 3 6 < / C o l u m n > < L a y e d O u t > t r u e < / L a y e d O u t > < / a : V a l u e > < / a : K e y V a l u e O f D i a g r a m O b j e c t K e y a n y T y p e z b w N T n L X > < a : K e y V a l u e O f D i a g r a m O b j e c t K e y a n y T y p e z b w N T n L X > < a : K e y > < K e y > C o l u m n s \ T � r m i n o s   y   c o n d i c i o n e s 1 3 < / K e y > < / a : K e y > < a : V a l u e   i : t y p e = " M e a s u r e G r i d N o d e V i e w S t a t e " > < C o l u m n > 3 7 < / C o l u m n > < L a y e d O u t > t r u e < / L a y e d O u t > < / a : V a l u e > < / a : K e y V a l u e O f D i a g r a m O b j e c t K e y a n y T y p e z b w N T n L X > < a : K e y V a l u e O f D i a g r a m O b j e c t K e y a n y T y p e z b w N T n L X > < a : K e y > < K e y > C o l u m n s \ T a r i f a   A m a z o n   P r i m e   ( s i n   i m p u e s t o s ) < / K e y > < / a : K e y > < a : V a l u e   i : t y p e = " M e a s u r e G r i d N o d e V i e w S t a t e " > < C o l u m n > 3 8 < / C o l u m n > < L a y e d O u t > t r u e < / L a y e d O u t > < / a : V a l u e > < / a : K e y V a l u e O f D i a g r a m O b j e c t K e y a n y T y p e z b w N T n L X > < a : K e y V a l u e O f D i a g r a m O b j e c t K e y a n y T y p e z b w N T n L X > < a : K e y > < K e y > C o l u m n s \ R e n t a   m e n u s u a l   p r o m o c i o n a l   p o r   l a   c o n t r a t a c i � n   P r i m e   V i d e o   ( s i n   i m p u e s t o s ) < / K e y > < / a : K e y > < a : V a l u e   i : t y p e = " M e a s u r e G r i d N o d e V i e w S t a t e " > < C o l u m n > 3 9 < / C o l u m n > < L a y e d O u t > t r u e < / L a y e d O u t > < / a : V a l u e > < / a : K e y V a l u e O f D i a g r a m O b j e c t K e y a n y T y p e z b w N T n L X > < a : K e y V a l u e O f D i a g r a m O b j e c t K e y a n y T y p e z b w N T n L X > < a : K e y > < K e y > C o l u m n s \ T � r m i n o s   y   c o n d i c i o n e s 1 4 < / K e y > < / a : K e y > < a : V a l u e   i : t y p e = " M e a s u r e G r i d N o d e V i e w S t a t e " > < C o l u m n > 4 0 < / C o l u m n > < L a y e d O u t > t r u e < / L a y e d O u t > < / a : V a l u e > < / a : K e y V a l u e O f D i a g r a m O b j e c t K e y a n y T y p e z b w N T n L X > < a : K e y V a l u e O f D i a g r a m O b j e c t K e y a n y T y p e z b w N T n L X > < a : K e y > < K e y > C o l u m n s \ T a r i f a   m a x     ( s i n   i m p u e s t o s ) < / K e y > < / a : K e y > < a : V a l u e   i : t y p e = " M e a s u r e G r i d N o d e V i e w S t a t e " > < C o l u m n > 4 1 < / C o l u m n > < L a y e d O u t > t r u e < / L a y e d O u t > < / a : V a l u e > < / a : K e y V a l u e O f D i a g r a m O b j e c t K e y a n y T y p e z b w N T n L X > < a : K e y V a l u e O f D i a g r a m O b j e c t K e y a n y T y p e z b w N T n L X > < a : K e y > < K e y > C o l u m n s \ R e n t a   m e n u s u a l   p r o m o c i o n a l   p o r   l a   c o n t r a t a c i � n   m a x     ( s i n   i m p u e s t o s ) < / K e y > < / a : K e y > < a : V a l u e   i : t y p e = " M e a s u r e G r i d N o d e V i e w S t a t e " > < C o l u m n > 4 2 < / C o l u m n > < L a y e d O u t > t r u e < / L a y e d O u t > < / a : V a l u e > < / a : K e y V a l u e O f D i a g r a m O b j e c t K e y a n y T y p e z b w N T n L X > < a : K e y V a l u e O f D i a g r a m O b j e c t K e y a n y T y p e z b w N T n L X > < a : K e y > < K e y > C o l u m n s \ T � r m i n o s   y   c o n d i c i o n e s 1 5 < / K e y > < / a : K e y > < a : V a l u e   i : t y p e = " M e a s u r e G r i d N o d e V i e w S t a t e " > < C o l u m n > 4 3 < / C o l u m n > < L a y e d O u t > t r u e < / L a y e d O u t > < / a : V a l u e > < / a : K e y V a l u e O f D i a g r a m O b j e c t K e y a n y T y p e z b w N T n L X > < a : K e y V a l u e O f D i a g r a m O b j e c t K e y a n y T y p e z b w N T n L X > < a : K e y > < K e y > C o l u m n s \ T a r i f a   P a r a m o u n t   +   ( s i n   i m p u e s t o s ) < / K e y > < / a : K e y > < a : V a l u e   i : t y p e = " M e a s u r e G r i d N o d e V i e w S t a t e " > < C o l u m n > 4 4 < / C o l u m n > < L a y e d O u t > t r u e < / L a y e d O u t > < / a : V a l u e > < / a : K e y V a l u e O f D i a g r a m O b j e c t K e y a n y T y p e z b w N T n L X > < a : K e y V a l u e O f D i a g r a m O b j e c t K e y a n y T y p e z b w N T n L X > < a : K e y > < K e y > C o l u m n s \ R e n t a   m e n u s u a l   p r o m o c i o n a l   p o r   l a   c o n t r a t a c i � n   P a r a m o u n t   +   ( s i n   i m p u e s t o s ) < / K e y > < / a : K e y > < a : V a l u e   i : t y p e = " M e a s u r e G r i d N o d e V i e w S t a t e " > < C o l u m n > 4 5 < / C o l u m n > < L a y e d O u t > t r u e < / L a y e d O u t > < / a : V a l u e > < / a : K e y V a l u e O f D i a g r a m O b j e c t K e y a n y T y p e z b w N T n L X > < a : K e y V a l u e O f D i a g r a m O b j e c t K e y a n y T y p e z b w N T n L X > < a : K e y > < K e y > C o l u m n s \ T � r m i n o s   y   c o n d i c i o n e s 1 6 < / K e y > < / a : K e y > < a : V a l u e   i : t y p e = " M e a s u r e G r i d N o d e V i e w S t a t e " > < C o l u m n > 4 6 < / C o l u m n > < L a y e d O u t > t r u e < / L a y e d O u t > < / a : V a l u e > < / a : K e y V a l u e O f D i a g r a m O b j e c t K e y a n y T y p e z b w N T n L X > < a : K e y V a l u e O f D i a g r a m O b j e c t K e y a n y T y p e z b w N T n L X > < a : K e y > < K e y > C o l u m n s \ T a r i f a   D i s n e y   +     ( s i n   i m p u e s t o s ) < / K e y > < / a : K e y > < a : V a l u e   i : t y p e = " M e a s u r e G r i d N o d e V i e w S t a t e " > < C o l u m n > 4 7 < / C o l u m n > < L a y e d O u t > t r u e < / L a y e d O u t > < / a : V a l u e > < / a : K e y V a l u e O f D i a g r a m O b j e c t K e y a n y T y p e z b w N T n L X > < a : K e y V a l u e O f D i a g r a m O b j e c t K e y a n y T y p e z b w N T n L X > < a : K e y > < K e y > C o l u m n s \ R e n t a   m e n u s u a l   p r o m o c i o n a l   p o r   l a   c o n t r a t a c i � n   D i s n e y   +     ( s i n   i m p u e s t o s ) < / K e y > < / a : K e y > < a : V a l u e   i : t y p e = " M e a s u r e G r i d N o d e V i e w S t a t e " > < C o l u m n > 4 8 < / C o l u m n > < L a y e d O u t > t r u e < / L a y e d O u t > < / a : V a l u e > < / a : K e y V a l u e O f D i a g r a m O b j e c t K e y a n y T y p e z b w N T n L X > < a : K e y V a l u e O f D i a g r a m O b j e c t K e y a n y T y p e z b w N T n L X > < a : K e y > < K e y > C o l u m n s \ T � r m i n o s   y   c o n d i c i o n e s 1 7 < / K e y > < / a : K e y > < a : V a l u e   i : t y p e = " M e a s u r e G r i d N o d e V i e w S t a t e " > < C o l u m n > 4 9 < / C o l u m n > < L a y e d O u t > t r u e < / L a y e d O u t > < / a : V a l u e > < / a : K e y V a l u e O f D i a g r a m O b j e c t K e y a n y T y p e z b w N T n L X > < a : K e y V a l u e O f D i a g r a m O b j e c t K e y a n y T y p e z b w N T n L X > < a : K e y > < K e y > C o l u m n s \ T a r i f a   S t a r   +     ( s i n   i m p u e s t o s ) < / K e y > < / a : K e y > < a : V a l u e   i : t y p e = " M e a s u r e G r i d N o d e V i e w S t a t e " > < C o l u m n > 5 0 < / C o l u m n > < L a y e d O u t > t r u e < / L a y e d O u t > < / a : V a l u e > < / a : K e y V a l u e O f D i a g r a m O b j e c t K e y a n y T y p e z b w N T n L X > < a : K e y V a l u e O f D i a g r a m O b j e c t K e y a n y T y p e z b w N T n L X > < a : K e y > < K e y > C o l u m n s \ R e n t a   m e n u s u a l   p r o m o c i o n a l   p o r   l a   c o n t r a t a c i � n   S t a r   +     ( s i n   i m p u e s t o s ) < / K e y > < / a : K e y > < a : V a l u e   i : t y p e = " M e a s u r e G r i d N o d e V i e w S t a t e " > < C o l u m n > 5 1 < / C o l u m n > < L a y e d O u t > t r u e < / L a y e d O u t > < / a : V a l u e > < / a : K e y V a l u e O f D i a g r a m O b j e c t K e y a n y T y p e z b w N T n L X > < a : K e y V a l u e O f D i a g r a m O b j e c t K e y a n y T y p e z b w N T n L X > < a : K e y > < K e y > C o l u m n s \ T � r m i n o s   y   c o n d i c i o n e s 1 8 < / K e y > < / a : K e y > < a : V a l u e   i : t y p e = " M e a s u r e G r i d N o d e V i e w S t a t e " > < C o l u m n > 5 2 < / C o l u m n > < L a y e d O u t > t r u e < / L a y e d O u t > < / a : V a l u e > < / a : K e y V a l u e O f D i a g r a m O b j e c t K e y a n y T y p e z b w N T n L X > < a : K e y V a l u e O f D i a g r a m O b j e c t K e y a n y T y p e z b w N T n L X > < a : K e y > < K e y > C o l u m n s \ T a r i f a   C o m b o   +   ( s i n   i m p u e s t o s ) < / K e y > < / a : K e y > < a : V a l u e   i : t y p e = " M e a s u r e G r i d N o d e V i e w S t a t e " > < C o l u m n > 5 3 < / C o l u m n > < L a y e d O u t > t r u e < / L a y e d O u t > < / a : V a l u e > < / a : K e y V a l u e O f D i a g r a m O b j e c t K e y a n y T y p e z b w N T n L X > < a : K e y V a l u e O f D i a g r a m O b j e c t K e y a n y T y p e z b w N T n L X > < a : K e y > < K e y > C o l u m n s \ R e n t a   m e n u s u a l   p r o m o c i o n a l   p o r   l a   c o n t r a t a c i � n   C o m b o   ( s i n   i m p u e s t o s ) < / K e y > < / a : K e y > < a : V a l u e   i : t y p e = " M e a s u r e G r i d N o d e V i e w S t a t e " > < C o l u m n > 5 4 < / C o l u m n > < L a y e d O u t > t r u e < / L a y e d O u t > < / a : V a l u e > < / a : K e y V a l u e O f D i a g r a m O b j e c t K e y a n y T y p e z b w N T n L X > < a : K e y V a l u e O f D i a g r a m O b j e c t K e y a n y T y p e z b w N T n L X > < a : K e y > < K e y > C o l u m n s \ T � r m i n o s   y   c o n d i c i o n e s 1 9 < / K e y > < / a : K e y > < a : V a l u e   i : t y p e = " M e a s u r e G r i d N o d e V i e w S t a t e " > < C o l u m n > 5 5 < / C o l u m n > < L a y e d O u t > t r u e < / L a y e d O u t > < / a : V a l u e > < / a : K e y V a l u e O f D i a g r a m O b j e c t K e y a n y T y p e z b w N T n L X > < a : K e y V a l u e O f D i a g r a m O b j e c t K e y a n y T y p e z b w N T n L X > < a : K e y > < K e y > C o l u m n s \ T a r i f a   F o x   S p o r t   P r e m i u m     ( s i n   i m p u e s t o s ) < / K e y > < / a : K e y > < a : V a l u e   i : t y p e = " M e a s u r e G r i d N o d e V i e w S t a t e " > < C o l u m n > 5 6 < / C o l u m n > < L a y e d O u t > t r u e < / L a y e d O u t > < / a : V a l u e > < / a : K e y V a l u e O f D i a g r a m O b j e c t K e y a n y T y p e z b w N T n L X > < a : K e y V a l u e O f D i a g r a m O b j e c t K e y a n y T y p e z b w N T n L X > < a : K e y > < K e y > C o l u m n s \ R e n t a   m e n u s u a l   p r o m o c i o n a l   p o r   l a   c o n t r a t a c i � n   F o x   S p o r t   P r e m i u m   ( s i n   i m p u e s t o s ) < / K e y > < / a : K e y > < a : V a l u e   i : t y p e = " M e a s u r e G r i d N o d e V i e w S t a t e " > < C o l u m n > 5 7 < / C o l u m n > < L a y e d O u t > t r u e < / L a y e d O u t > < / a : V a l u e > < / a : K e y V a l u e O f D i a g r a m O b j e c t K e y a n y T y p e z b w N T n L X > < a : K e y V a l u e O f D i a g r a m O b j e c t K e y a n y T y p e z b w N T n L X > < a : K e y > < K e y > C o l u m n s \ T � r m i n o s   y   c o n d i c i o n e s 2 0 < / K e y > < / a : K e y > < a : V a l u e   i : t y p e = " M e a s u r e G r i d N o d e V i e w S t a t e " > < C o l u m n > 5 8 < / C o l u m n > < L a y e d O u t > t r u e < / L a y e d O u t > < / a : V a l u e > < / a : K e y V a l u e O f D i a g r a m O b j e c t K e y a n y T y p e z b w N T n L X > < / V i e w S t a t e s > < / D i a g r a m M a n a g e r . S e r i a l i z a b l e D i a g r a m > < D i a g r a m M a n a g e r . S e r i a l i z a b l e D i a g r a m > < A d a p t e r   i : t y p e = " M e a s u r e D i a g r a m S a n d b o x A d a p t e r " > < T a b l e N a m e > C a n a s t a 2 0 2 3 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 C a n a s t a 2 0 2 3 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 C o l u m n s \ T i p o   d e   p a q u e t e   c o n s i d e r a n d o   S T A R   ( s e r v i c i o s   i n c l u i d o s ) * < / K e y > < / D i a g r a m O b j e c t K e y > < D i a g r a m O b j e c t K e y > < K e y > C o l u m n s \ E s t a d o < / K e y > < / D i a g r a m O b j e c t K e y > < D i a g r a m O b j e c t K e y > < K e y > C o l u m n s \ M u n i c i p i o < / K e y > < / D i a g r a m O b j e c t K e y > < D i a g r a m O b j e c t K e y > < K e y > C o l u m n s \ L o c a l i d a d < / K e y > < / D i a g r a m O b j e c t K e y > < D i a g r a m O b j e c t K e y > < K e y > C o l u m n s \ F o l i o   R P C < / K e y > < / D i a g r a m O b j e c t K e y > < D i a g r a m O b j e c t K e y > < K e y > C o l u m n s \ R e n t a   m e n s u a l     ( s i n   i m p u e s t o s ) < / K e y > < / D i a g r a m O b j e c t K e y > < D i a g r a m O b j e c t K e y > < K e y > C o l u m n s \ R e n t a   m e n s u a l     ( c o n   i m p u e s t o s ) < / K e y > < / D i a g r a m O b j e c t K e y > < D i a g r a m O b j e c t K e y > < K e y > C o l u m n s \ C a n t i d a d   d e   T V   i n c l u i d a s < / K e y > < / D i a g r a m O b j e c t K e y > < D i a g r a m O b j e c t K e y > < K e y > C o l u m n s \ E n t r e t e n i m i e n t o < / K e y > < / D i a g r a m O b j e c t K e y > < D i a g r a m O b j e c t K e y > < K e y > C o l u m n s \ M � s i c a < / K e y > < / D i a g r a m O b j e c t K e y > < D i a g r a m O b j e c t K e y > < K e y > C o l u m n s \ N i � o s / F a m i l i a r < / K e y > < / D i a g r a m O b j e c t K e y > < D i a g r a m O b j e c t K e y > < K e y > C o l u m n s \ D o c u m e n t a l e s   /   C u l t u r a l e s < / K e y > < / D i a g r a m O b j e c t K e y > < D i a g r a m O b j e c t K e y > < K e y > C o l u m n s \ N a c i o n a l e s < / K e y > < / D i a g r a m O b j e c t K e y > < D i a g r a m O b j e c t K e y > < K e y > C o l u m n s \ I n t e r n a c i o n a l e s < / K e y > < / D i a g r a m O b j e c t K e y > < D i a g r a m O b j e c t K e y > < K e y > C o l u m n s \ D e p o r t e s < / K e y > < / D i a g r a m O b j e c t K e y > < D i a g r a m O b j e c t K e y > < K e y > C o l u m n s \ P e l � c u l a s < / K e y > < / D i a g r a m O b j e c t K e y > < D i a g r a m O b j e c t K e y > < K e y > C o l u m n s \ N � m e r o   d e   c a n a l e s   c o n   a l t a   d e f i n i c i � n   ( H D ) < / K e y > < / D i a g r a m O b j e c t K e y > < D i a g r a m O b j e c t K e y > < K e y > C o l u m n s \ N � m e r o   d e   c a n a l e s   " S o l o   A u d i o " < / K e y > < / D i a g r a m O b j e c t K e y > < D i a g r a m O b j e c t K e y > < K e y > C o l u m n s \ m a x < / K e y > < / D i a g r a m O b j e c t K e y > < D i a g r a m O b j e c t K e y > < K e y > C o l u m n s \ p a r a m o u n t   + < / K e y > < / D i a g r a m O b j e c t K e y > < D i a g r a m O b j e c t K e y > < K e y > C o l u m n s \ F o x   S p o r t   P r e m i u m < / K e y > < / D i a g r a m O b j e c t K e y > < D i a g r a m O b j e c t K e y > < K e y > C o l u m n s \ M L B < / K e y > < / D i a g r a m O b j e c t K e y > < D i a g r a m O b j e c t K e y > < K e y > C o l u m n s \ N B A   L e a g u e   P a s s < / K e y > < / D i a g r a m O b j e c t K e y > < D i a g r a m O b j e c t K e y > < K e y > C o l u m n s \ A d u l t   P a c k < / K e y > < / D i a g r a m O b j e c t K e y > < D i a g r a m O b j e c t K e y > < K e y > C o l u m n s \ o t r o s < / K e y > < / D i a g r a m O b j e c t K e y > < D i a g r a m O b j e c t K e y > < K e y > C o l u m n s \ C a n t i d a d   d e   l � n e a s   i n c l u i d a s < / K e y > < / D i a g r a m O b j e c t K e y > < D i a g r a m O b j e c t K e y > < K e y > C o l u m n s \ N a c i o n a l e s 2 < / K e y > < / D i a g r a m O b j e c t K e y > < D i a g r a m O b j e c t K e y > < K e y > C o l u m n s \ E s t d o s   U n i d o s   y   C a n a d � < / K e y > < / D i a g r a m O b j e c t K e y > < D i a g r a m O b j e c t K e y > < K e y > C o l u m n s \ N a c i o n a l e s 3 < / K e y > < / D i a g r a m O b j e c t K e y > < D i a g r a m O b j e c t K e y > < K e y > C o l u m n s \ E s t d o s   U n i d o s   y   C a n a d � 4 < / K e y > < / D i a g r a m O b j e c t K e y > < D i a g r a m O b j e c t K e y > < K e y > C o l u m n s \ V e l o c i d a d   d e   b a j a d a   o f e r t a d a   ( M b p s ) < / K e y > < / D i a g r a m O b j e c t K e y > < D i a g r a m O b j e c t K e y > < K e y > C o l u m n s \ V e l o c i d a d   d e   s u b i d a   o f e r t a d a   ( M b p s ) < / K e y > < / D i a g r a m O b j e c t K e y > < D i a g r a m O b j e c t K e y > < K e y > C o l u m n s \ � C u e n t a   c o n   p r o m o c i o n e s   q u e   i n c r e m e n t e n   s u   v e l o c i d a d   a   p a r t i r   d e l   p a g o   d e   l a   m i s m a   r e n t a   m e n s u a l ?   ( S < / K e y > < / D i a g r a m O b j e c t K e y > < D i a g r a m O b j e c t K e y > < K e y > C o l u m n s \ D u r a c i � n   d e l   p e r i o d o   d e   t i e m p o   ( e n   m e s e s )   e n   q u e   o f r e c e   l a   p r o m o c i � n   d e   i n c r e m e n t o   d e   v e l o c i d a d < / K e y > < / D i a g r a m O b j e c t K e y > < D i a g r a m O b j e c t K e y > < K e y > C o l u m n s \ V e l o c i d a d   d e   s u b i d a   o f e r t a d a   ( M b p s )   c o n   l a   p r o m o c i � n   d e   a u m e n t o   d e   v e l o c i d a d < / K e y > < / D i a g r a m O b j e c t K e y > < D i a g r a m O b j e c t K e y > < K e y > C o l u m n s \ V e l o c i d a d   d e   b a j a d a   o f e r t a d a   ( M b p s )   c o n   l a   p r o m o c i � n   d e   a u m e n t o   d e   v e l o c i d a d < / K e y > < / D i a g r a m O b j e c t K e y > < D i a g r a m O b j e c t K e y > < K e y > C o l u m n s \ V e l o c i d a d   d e   s u b i d a   o f e r t a d a   ( M b p s )   c o n   l a   p r o m o c i � n   d e   a u m e n t o   d e   v e l o c i d a d 5 < / K e y > < / D i a g r a m O b j e c t K e y > < D i a g r a m O b j e c t K e y > < K e y > C o l u m n s \ V e l o c i d a d   d e   b a j a d a   o f e r t a d a   ( M b p s )   c o n   l a   p r o m o c i � n   d e   a u m e n t o   d e   v e l o c i d a d 6 < / K e y > < / D i a g r a m O b j e c t K e y > < D i a g r a m O b j e c t K e y > < K e y > C o l u m n s \ V e l o c i d a d   d e   s u b i d a   o f e r t a d a   ( M b p s )   c o n   l a   p r o m o c i � n   d e   a u m e n t o   d e   v e l o c i d a d 7 < / K e y > < / D i a g r a m O b j e c t K e y > < D i a g r a m O b j e c t K e y > < K e y > C o l u m n s \ � C u e n t a   c o n   p r o m o c i o n e s   q u e   v u e l v a n   s u   v e l o c i d a d   s i m � t r i c a   p a r t i r   d e l   p a g o   d e   l a   m i s m a   r e n t a   m e n s u a l < / K e y > < / D i a g r a m O b j e c t K e y > < D i a g r a m O b j e c t K e y > < K e y > C o l u m n s \ D u r a c i � n   d e l   p e r i o d o   d e   t i e m p o   ( e n   m e s e s )   e n   q u e   o f r e c e   l a   p r o m o c i � n   d e   s i m e t r � a   e n   l a   v e l o c i d a d < / K e y > < / D i a g r a m O b j e c t K e y > < D i a g r a m O b j e c t K e y > < K e y > C o l u m n s \ � I n c l u y e   P a r a m o u n t   + ? < / K e y > < / D i a g r a m O b j e c t K e y > < D i a g r a m O b j e c t K e y > < K e y > C o l u m n s \ T � r m i n o s   y   c o n d i c i o n e s   d e l   s e r v i c i o * * < / K e y > < / D i a g r a m O b j e c t K e y > < D i a g r a m O b j e c t K e y > < K e y > C o l u m n s \ D u r a c i � n   d e l   p e r i o d o   d e   t i e m p o   ( e n   m e s e s )   e n   q u e   o f r e c e   a   l o s   u s u a r i o s   f i n a l e s   e l   s e r v i c i o   d e   P a r a m o < / K e y > < / D i a g r a m O b j e c t K e y > < D i a g r a m O b j e c t K e y > < K e y > C o l u m n s \ � I n c l u y e   m a x ? < / K e y > < / D i a g r a m O b j e c t K e y > < D i a g r a m O b j e c t K e y > < K e y > C o l u m n s \ T � r m i n o s   y   c o n d i c i o n e s   d e l   s e r v i c i o * * 8 < / K e y > < / D i a g r a m O b j e c t K e y > < D i a g r a m O b j e c t K e y > < K e y > C o l u m n s \ D u r a c i � n   d e l   p e r i o d o   d e   t i e m p o   ( e n   m e s e s )   e n   q u e   o f r e c e   a   l o s   u s u a r i o s   f i n a l e s   e l   s e r v i c i o   d e   m a x   s i < / K e y > < / D i a g r a m O b j e c t K e y > < D i a g r a m O b j e c t K e y > < K e y > C o l u m n s \ � I n c l u y e   m a x ?   9 < / K e y > < / D i a g r a m O b j e c t K e y > < D i a g r a m O b j e c t K e y > < K e y > C o l u m n s \ T � r m i n o s   y   c o n d i c i o n e s   d e l   s e r v i c i o * * 1 0 < / K e y > < / D i a g r a m O b j e c t K e y > < D i a g r a m O b j e c t K e y > < K e y > C o l u m n s \ D u r a c i � n   d e l   p e r i o d o   d e   t i e m p o   ( e n   m e s e s )   e n   q u e   o f r e c e   a   l o s   u s u a r i o s   f i n a l e s   e l   s e r v i c i o   d e   m a x     2 < / K e y > < / D i a g r a m O b j e c t K e y > < D i a g r a m O b j e c t K e y > < K e y > C o l u m n s \ C a n t i d a d   d e   s e r v i c i o s   a d i c i o n a l e s   i n c l u i d o s < / K e y > < / D i a g r a m O b j e c t K e y > < D i a g r a m O b j e c t K e y > < K e y > C o l u m n s \ N o m b r e   d e   l o s   s e r v i c i o s   a d i c i o n a l e s   i n c l u i d o s   ( p o r   e j e m p l o   (   I d e n t i f i c a d o r   d e   l l a m a d a s ,   D e s v i o   d e   l l < / K e y > < / D i a g r a m O b j e c t K e y > < D i a g r a m O b j e c t K e y > < K e y > C o l u m n s \ T V   a d i c i o n a l   * * * < / K e y > < / D i a g r a m O b j e c t K e y > < D i a g r a m O b j e c t K e y > < K e y > C o l u m n s \ C a r g o   p o r   i n s t a l a c i � n   * * * < / K e y > < / D i a g r a m O b j e c t K e y > < D i a g r a m O b j e c t K e y > < K e y > C o l u m n s \ E q u i p o   t e r m i n a l   ( M � d e m / O N T ) * * * < / K e y > < / D i a g r a m O b j e c t K e y > < D i a g r a m O b j e c t K e y > < K e y > C o l u m n s \ D e c o d i f i c a d o r   ( d i g i t a l )   * * * < / K e y > < / D i a g r a m O b j e c t K e y > < D i a g r a m O b j e c t K e y > < K e y > C o l u m n s \ X v i e w   +   /   X v i e w   * * * < / K e y > < / D i a g r a m O b j e c t K e y > < D i a g r a m O b j e c t K e y > < K e y > C o l u m n s \ S e r v i c i o   C l o u d     ( C l o u d   1 ,   C l o u d   2 )   * * * < / K e y > < / D i a g r a m O b j e c t K e y > < D i a g r a m O b j e c t K e y > < K e y > C o l u m n s \ M e g a   M � v i l   * * * < / K e y > < / D i a g r a m O b j e c t K e y > < D i a g r a m O b j e c t K e y > < K e y > C o l u m n s \ E x t e n s o r   M e s h   * * * < / K e y > < / D i a g r a m O b j e c t K e y > < D i a g r a m O b j e c t K e y > < K e y > C o l u m n s \ N o r t o n   S e c u r i t y   * * *   N o r t o n   F a m i l y   * * *   N o r t o n   S e c u r e   V P N   * * * < / K e y > < / D i a g r a m O b j e c t K e y > < D i a g r a m O b j e c t K e y > < K e y > C o l u m n s \ F o x   S p o r t   P r e m i u m   * * * * < / K e y > < / D i a g r a m O b j e c t K e y > < D i a g r a m O b j e c t K e y > < K e y > C o l u m n s \ N B A   L e a g u e   P a s s   * * * * < / K e y > < / D i a g r a m O b j e c t K e y > < D i a g r a m O b j e c t K e y > < K e y > C o l u m n s \ M B L   * * * * < / K e y > < / D i a g r a m O b j e c t K e y > < D i a g r a m O b j e c t K e y > < K e y > C o l u m n s \ O t r o s   I n c l u y a   l a s   c o l u m n a s   q u e   s e a n   n e c e s a r i a s 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 C o l u m n s \ E s t a d o < / K e y > < / a : K e y > < a : V a l u e   i : t y p e = " M e a s u r e G r i d N o d e V i e w S t a t e " > < C o l u m n > 3 < / C o l u m n > < L a y e d O u t > t r u e < / L a y e d O u t > < / a : V a l u e > < / a : K e y V a l u e O f D i a g r a m O b j e c t K e y a n y T y p e z b w N T n L X > < a : K e y V a l u e O f D i a g r a m O b j e c t K e y a n y T y p e z b w N T n L X > < a : K e y > < K e y > C o l u m n s \ M u n i c i p i o < / K e y > < / a : K e y > < a : V a l u e   i : t y p e = " M e a s u r e G r i d N o d e V i e w S t a t e " > < C o l u m n > 4 < / C o l u m n > < L a y e d O u t > t r u e < / L a y e d O u t > < / a : V a l u e > < / a : K e y V a l u e O f D i a g r a m O b j e c t K e y a n y T y p e z b w N T n L X > < a : K e y V a l u e O f D i a g r a m O b j e c t K e y a n y T y p e z b w N T n L X > < a : K e y > < K e y > C o l u m n s \ L o c a l i d a d < / K e y > < / a : K e y > < a : V a l u e   i : t y p e = " M e a s u r e G r i d N o d e V i e w S t a t e " > < C o l u m n > 5 < / C o l u m n > < L a y e d O u t > t r u e < / L a y e d O u t > < / a : V a l u e > < / a : K e y V a l u e O f D i a g r a m O b j e c t K e y a n y T y p e z b w N T n L X > < a : K e y V a l u e O f D i a g r a m O b j e c t K e y a n y T y p e z b w N T n L X > < a : K e y > < K e y > C o l u m n s \ F o l i o   R P C < / K e y > < / a : K e y > < a : V a l u e   i : t y p e = " M e a s u r e G r i d N o d e V i e w S t a t e " > < C o l u m n > 6 < / C o l u m n > < L a y e d O u t > t r u e < / L a y e d O u t > < / a : V a l u e > < / a : K e y V a l u e O f D i a g r a m O b j e c t K e y a n y T y p e z b w N T n L X > < a : K e y V a l u e O f D i a g r a m O b j e c t K e y a n y T y p e z b w N T n L X > < a : K e y > < K e y > C o l u m n s \ R e n t a   m e n s u a l     ( s i n   i m p u e s t o s ) < / K e y > < / a : K e y > < a : V a l u e   i : t y p e = " M e a s u r e G r i d N o d e V i e w S t a t e " > < C o l u m n > 7 < / C o l u m n > < L a y e d O u t > t r u e < / L a y e d O u t > < / a : V a l u e > < / a : K e y V a l u e O f D i a g r a m O b j e c t K e y a n y T y p e z b w N T n L X > < a : K e y V a l u e O f D i a g r a m O b j e c t K e y a n y T y p e z b w N T n L X > < a : K e y > < K e y > C o l u m n s \ R e n t a   m e n s u a l     ( c o n   i m p u e s t o s ) < / K e y > < / a : K e y > < a : V a l u e   i : t y p e = " M e a s u r e G r i d N o d e V i e w S t a t e " > < C o l u m n > 8 < / C o l u m n > < L a y e d O u t > t r u e < / L a y e d O u t > < / a : V a l u e > < / a : K e y V a l u e O f D i a g r a m O b j e c t K e y a n y T y p e z b w N T n L X > < a : K e y V a l u e O f D i a g r a m O b j e c t K e y a n y T y p e z b w N T n L X > < a : K e y > < K e y > C o l u m n s \ C a n t i d a d   d e   T V   i n c l u i d a s < / K e y > < / a : K e y > < a : V a l u e   i : t y p e = " M e a s u r e G r i d N o d e V i e w S t a t e " > < C o l u m n > 9 < / C o l u m n > < L a y e d O u t > t r u e < / L a y e d O u t > < / a : V a l u e > < / a : K e y V a l u e O f D i a g r a m O b j e c t K e y a n y T y p e z b w N T n L X > < a : K e y V a l u e O f D i a g r a m O b j e c t K e y a n y T y p e z b w N T n L X > < a : K e y > < K e y > C o l u m n s \ E n t r e t e n i m i e n t o < / K e y > < / a : K e y > < a : V a l u e   i : t y p e = " M e a s u r e G r i d N o d e V i e w S t a t e " > < C o l u m n > 1 0 < / C o l u m n > < L a y e d O u t > t r u e < / L a y e d O u t > < / a : V a l u e > < / a : K e y V a l u e O f D i a g r a m O b j e c t K e y a n y T y p e z b w N T n L X > < a : K e y V a l u e O f D i a g r a m O b j e c t K e y a n y T y p e z b w N T n L X > < a : K e y > < K e y > C o l u m n s \ M � s i c a < / K e y > < / a : K e y > < a : V a l u e   i : t y p e = " M e a s u r e G r i d N o d e V i e w S t a t e " > < C o l u m n > 1 1 < / C o l u m n > < L a y e d O u t > t r u e < / L a y e d O u t > < / a : V a l u e > < / a : K e y V a l u e O f D i a g r a m O b j e c t K e y a n y T y p e z b w N T n L X > < a : K e y V a l u e O f D i a g r a m O b j e c t K e y a n y T y p e z b w N T n L X > < a : K e y > < K e y > C o l u m n s \ N i � o s / F a m i l i a r < / K e y > < / a : K e y > < a : V a l u e   i : t y p e = " M e a s u r e G r i d N o d e V i e w S t a t e " > < C o l u m n > 1 2 < / C o l u m n > < L a y e d O u t > t r u e < / L a y e d O u t > < / a : V a l u e > < / a : K e y V a l u e O f D i a g r a m O b j e c t K e y a n y T y p e z b w N T n L X > < a : K e y V a l u e O f D i a g r a m O b j e c t K e y a n y T y p e z b w N T n L X > < a : K e y > < K e y > C o l u m n s \ D o c u m e n t a l e s   /   C u l t u r a l e s < / K e y > < / a : K e y > < a : V a l u e   i : t y p e = " M e a s u r e G r i d N o d e V i e w S t a t e " > < C o l u m n > 1 3 < / C o l u m n > < L a y e d O u t > t r u e < / L a y e d O u t > < / a : V a l u e > < / a : K e y V a l u e O f D i a g r a m O b j e c t K e y a n y T y p e z b w N T n L X > < a : K e y V a l u e O f D i a g r a m O b j e c t K e y a n y T y p e z b w N T n L X > < a : K e y > < K e y > C o l u m n s \ N a c i o n a l e s < / K e y > < / a : K e y > < a : V a l u e   i : t y p e = " M e a s u r e G r i d N o d e V i e w S t a t e " > < C o l u m n > 1 4 < / C o l u m n > < L a y e d O u t > t r u e < / L a y e d O u t > < / a : V a l u e > < / a : K e y V a l u e O f D i a g r a m O b j e c t K e y a n y T y p e z b w N T n L X > < a : K e y V a l u e O f D i a g r a m O b j e c t K e y a n y T y p e z b w N T n L X > < a : K e y > < K e y > C o l u m n s \ I n t e r n a c i o n a l e s < / K e y > < / a : K e y > < a : V a l u e   i : t y p e = " M e a s u r e G r i d N o d e V i e w S t a t e " > < C o l u m n > 1 5 < / C o l u m n > < L a y e d O u t > t r u e < / L a y e d O u t > < / a : V a l u e > < / a : K e y V a l u e O f D i a g r a m O b j e c t K e y a n y T y p e z b w N T n L X > < a : K e y V a l u e O f D i a g r a m O b j e c t K e y a n y T y p e z b w N T n L X > < a : K e y > < K e y > C o l u m n s \ D e p o r t e s < / K e y > < / a : K e y > < a : V a l u e   i : t y p e = " M e a s u r e G r i d N o d e V i e w S t a t e " > < C o l u m n > 1 6 < / C o l u m n > < L a y e d O u t > t r u e < / L a y e d O u t > < / a : V a l u e > < / a : K e y V a l u e O f D i a g r a m O b j e c t K e y a n y T y p e z b w N T n L X > < a : K e y V a l u e O f D i a g r a m O b j e c t K e y a n y T y p e z b w N T n L X > < a : K e y > < K e y > C o l u m n s \ P e l � c u l a s < / K e y > < / a : K e y > < a : V a l u e   i : t y p e = " M e a s u r e G r i d N o d e V i e w S t a t e " > < C o l u m n > 1 7 < / C o l u m n > < L a y e d O u t > t r u e < / L a y e d O u t > < / a : V a l u e > < / a : K e y V a l u e O f D i a g r a m O b j e c t K e y a n y T y p e z b w N T n L X > < a : K e y V a l u e O f D i a g r a m O b j e c t K e y a n y T y p e z b w N T n L X > < a : K e y > < K e y > C o l u m n s \ N � m e r o   d e   c a n a l e s   c o n   a l t a   d e f i n i c i � n   ( H D ) < / K e y > < / a : K e y > < a : V a l u e   i : t y p e = " M e a s u r e G r i d N o d e V i e w S t a t e " > < C o l u m n > 1 8 < / C o l u m n > < L a y e d O u t > t r u e < / L a y e d O u t > < / a : V a l u e > < / a : K e y V a l u e O f D i a g r a m O b j e c t K e y a n y T y p e z b w N T n L X > < a : K e y V a l u e O f D i a g r a m O b j e c t K e y a n y T y p e z b w N T n L X > < a : K e y > < K e y > C o l u m n s \ N � m e r o   d e   c a n a l e s   " S o l o   A u d i o " < / K e y > < / a : K e y > < a : V a l u e   i : t y p e = " M e a s u r e G r i d N o d e V i e w S t a t e " > < C o l u m n > 1 9 < / C o l u m n > < L a y e d O u t > t r u e < / L a y e d O u t > < / a : V a l u e > < / a : K e y V a l u e O f D i a g r a m O b j e c t K e y a n y T y p e z b w N T n L X > < a : K e y V a l u e O f D i a g r a m O b j e c t K e y a n y T y p e z b w N T n L X > < a : K e y > < K e y > C o l u m n s \ m a x < / K e y > < / a : K e y > < a : V a l u e   i : t y p e = " M e a s u r e G r i d N o d e V i e w S t a t e " > < C o l u m n > 2 0 < / C o l u m n > < L a y e d O u t > t r u e < / L a y e d O u t > < / a : V a l u e > < / a : K e y V a l u e O f D i a g r a m O b j e c t K e y a n y T y p e z b w N T n L X > < a : K e y V a l u e O f D i a g r a m O b j e c t K e y a n y T y p e z b w N T n L X > < a : K e y > < K e y > C o l u m n s \ p a r a m o u n t   + < / K e y > < / a : K e y > < a : V a l u e   i : t y p e = " M e a s u r e G r i d N o d e V i e w S t a t e " > < C o l u m n > 2 1 < / C o l u m n > < L a y e d O u t > t r u e < / L a y e d O u t > < / a : V a l u e > < / a : K e y V a l u e O f D i a g r a m O b j e c t K e y a n y T y p e z b w N T n L X > < a : K e y V a l u e O f D i a g r a m O b j e c t K e y a n y T y p e z b w N T n L X > < a : K e y > < K e y > C o l u m n s \ F o x   S p o r t   P r e m i u m < / K e y > < / a : K e y > < a : V a l u e   i : t y p e = " M e a s u r e G r i d N o d e V i e w S t a t e " > < C o l u m n > 2 2 < / C o l u m n > < L a y e d O u t > t r u e < / L a y e d O u t > < / a : V a l u e > < / a : K e y V a l u e O f D i a g r a m O b j e c t K e y a n y T y p e z b w N T n L X > < a : K e y V a l u e O f D i a g r a m O b j e c t K e y a n y T y p e z b w N T n L X > < a : K e y > < K e y > C o l u m n s \ M L B < / K e y > < / a : K e y > < a : V a l u e   i : t y p e = " M e a s u r e G r i d N o d e V i e w S t a t e " > < C o l u m n > 2 3 < / C o l u m n > < L a y e d O u t > t r u e < / L a y e d O u t > < / a : V a l u e > < / a : K e y V a l u e O f D i a g r a m O b j e c t K e y a n y T y p e z b w N T n L X > < a : K e y V a l u e O f D i a g r a m O b j e c t K e y a n y T y p e z b w N T n L X > < a : K e y > < K e y > C o l u m n s \ N B A   L e a g u e   P a s s < / K e y > < / a : K e y > < a : V a l u e   i : t y p e = " M e a s u r e G r i d N o d e V i e w S t a t e " > < C o l u m n > 2 4 < / C o l u m n > < L a y e d O u t > t r u e < / L a y e d O u t > < / a : V a l u e > < / a : K e y V a l u e O f D i a g r a m O b j e c t K e y a n y T y p e z b w N T n L X > < a : K e y V a l u e O f D i a g r a m O b j e c t K e y a n y T y p e z b w N T n L X > < a : K e y > < K e y > C o l u m n s \ A d u l t   P a c k < / K e y > < / a : K e y > < a : V a l u e   i : t y p e = " M e a s u r e G r i d N o d e V i e w S t a t e " > < C o l u m n > 2 5 < / C o l u m n > < L a y e d O u t > t r u e < / L a y e d O u t > < / a : V a l u e > < / a : K e y V a l u e O f D i a g r a m O b j e c t K e y a n y T y p e z b w N T n L X > < a : K e y V a l u e O f D i a g r a m O b j e c t K e y a n y T y p e z b w N T n L X > < a : K e y > < K e y > C o l u m n s \ o t r o s < / K e y > < / a : K e y > < a : V a l u e   i : t y p e = " M e a s u r e G r i d N o d e V i e w S t a t e " > < C o l u m n > 2 6 < / C o l u m n > < L a y e d O u t > t r u e < / L a y e d O u t > < / a : V a l u e > < / a : K e y V a l u e O f D i a g r a m O b j e c t K e y a n y T y p e z b w N T n L X > < a : K e y V a l u e O f D i a g r a m O b j e c t K e y a n y T y p e z b w N T n L X > < a : K e y > < K e y > C o l u m n s \ C a n t i d a d   d e   l � n e a s   i n c l u i d a s < / K e y > < / a : K e y > < a : V a l u e   i : t y p e = " M e a s u r e G r i d N o d e V i e w S t a t e " > < C o l u m n > 2 7 < / C o l u m n > < L a y e d O u t > t r u e < / L a y e d O u t > < / a : V a l u e > < / a : K e y V a l u e O f D i a g r a m O b j e c t K e y a n y T y p e z b w N T n L X > < a : K e y V a l u e O f D i a g r a m O b j e c t K e y a n y T y p e z b w N T n L X > < a : K e y > < K e y > C o l u m n s \ N a c i o n a l e s 2 < / K e y > < / a : K e y > < a : V a l u e   i : t y p e = " M e a s u r e G r i d N o d e V i e w S t a t e " > < C o l u m n > 2 8 < / C o l u m n > < L a y e d O u t > t r u e < / L a y e d O u t > < / a : V a l u e > < / a : K e y V a l u e O f D i a g r a m O b j e c t K e y a n y T y p e z b w N T n L X > < a : K e y V a l u e O f D i a g r a m O b j e c t K e y a n y T y p e z b w N T n L X > < a : K e y > < K e y > C o l u m n s \ E s t d o s   U n i d o s   y   C a n a d � < / K e y > < / a : K e y > < a : V a l u e   i : t y p e = " M e a s u r e G r i d N o d e V i e w S t a t e " > < C o l u m n > 2 9 < / C o l u m n > < L a y e d O u t > t r u e < / L a y e d O u t > < / a : V a l u e > < / a : K e y V a l u e O f D i a g r a m O b j e c t K e y a n y T y p e z b w N T n L X > < a : K e y V a l u e O f D i a g r a m O b j e c t K e y a n y T y p e z b w N T n L X > < a : K e y > < K e y > C o l u m n s \ N a c i o n a l e s 3 < / K e y > < / a : K e y > < a : V a l u e   i : t y p e = " M e a s u r e G r i d N o d e V i e w S t a t e " > < C o l u m n > 3 0 < / C o l u m n > < L a y e d O u t > t r u e < / L a y e d O u t > < / a : V a l u e > < / a : K e y V a l u e O f D i a g r a m O b j e c t K e y a n y T y p e z b w N T n L X > < a : K e y V a l u e O f D i a g r a m O b j e c t K e y a n y T y p e z b w N T n L X > < a : K e y > < K e y > C o l u m n s \ E s t d o s   U n i d o s   y   C a n a d � 4 < / K e y > < / a : K e y > < a : V a l u e   i : t y p e = " M e a s u r e G r i d N o d e V i e w S t a t e " > < C o l u m n > 3 1 < / C o l u m n > < L a y e d O u t > t r u e < / L a y e d O u t > < / a : V a l u e > < / a : K e y V a l u e O f D i a g r a m O b j e c t K e y a n y T y p e z b w N T n L X > < a : K e y V a l u e O f D i a g r a m O b j e c t K e y a n y T y p e z b w N T n L X > < a : K e y > < K e y > C o l u m n s \ V e l o c i d a d   d e   b a j a d a   o f e r t a d a   ( M b p s ) < / K e y > < / a : K e y > < a : V a l u e   i : t y p e = " M e a s u r e G r i d N o d e V i e w S t a t e " > < C o l u m n > 3 2 < / C o l u m n > < L a y e d O u t > t r u e < / L a y e d O u t > < / a : V a l u e > < / a : K e y V a l u e O f D i a g r a m O b j e c t K e y a n y T y p e z b w N T n L X > < a : K e y V a l u e O f D i a g r a m O b j e c t K e y a n y T y p e z b w N T n L X > < a : K e y > < K e y > C o l u m n s \ V e l o c i d a d   d e   s u b i d a   o f e r t a d a   ( M b p s ) < / K e y > < / a : K e y > < a : V a l u e   i : t y p e = " M e a s u r e G r i d N o d e V i e w S t a t e " > < C o l u m n > 3 3 < / C o l u m n > < L a y e d O u t > t r u e < / L a y e d O u t > < / a : V a l u e > < / a : K e y V a l u e O f D i a g r a m O b j e c t K e y a n y T y p e z b w N T n L X > < a : K e y V a l u e O f D i a g r a m O b j e c t K e y a n y T y p e z b w N T n L X > < a : K e y > < K e y > C o l u m n s \ � C u e n t a   c o n   p r o m o c i o n e s   q u e   i n c r e m e n t e n   s u   v e l o c i d a d   a   p a r t i r   d e l   p a g o   d e   l a   m i s m a   r e n t a   m e n s u a l ?   ( S < / K e y > < / a : K e y > < a : V a l u e   i : t y p e = " M e a s u r e G r i d N o d e V i e w S t a t e " > < C o l u m n > 3 4 < / C o l u m n > < L a y e d O u t > t r u e < / L a y e d O u t > < / a : V a l u e > < / a : K e y V a l u e O f D i a g r a m O b j e c t K e y a n y T y p e z b w N T n L X > < a : K e y V a l u e O f D i a g r a m O b j e c t K e y a n y T y p e z b w N T n L X > < a : K e y > < K e y > C o l u m n s \ D u r a c i � n   d e l   p e r i o d o   d e   t i e m p o   ( e n   m e s e s )   e n   q u e   o f r e c e   l a   p r o m o c i � n   d e   i n c r e m e n t o   d e   v e l o c i d a d < / K e y > < / a : K e y > < a : V a l u e   i : t y p e = " M e a s u r e G r i d N o d e V i e w S t a t e " > < C o l u m n > 3 5 < / C o l u m n > < L a y e d O u t > t r u e < / L a y e d O u t > < / a : V a l u e > < / a : K e y V a l u e O f D i a g r a m O b j e c t K e y a n y T y p e z b w N T n L X > < a : K e y V a l u e O f D i a g r a m O b j e c t K e y a n y T y p e z b w N T n L X > < a : K e y > < K e y > C o l u m n s \ V e l o c i d a d   d e   s u b i d a   o f e r t a d a   ( M b p s )   c o n   l a   p r o m o c i � n   d e   a u m e n t o   d e   v e l o c i d a d < / K e y > < / a : K e y > < a : V a l u e   i : t y p e = " M e a s u r e G r i d N o d e V i e w S t a t e " > < C o l u m n > 3 6 < / C o l u m n > < L a y e d O u t > t r u e < / L a y e d O u t > < / a : V a l u e > < / a : K e y V a l u e O f D i a g r a m O b j e c t K e y a n y T y p e z b w N T n L X > < a : K e y V a l u e O f D i a g r a m O b j e c t K e y a n y T y p e z b w N T n L X > < a : K e y > < K e y > C o l u m n s \ V e l o c i d a d   d e   b a j a d a   o f e r t a d a   ( M b p s )   c o n   l a   p r o m o c i � n   d e   a u m e n t o   d e   v e l o c i d a d < / K e y > < / a : K e y > < a : V a l u e   i : t y p e = " M e a s u r e G r i d N o d e V i e w S t a t e " > < C o l u m n > 3 7 < / C o l u m n > < L a y e d O u t > t r u e < / L a y e d O u t > < / a : V a l u e > < / a : K e y V a l u e O f D i a g r a m O b j e c t K e y a n y T y p e z b w N T n L X > < a : K e y V a l u e O f D i a g r a m O b j e c t K e y a n y T y p e z b w N T n L X > < a : K e y > < K e y > C o l u m n s \ V e l o c i d a d   d e   s u b i d a   o f e r t a d a   ( M b p s )   c o n   l a   p r o m o c i � n   d e   a u m e n t o   d e   v e l o c i d a d 5 < / K e y > < / a : K e y > < a : V a l u e   i : t y p e = " M e a s u r e G r i d N o d e V i e w S t a t e " > < C o l u m n > 3 8 < / C o l u m n > < L a y e d O u t > t r u e < / L a y e d O u t > < / a : V a l u e > < / a : K e y V a l u e O f D i a g r a m O b j e c t K e y a n y T y p e z b w N T n L X > < a : K e y V a l u e O f D i a g r a m O b j e c t K e y a n y T y p e z b w N T n L X > < a : K e y > < K e y > C o l u m n s \ V e l o c i d a d   d e   b a j a d a   o f e r t a d a   ( M b p s )   c o n   l a   p r o m o c i � n   d e   a u m e n t o   d e   v e l o c i d a d 6 < / K e y > < / a : K e y > < a : V a l u e   i : t y p e = " M e a s u r e G r i d N o d e V i e w S t a t e " > < C o l u m n > 3 9 < / C o l u m n > < L a y e d O u t > t r u e < / L a y e d O u t > < / a : V a l u e > < / a : K e y V a l u e O f D i a g r a m O b j e c t K e y a n y T y p e z b w N T n L X > < a : K e y V a l u e O f D i a g r a m O b j e c t K e y a n y T y p e z b w N T n L X > < a : K e y > < K e y > C o l u m n s \ V e l o c i d a d   d e   s u b i d a   o f e r t a d a   ( M b p s )   c o n   l a   p r o m o c i � n   d e   a u m e n t o   d e   v e l o c i d a d 7 < / K e y > < / a : K e y > < a : V a l u e   i : t y p e = " M e a s u r e G r i d N o d e V i e w S t a t e " > < C o l u m n > 4 0 < / C o l u m n > < L a y e d O u t > t r u e < / L a y e d O u t > < / a : V a l u e > < / a : K e y V a l u e O f D i a g r a m O b j e c t K e y a n y T y p e z b w N T n L X > < a : K e y V a l u e O f D i a g r a m O b j e c t K e y a n y T y p e z b w N T n L X > < a : K e y > < K e y > C o l u m n s \ � C u e n t a   c o n   p r o m o c i o n e s   q u e   v u e l v a n   s u   v e l o c i d a d   s i m � t r i c a   p a r t i r   d e l   p a g o   d e   l a   m i s m a   r e n t a   m e n s u a l < / K e y > < / a : K e y > < a : V a l u e   i : t y p e = " M e a s u r e G r i d N o d e V i e w S t a t e " > < C o l u m n > 4 1 < / C o l u m n > < L a y e d O u t > t r u e < / L a y e d O u t > < / a : V a l u e > < / a : K e y V a l u e O f D i a g r a m O b j e c t K e y a n y T y p e z b w N T n L X > < a : K e y V a l u e O f D i a g r a m O b j e c t K e y a n y T y p e z b w N T n L X > < a : K e y > < K e y > C o l u m n s \ D u r a c i � n   d e l   p e r i o d o   d e   t i e m p o   ( e n   m e s e s )   e n   q u e   o f r e c e   l a   p r o m o c i � n   d e   s i m e t r � a   e n   l a   v e l o c i d a d < / K e y > < / a : K e y > < a : V a l u e   i : t y p e = " M e a s u r e G r i d N o d e V i e w S t a t e " > < C o l u m n > 4 2 < / C o l u m n > < L a y e d O u t > t r u e < / L a y e d O u t > < / a : V a l u e > < / a : K e y V a l u e O f D i a g r a m O b j e c t K e y a n y T y p e z b w N T n L X > < a : K e y V a l u e O f D i a g r a m O b j e c t K e y a n y T y p e z b w N T n L X > < a : K e y > < K e y > C o l u m n s \ � I n c l u y e   P a r a m o u n t   + ? < / K e y > < / a : K e y > < a : V a l u e   i : t y p e = " M e a s u r e G r i d N o d e V i e w S t a t e " > < C o l u m n > 4 3 < / C o l u m n > < L a y e d O u t > t r u e < / L a y e d O u t > < / a : V a l u e > < / a : K e y V a l u e O f D i a g r a m O b j e c t K e y a n y T y p e z b w N T n L X > < a : K e y V a l u e O f D i a g r a m O b j e c t K e y a n y T y p e z b w N T n L X > < a : K e y > < K e y > C o l u m n s \ T � r m i n o s   y   c o n d i c i o n e s   d e l   s e r v i c i o * * < / K e y > < / a : K e y > < a : V a l u e   i : t y p e = " M e a s u r e G r i d N o d e V i e w S t a t e " > < C o l u m n > 4 4 < / C o l u m n > < L a y e d O u t > t r u e < / L a y e d O u t > < / a : V a l u e > < / a : K e y V a l u e O f D i a g r a m O b j e c t K e y a n y T y p e z b w N T n L X > < a : K e y V a l u e O f D i a g r a m O b j e c t K e y a n y T y p e z b w N T n L X > < a : K e y > < K e y > C o l u m n s \ D u r a c i � n   d e l   p e r i o d o   d e   t i e m p o   ( e n   m e s e s )   e n   q u e   o f r e c e   a   l o s   u s u a r i o s   f i n a l e s   e l   s e r v i c i o   d e   P a r a m o < / K e y > < / a : K e y > < a : V a l u e   i : t y p e = " M e a s u r e G r i d N o d e V i e w S t a t e " > < C o l u m n > 4 5 < / C o l u m n > < L a y e d O u t > t r u e < / L a y e d O u t > < / a : V a l u e > < / a : K e y V a l u e O f D i a g r a m O b j e c t K e y a n y T y p e z b w N T n L X > < a : K e y V a l u e O f D i a g r a m O b j e c t K e y a n y T y p e z b w N T n L X > < a : K e y > < K e y > C o l u m n s \ � I n c l u y e   m a x ? < / K e y > < / a : K e y > < a : V a l u e   i : t y p e = " M e a s u r e G r i d N o d e V i e w S t a t e " > < C o l u m n > 4 6 < / C o l u m n > < L a y e d O u t > t r u e < / L a y e d O u t > < / a : V a l u e > < / a : K e y V a l u e O f D i a g r a m O b j e c t K e y a n y T y p e z b w N T n L X > < a : K e y V a l u e O f D i a g r a m O b j e c t K e y a n y T y p e z b w N T n L X > < a : K e y > < K e y > C o l u m n s \ T � r m i n o s   y   c o n d i c i o n e s   d e l   s e r v i c i o * * 8 < / K e y > < / a : K e y > < a : V a l u e   i : t y p e = " M e a s u r e G r i d N o d e V i e w S t a t e " > < C o l u m n > 4 7 < / C o l u m n > < L a y e d O u t > t r u e < / L a y e d O u t > < / a : V a l u e > < / a : K e y V a l u e O f D i a g r a m O b j e c t K e y a n y T y p e z b w N T n L X > < a : K e y V a l u e O f D i a g r a m O b j e c t K e y a n y T y p e z b w N T n L X > < a : K e y > < K e y > C o l u m n s \ D u r a c i � n   d e l   p e r i o d o   d e   t i e m p o   ( e n   m e s e s )   e n   q u e   o f r e c e   a   l o s   u s u a r i o s   f i n a l e s   e l   s e r v i c i o   d e   m a x   s i < / K e y > < / a : K e y > < a : V a l u e   i : t y p e = " M e a s u r e G r i d N o d e V i e w S t a t e " > < C o l u m n > 4 8 < / C o l u m n > < L a y e d O u t > t r u e < / L a y e d O u t > < / a : V a l u e > < / a : K e y V a l u e O f D i a g r a m O b j e c t K e y a n y T y p e z b w N T n L X > < a : K e y V a l u e O f D i a g r a m O b j e c t K e y a n y T y p e z b w N T n L X > < a : K e y > < K e y > C o l u m n s \ � I n c l u y e   m a x ?   9 < / K e y > < / a : K e y > < a : V a l u e   i : t y p e = " M e a s u r e G r i d N o d e V i e w S t a t e " > < C o l u m n > 4 9 < / C o l u m n > < L a y e d O u t > t r u e < / L a y e d O u t > < / a : V a l u e > < / a : K e y V a l u e O f D i a g r a m O b j e c t K e y a n y T y p e z b w N T n L X > < a : K e y V a l u e O f D i a g r a m O b j e c t K e y a n y T y p e z b w N T n L X > < a : K e y > < K e y > C o l u m n s \ T � r m i n o s   y   c o n d i c i o n e s   d e l   s e r v i c i o * * 1 0 < / K e y > < / a : K e y > < a : V a l u e   i : t y p e = " M e a s u r e G r i d N o d e V i e w S t a t e " > < C o l u m n > 5 0 < / C o l u m n > < L a y e d O u t > t r u e < / L a y e d O u t > < / a : V a l u e > < / a : K e y V a l u e O f D i a g r a m O b j e c t K e y a n y T y p e z b w N T n L X > < a : K e y V a l u e O f D i a g r a m O b j e c t K e y a n y T y p e z b w N T n L X > < a : K e y > < K e y > C o l u m n s \ D u r a c i � n   d e l   p e r i o d o   d e   t i e m p o   ( e n   m e s e s )   e n   q u e   o f r e c e   a   l o s   u s u a r i o s   f i n a l e s   e l   s e r v i c i o   d e   m a x     2 < / K e y > < / a : K e y > < a : V a l u e   i : t y p e = " M e a s u r e G r i d N o d e V i e w S t a t e " > < C o l u m n > 5 1 < / C o l u m n > < L a y e d O u t > t r u e < / L a y e d O u t > < / a : V a l u e > < / a : K e y V a l u e O f D i a g r a m O b j e c t K e y a n y T y p e z b w N T n L X > < a : K e y V a l u e O f D i a g r a m O b j e c t K e y a n y T y p e z b w N T n L X > < a : K e y > < K e y > C o l u m n s \ C a n t i d a d   d e   s e r v i c i o s   a d i c i o n a l e s   i n c l u i d o s < / K e y > < / a : K e y > < a : V a l u e   i : t y p e = " M e a s u r e G r i d N o d e V i e w S t a t e " > < C o l u m n > 5 2 < / C o l u m n > < L a y e d O u t > t r u e < / L a y e d O u t > < / a : V a l u e > < / a : K e y V a l u e O f D i a g r a m O b j e c t K e y a n y T y p e z b w N T n L X > < a : K e y V a l u e O f D i a g r a m O b j e c t K e y a n y T y p e z b w N T n L X > < a : K e y > < K e y > C o l u m n s \ N o m b r e   d e   l o s   s e r v i c i o s   a d i c i o n a l e s   i n c l u i d o s   ( p o r   e j e m p l o   (   I d e n t i f i c a d o r   d e   l l a m a d a s ,   D e s v i o   d e   l l < / K e y > < / a : K e y > < a : V a l u e   i : t y p e = " M e a s u r e G r i d N o d e V i e w S t a t e " > < C o l u m n > 5 3 < / C o l u m n > < L a y e d O u t > t r u e < / L a y e d O u t > < / a : V a l u e > < / a : K e y V a l u e O f D i a g r a m O b j e c t K e y a n y T y p e z b w N T n L X > < a : K e y V a l u e O f D i a g r a m O b j e c t K e y a n y T y p e z b w N T n L X > < a : K e y > < K e y > C o l u m n s \ T V   a d i c i o n a l   * * * < / K e y > < / a : K e y > < a : V a l u e   i : t y p e = " M e a s u r e G r i d N o d e V i e w S t a t e " > < C o l u m n > 5 4 < / C o l u m n > < L a y e d O u t > t r u e < / L a y e d O u t > < / a : V a l u e > < / a : K e y V a l u e O f D i a g r a m O b j e c t K e y a n y T y p e z b w N T n L X > < a : K e y V a l u e O f D i a g r a m O b j e c t K e y a n y T y p e z b w N T n L X > < a : K e y > < K e y > C o l u m n s \ C a r g o   p o r   i n s t a l a c i � n   * * * < / K e y > < / a : K e y > < a : V a l u e   i : t y p e = " M e a s u r e G r i d N o d e V i e w S t a t e " > < C o l u m n > 5 5 < / C o l u m n > < L a y e d O u t > t r u e < / L a y e d O u t > < / a : V a l u e > < / a : K e y V a l u e O f D i a g r a m O b j e c t K e y a n y T y p e z b w N T n L X > < a : K e y V a l u e O f D i a g r a m O b j e c t K e y a n y T y p e z b w N T n L X > < a : K e y > < K e y > C o l u m n s \ E q u i p o   t e r m i n a l   ( M � d e m / O N T ) * * * < / K e y > < / a : K e y > < a : V a l u e   i : t y p e = " M e a s u r e G r i d N o d e V i e w S t a t e " > < C o l u m n > 5 6 < / C o l u m n > < L a y e d O u t > t r u e < / L a y e d O u t > < / a : V a l u e > < / a : K e y V a l u e O f D i a g r a m O b j e c t K e y a n y T y p e z b w N T n L X > < a : K e y V a l u e O f D i a g r a m O b j e c t K e y a n y T y p e z b w N T n L X > < a : K e y > < K e y > C o l u m n s \ D e c o d i f i c a d o r   ( d i g i t a l )   * * * < / K e y > < / a : K e y > < a : V a l u e   i : t y p e = " M e a s u r e G r i d N o d e V i e w S t a t e " > < C o l u m n > 5 7 < / C o l u m n > < L a y e d O u t > t r u e < / L a y e d O u t > < / a : V a l u e > < / a : K e y V a l u e O f D i a g r a m O b j e c t K e y a n y T y p e z b w N T n L X > < a : K e y V a l u e O f D i a g r a m O b j e c t K e y a n y T y p e z b w N T n L X > < a : K e y > < K e y > C o l u m n s \ X v i e w   +   /   X v i e w   * * * < / K e y > < / a : K e y > < a : V a l u e   i : t y p e = " M e a s u r e G r i d N o d e V i e w S t a t e " > < C o l u m n > 5 8 < / C o l u m n > < L a y e d O u t > t r u e < / L a y e d O u t > < / a : V a l u e > < / a : K e y V a l u e O f D i a g r a m O b j e c t K e y a n y T y p e z b w N T n L X > < a : K e y V a l u e O f D i a g r a m O b j e c t K e y a n y T y p e z b w N T n L X > < a : K e y > < K e y > C o l u m n s \ S e r v i c i o   C l o u d     ( C l o u d   1 ,   C l o u d   2 )   * * * < / K e y > < / a : K e y > < a : V a l u e   i : t y p e = " M e a s u r e G r i d N o d e V i e w S t a t e " > < C o l u m n > 5 9 < / C o l u m n > < L a y e d O u t > t r u e < / L a y e d O u t > < / a : V a l u e > < / a : K e y V a l u e O f D i a g r a m O b j e c t K e y a n y T y p e z b w N T n L X > < a : K e y V a l u e O f D i a g r a m O b j e c t K e y a n y T y p e z b w N T n L X > < a : K e y > < K e y > C o l u m n s \ M e g a   M � v i l   * * * < / K e y > < / a : K e y > < a : V a l u e   i : t y p e = " M e a s u r e G r i d N o d e V i e w S t a t e " > < C o l u m n > 6 0 < / C o l u m n > < L a y e d O u t > t r u e < / L a y e d O u t > < / a : V a l u e > < / a : K e y V a l u e O f D i a g r a m O b j e c t K e y a n y T y p e z b w N T n L X > < a : K e y V a l u e O f D i a g r a m O b j e c t K e y a n y T y p e z b w N T n L X > < a : K e y > < K e y > C o l u m n s \ E x t e n s o r   M e s h   * * * < / K e y > < / a : K e y > < a : V a l u e   i : t y p e = " M e a s u r e G r i d N o d e V i e w S t a t e " > < C o l u m n > 6 1 < / C o l u m n > < L a y e d O u t > t r u e < / L a y e d O u t > < / a : V a l u e > < / a : K e y V a l u e O f D i a g r a m O b j e c t K e y a n y T y p e z b w N T n L X > < a : K e y V a l u e O f D i a g r a m O b j e c t K e y a n y T y p e z b w N T n L X > < a : K e y > < K e y > C o l u m n s \ N o r t o n   S e c u r i t y   * * *   N o r t o n   F a m i l y   * * *   N o r t o n   S e c u r e   V P N   * * * < / K e y > < / a : K e y > < a : V a l u e   i : t y p e = " M e a s u r e G r i d N o d e V i e w S t a t e " > < C o l u m n > 6 2 < / C o l u m n > < L a y e d O u t > t r u e < / L a y e d O u t > < / a : V a l u e > < / a : K e y V a l u e O f D i a g r a m O b j e c t K e y a n y T y p e z b w N T n L X > < a : K e y V a l u e O f D i a g r a m O b j e c t K e y a n y T y p e z b w N T n L X > < a : K e y > < K e y > C o l u m n s \ F o x   S p o r t   P r e m i u m   * * * * < / K e y > < / a : K e y > < a : V a l u e   i : t y p e = " M e a s u r e G r i d N o d e V i e w S t a t e " > < C o l u m n > 6 3 < / C o l u m n > < L a y e d O u t > t r u e < / L a y e d O u t > < / a : V a l u e > < / a : K e y V a l u e O f D i a g r a m O b j e c t K e y a n y T y p e z b w N T n L X > < a : K e y V a l u e O f D i a g r a m O b j e c t K e y a n y T y p e z b w N T n L X > < a : K e y > < K e y > C o l u m n s \ N B A   L e a g u e   P a s s   * * * * < / K e y > < / a : K e y > < a : V a l u e   i : t y p e = " M e a s u r e G r i d N o d e V i e w S t a t e " > < C o l u m n > 6 4 < / C o l u m n > < L a y e d O u t > t r u e < / L a y e d O u t > < / a : V a l u e > < / a : K e y V a l u e O f D i a g r a m O b j e c t K e y a n y T y p e z b w N T n L X > < a : K e y V a l u e O f D i a g r a m O b j e c t K e y a n y T y p e z b w N T n L X > < a : K e y > < K e y > C o l u m n s \ M B L   * * * * < / K e y > < / a : K e y > < a : V a l u e   i : t y p e = " M e a s u r e G r i d N o d e V i e w S t a t e " > < C o l u m n > 6 5 < / C o l u m n > < L a y e d O u t > t r u e < / L a y e d O u t > < / a : V a l u e > < / a : K e y V a l u e O f D i a g r a m O b j e c t K e y a n y T y p e z b w N T n L X > < a : K e y V a l u e O f D i a g r a m O b j e c t K e y a n y T y p e z b w N T n L X > < a : K e y > < K e y > C o l u m n s \ O t r o s   I n c l u y a   l a s   c o l u m n a s   q u e   s e a n   n e c e s a r i a s < / K e y > < / a : K e y > < a : V a l u e   i : t y p e = " M e a s u r e G r i d N o d e V i e w S t a t e " > < C o l u m n > 6 6 < / C o l u m n > < L a y e d O u t > t r u e < / L a y e d O u t > < / a : V a l u e > < / a : K e y V a l u e O f D i a g r a m O b j e c t K e y a n y T y p e z b w N T n L X > < / V i e w S t a t e s > < / D i a g r a m M a n a g e r . S e r i a l i z a b l e D i a g r a m > < D i a g r a m M a n a g e r . S e r i a l i z a b l e D i a g r a m > < A d a p t e r   i : t y p e = " M e a s u r e D i a g r a m S a n d b o x A d a p t e r " > < T a b l e N a m e > S u s c r i p t o r e s a 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 S u s c r i p t o r e s a 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 C o l u m n s \ T i p o   d e   p a q u e t e   c o n s i d e r a n d o   S T A R   ( s e r v i c i o s   i n c l u i d o s ) * < / K e y > < / D i a g r a m O b j e c t K e y > < D i a g r a m O b j e c t K e y > < K e y > C o l u m n s \ E s t a d o < / K e y > < / D i a g r a m O b j e c t K e y > < D i a g r a m O b j e c t K e y > < K e y > C o l u m n s \ M u n i c i p i o < / K e y > < / D i a g r a m O b j e c t K e y > < D i a g r a m O b j e c t K e y > < K e y > C o l u m n s \ L o c a l i d a d < / K e y > < / D i a g r a m O b j e c t K e y > < D i a g r a m O b j e c t K e y > < K e y > C o l u m n s \ d i c i e m b r e   2 0 2 3 < / K e y > < / D i a g r a m O b j e c t K e y > < D i a g r a m O b j e c t K e y > < K e y > C o l u m n s \ N o m b r e   d e   P l a n / P a q u e t e 2 < / K e y > < / D i a g r a m O b j e c t K e y > < D i a g r a m O b j e c t K e y > < K e y > C o l u m n s \ T i p o * 3 < / K e y > < / D i a g r a m O b j e c t K e y > < D i a g r a m O b j e c t K e y > < K e y > C o l u m n s \ T i p o   d e   p a q u e t e   c o n s i d e r a n d o   S T A R   ( s e r v i c i o s   i n c l u i d o s ) * 4 < / K e y > < / D i a g r a m O b j e c t K e y > < D i a g r a m O b j e c t K e y > < K e y > C o l u m n s \ E s t a d o 5 < / K e y > < / D i a g r a m O b j e c t K e y > < D i a g r a m O b j e c t K e y > < K e y > C o l u m n s \ M u n i c i p i o 6 < / K e y > < / D i a g r a m O b j e c t K e y > < D i a g r a m O b j e c t K e y > < K e y > C o l u m n s \ L o c a l i d a d 7 < / K e y > < / D i a g r a m O b j e c t K e y > < D i a g r a m O b j e c t K e y > < K e y > C o l u m n s \ m a y o   2 0 2 4 < / 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 C o l u m n s \ E s t a d o < / K e y > < / a : K e y > < a : V a l u e   i : t y p e = " M e a s u r e G r i d N o d e V i e w S t a t e " > < C o l u m n > 3 < / C o l u m n > < L a y e d O u t > t r u e < / L a y e d O u t > < / a : V a l u e > < / a : K e y V a l u e O f D i a g r a m O b j e c t K e y a n y T y p e z b w N T n L X > < a : K e y V a l u e O f D i a g r a m O b j e c t K e y a n y T y p e z b w N T n L X > < a : K e y > < K e y > C o l u m n s \ M u n i c i p i o < / K e y > < / a : K e y > < a : V a l u e   i : t y p e = " M e a s u r e G r i d N o d e V i e w S t a t e " > < C o l u m n > 4 < / C o l u m n > < L a y e d O u t > t r u e < / L a y e d O u t > < / a : V a l u e > < / a : K e y V a l u e O f D i a g r a m O b j e c t K e y a n y T y p e z b w N T n L X > < a : K e y V a l u e O f D i a g r a m O b j e c t K e y a n y T y p e z b w N T n L X > < a : K e y > < K e y > C o l u m n s \ L o c a l i d a d < / K e y > < / a : K e y > < a : V a l u e   i : t y p e = " M e a s u r e G r i d N o d e V i e w S t a t e " > < C o l u m n > 5 < / C o l u m n > < L a y e d O u t > t r u e < / L a y e d O u t > < / a : V a l u e > < / a : K e y V a l u e O f D i a g r a m O b j e c t K e y a n y T y p e z b w N T n L X > < a : K e y V a l u e O f D i a g r a m O b j e c t K e y a n y T y p e z b w N T n L X > < a : K e y > < K e y > C o l u m n s \ d i c i e m b r e   2 0 2 3 < / K e y > < / a : K e y > < a : V a l u e   i : t y p e = " M e a s u r e G r i d N o d e V i e w S t a t e " > < C o l u m n > 6 < / C o l u m n > < L a y e d O u t > t r u e < / L a y e d O u t > < / a : V a l u e > < / a : K e y V a l u e O f D i a g r a m O b j e c t K e y a n y T y p e z b w N T n L X > < a : K e y V a l u e O f D i a g r a m O b j e c t K e y a n y T y p e z b w N T n L X > < a : K e y > < K e y > C o l u m n s \ N o m b r e   d e   P l a n / P a q u e t e 2 < / K e y > < / a : K e y > < a : V a l u e   i : t y p e = " M e a s u r e G r i d N o d e V i e w S t a t e " > < C o l u m n > 7 < / C o l u m n > < L a y e d O u t > t r u e < / L a y e d O u t > < / a : V a l u e > < / a : K e y V a l u e O f D i a g r a m O b j e c t K e y a n y T y p e z b w N T n L X > < a : K e y V a l u e O f D i a g r a m O b j e c t K e y a n y T y p e z b w N T n L X > < a : K e y > < K e y > C o l u m n s \ T i p o * 3 < / K e y > < / a : K e y > < a : V a l u e   i : t y p e = " M e a s u r e G r i d N o d e V i e w S t a t e " > < C o l u m n > 8 < / C o l u m n > < L a y e d O u t > t r u e < / L a y e d O u t > < / a : V a l u e > < / a : K e y V a l u e O f D i a g r a m O b j e c t K e y a n y T y p e z b w N T n L X > < a : K e y V a l u e O f D i a g r a m O b j e c t K e y a n y T y p e z b w N T n L X > < a : K e y > < K e y > C o l u m n s \ T i p o   d e   p a q u e t e   c o n s i d e r a n d o   S T A R   ( s e r v i c i o s   i n c l u i d o s ) * 4 < / K e y > < / a : K e y > < a : V a l u e   i : t y p e = " M e a s u r e G r i d N o d e V i e w S t a t e " > < C o l u m n > 9 < / C o l u m n > < L a y e d O u t > t r u e < / L a y e d O u t > < / a : V a l u e > < / a : K e y V a l u e O f D i a g r a m O b j e c t K e y a n y T y p e z b w N T n L X > < a : K e y V a l u e O f D i a g r a m O b j e c t K e y a n y T y p e z b w N T n L X > < a : K e y > < K e y > C o l u m n s \ E s t a d o 5 < / K e y > < / a : K e y > < a : V a l u e   i : t y p e = " M e a s u r e G r i d N o d e V i e w S t a t e " > < C o l u m n > 1 0 < / C o l u m n > < L a y e d O u t > t r u e < / L a y e d O u t > < / a : V a l u e > < / a : K e y V a l u e O f D i a g r a m O b j e c t K e y a n y T y p e z b w N T n L X > < a : K e y V a l u e O f D i a g r a m O b j e c t K e y a n y T y p e z b w N T n L X > < a : K e y > < K e y > C o l u m n s \ M u n i c i p i o 6 < / K e y > < / a : K e y > < a : V a l u e   i : t y p e = " M e a s u r e G r i d N o d e V i e w S t a t e " > < C o l u m n > 1 1 < / C o l u m n > < L a y e d O u t > t r u e < / L a y e d O u t > < / a : V a l u e > < / a : K e y V a l u e O f D i a g r a m O b j e c t K e y a n y T y p e z b w N T n L X > < a : K e y V a l u e O f D i a g r a m O b j e c t K e y a n y T y p e z b w N T n L X > < a : K e y > < K e y > C o l u m n s \ L o c a l i d a d 7 < / K e y > < / a : K e y > < a : V a l u e   i : t y p e = " M e a s u r e G r i d N o d e V i e w S t a t e " > < C o l u m n > 1 2 < / C o l u m n > < L a y e d O u t > t r u e < / L a y e d O u t > < / a : V a l u e > < / a : K e y V a l u e O f D i a g r a m O b j e c t K e y a n y T y p e z b w N T n L X > < a : K e y V a l u e O f D i a g r a m O b j e c t K e y a n y T y p e z b w N T n L X > < a : K e y > < K e y > C o l u m n s \ m a y o   2 0 2 4 < / K e y > < / a : K e y > < a : V a l u e   i : t y p e = " M e a s u r e G r i d N o d e V i e w S t a t e " > < C o l u m n > 1 3 < / C o l u m n > < L a y e d O u t > t r u e < / L a y e d O u t > < / a : V a l u e > < / a : K e y V a l u e O f D i a g r a m O b j e c t K e y a n y T y p e z b w N T n L X > < / V i e w S t a t e s > < / D i a g r a m M a n a g e r . S e r i a l i z a b l e D i a g r a m > < D i a g r a m M a n a g e r . S e r i a l i z a b l e D i a g r a m > < A d a p t e r   i : t y p e = " M e a s u r e D i a g r a m S a n d b o x A d a p t e r " > < T a b l e N a m e > S u s c r i p t o r e s b < / 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 S u s c r i p t o r e s b < / 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 C o l u m n s \ E s t a d o < / K e y > < / D i a g r a m O b j e c t K e y > < D i a g r a m O b j e c t K e y > < K e y > C o l u m n s \ M u n i c i p i o < / K e y > < / D i a g r a m O b j e c t K e y > < D i a g r a m O b j e c t K e y > < K e y > C o l u m n s \ L o c a l i d a d < / K e y > < / D i a g r a m O b j e c t K e y > < D i a g r a m O b j e c t K e y > < K e y > C o l u m n s \ d i c i e m b r e   2 0 2 3 < / K e y > < / D i a g r a m O b j e c t K e y > < D i a g r a m O b j e c t K e y > < K e y > C o l u m n s \ N o m b r e   d e   P l a n / P a q u e t e 2 < / K e y > < / D i a g r a m O b j e c t K e y > < D i a g r a m O b j e c t K e y > < K e y > C o l u m n s \ T i p o * 3 < / K e y > < / D i a g r a m O b j e c t K e y > < D i a g r a m O b j e c t K e y > < K e y > C o l u m n s \ E s t a d o 4 < / K e y > < / D i a g r a m O b j e c t K e y > < D i a g r a m O b j e c t K e y > < K e y > C o l u m n s \ M u n i c i p i o 5 < / K e y > < / D i a g r a m O b j e c t K e y > < D i a g r a m O b j e c t K e y > < K e y > C o l u m n s \ L o c a l i d a d 6 < / K e y > < / D i a g r a m O b j e c t K e y > < D i a g r a m O b j e c t K e y > < K e y > C o l u m n s \ m a y o   2 0 2 4 < / 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 C o l u m n s \ E s t a d o < / K e y > < / a : K e y > < a : V a l u e   i : t y p e = " M e a s u r e G r i d N o d e V i e w S t a t e " > < C o l u m n > 2 < / C o l u m n > < L a y e d O u t > t r u e < / L a y e d O u t > < / a : V a l u e > < / a : K e y V a l u e O f D i a g r a m O b j e c t K e y a n y T y p e z b w N T n L X > < a : K e y V a l u e O f D i a g r a m O b j e c t K e y a n y T y p e z b w N T n L X > < a : K e y > < K e y > C o l u m n s \ M u n i c i p i o < / K e y > < / a : K e y > < a : V a l u e   i : t y p e = " M e a s u r e G r i d N o d e V i e w S t a t e " > < C o l u m n > 3 < / C o l u m n > < L a y e d O u t > t r u e < / L a y e d O u t > < / a : V a l u e > < / a : K e y V a l u e O f D i a g r a m O b j e c t K e y a n y T y p e z b w N T n L X > < a : K e y V a l u e O f D i a g r a m O b j e c t K e y a n y T y p e z b w N T n L X > < a : K e y > < K e y > C o l u m n s \ L o c a l i d a d < / K e y > < / a : K e y > < a : V a l u e   i : t y p e = " M e a s u r e G r i d N o d e V i e w S t a t e " > < C o l u m n > 4 < / C o l u m n > < L a y e d O u t > t r u e < / L a y e d O u t > < / a : V a l u e > < / a : K e y V a l u e O f D i a g r a m O b j e c t K e y a n y T y p e z b w N T n L X > < a : K e y V a l u e O f D i a g r a m O b j e c t K e y a n y T y p e z b w N T n L X > < a : K e y > < K e y > C o l u m n s \ d i c i e m b r e   2 0 2 3 < / K e y > < / a : K e y > < a : V a l u e   i : t y p e = " M e a s u r e G r i d N o d e V i e w S t a t e " > < C o l u m n > 5 < / C o l u m n > < L a y e d O u t > t r u e < / L a y e d O u t > < / a : V a l u e > < / a : K e y V a l u e O f D i a g r a m O b j e c t K e y a n y T y p e z b w N T n L X > < a : K e y V a l u e O f D i a g r a m O b j e c t K e y a n y T y p e z b w N T n L X > < a : K e y > < K e y > C o l u m n s \ N o m b r e   d e   P l a n / P a q u e t e 2 < / K e y > < / a : K e y > < a : V a l u e   i : t y p e = " M e a s u r e G r i d N o d e V i e w S t a t e " > < C o l u m n > 6 < / C o l u m n > < L a y e d O u t > t r u e < / L a y e d O u t > < / a : V a l u e > < / a : K e y V a l u e O f D i a g r a m O b j e c t K e y a n y T y p e z b w N T n L X > < a : K e y V a l u e O f D i a g r a m O b j e c t K e y a n y T y p e z b w N T n L X > < a : K e y > < K e y > C o l u m n s \ T i p o * 3 < / K e y > < / a : K e y > < a : V a l u e   i : t y p e = " M e a s u r e G r i d N o d e V i e w S t a t e " > < C o l u m n > 7 < / C o l u m n > < L a y e d O u t > t r u e < / L a y e d O u t > < / a : V a l u e > < / a : K e y V a l u e O f D i a g r a m O b j e c t K e y a n y T y p e z b w N T n L X > < a : K e y V a l u e O f D i a g r a m O b j e c t K e y a n y T y p e z b w N T n L X > < a : K e y > < K e y > C o l u m n s \ E s t a d o 4 < / K e y > < / a : K e y > < a : V a l u e   i : t y p e = " M e a s u r e G r i d N o d e V i e w S t a t e " > < C o l u m n > 8 < / C o l u m n > < L a y e d O u t > t r u e < / L a y e d O u t > < / a : V a l u e > < / a : K e y V a l u e O f D i a g r a m O b j e c t K e y a n y T y p e z b w N T n L X > < a : K e y V a l u e O f D i a g r a m O b j e c t K e y a n y T y p e z b w N T n L X > < a : K e y > < K e y > C o l u m n s \ M u n i c i p i o 5 < / K e y > < / a : K e y > < a : V a l u e   i : t y p e = " M e a s u r e G r i d N o d e V i e w S t a t e " > < C o l u m n > 9 < / C o l u m n > < L a y e d O u t > t r u e < / L a y e d O u t > < / a : V a l u e > < / a : K e y V a l u e O f D i a g r a m O b j e c t K e y a n y T y p e z b w N T n L X > < a : K e y V a l u e O f D i a g r a m O b j e c t K e y a n y T y p e z b w N T n L X > < a : K e y > < K e y > C o l u m n s \ L o c a l i d a d 6 < / K e y > < / a : K e y > < a : V a l u e   i : t y p e = " M e a s u r e G r i d N o d e V i e w S t a t e " > < C o l u m n > 1 0 < / C o l u m n > < L a y e d O u t > t r u e < / L a y e d O u t > < / a : V a l u e > < / a : K e y V a l u e O f D i a g r a m O b j e c t K e y a n y T y p e z b w N T n L X > < a : K e y V a l u e O f D i a g r a m O b j e c t K e y a n y T y p e z b w N T n L X > < a : K e y > < K e y > C o l u m n s \ m a y o   2 0 2 4 < / K e y > < / a : K e y > < a : V a l u e   i : t y p e = " M e a s u r e G r i d N o d e V i e w S t a t e " > < C o l u m n > 1 1 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 T a g s \ T a b l e s \ & l t ; T a b l e s \ T a r i f a s 2 0 2 3 & g t ; < / K e y > < / D i a g r a m O b j e c t K e y > < D i a g r a m O b j e c t K e y > < K e y > D y n a m i c   T a g s \ T a b l e s \ & l t ; T a b l e s \ C a n a s t a 2 0 2 4 & g t ; < / K e y > < / D i a g r a m O b j e c t K e y > < D i a g r a m O b j e c t K e y > < K e y > D y n a m i c   T a g s \ T a b l e s \ & l t ; T a b l e s \ T a r i f a s 2 0 2 4 & g t ; < / K e y > < / D i a g r a m O b j e c t K e y > < D i a g r a m O b j e c t K e y > < K e y > D y n a m i c   T a g s \ T a b l e s \ & l t ; T a b l e s \ C a n a s t a 2 0 2 3 & g t ; < / K e y > < / D i a g r a m O b j e c t K e y > < D i a g r a m O b j e c t K e y > < K e y > D y n a m i c   T a g s \ T a b l e s \ & l t ; T a b l e s \ S u s c r i p t o r e s a & g t ; < / K e y > < / D i a g r a m O b j e c t K e y > < D i a g r a m O b j e c t K e y > < K e y > D y n a m i c   T a g s \ T a b l e s \ & l t ; T a b l e s \ S u s c r i p t o r e s b & g t ; < / K e y > < / D i a g r a m O b j e c t K e y > < D i a g r a m O b j e c t K e y > < K e y > D y n a m i c   T a g s \ T a b l e s \ & l t ; T a b l e s \ S u s c r i p t o r e s c & g t ; < / K e y > < / D i a g r a m O b j e c t K e y > < D i a g r a m O b j e c t K e y > < K e y > T a b l e s \ T a r i f a s 2 0 2 3 < / K e y > < / D i a g r a m O b j e c t K e y > < D i a g r a m O b j e c t K e y > < K e y > T a b l e s \ T a r i f a s 2 0 2 3 \ C o l u m n s \ N o m b r e   d e   P l a n / P a q u e t e < / K e y > < / D i a g r a m O b j e c t K e y > < D i a g r a m O b j e c t K e y > < K e y > T a b l e s \ T a r i f a s 2 0 2 3 \ C o l u m n s \ T i p o * < / K e y > < / D i a g r a m O b j e c t K e y > < D i a g r a m O b j e c t K e y > < K e y > T a b l e s \ T a r i f a s 2 0 2 3 \ C o l u m n s \ T i p o   d e   p a q u e t e   c o n s i d e r a n d o   S T A R   ( s e r v i c i o s   i n c l u i d o s ) * < / K e y > < / D i a g r a m O b j e c t K e y > < D i a g r a m O b j e c t K e y > < K e y > T a b l e s \ T a r i f a s 2 0 2 3 \ C o l u m n s \ E s q u e m a * < / K e y > < / D i a g r a m O b j e c t K e y > < D i a g r a m O b j e c t K e y > < K e y > T a b l e s \ T a r i f a s 2 0 2 3 \ C o l u m n s \ P e r i o d o   d e   p a g o < / K e y > < / D i a g r a m O b j e c t K e y > < D i a g r a m O b j e c t K e y > < K e y > T a b l e s \ T a r i f a s 2 0 2 3 \ C o l u m n s \ E s t a d o < / K e y > < / D i a g r a m O b j e c t K e y > < D i a g r a m O b j e c t K e y > < K e y > T a b l e s \ T a r i f a s 2 0 2 3 \ C o l u m n s \ M u n i c i p i o < / K e y > < / D i a g r a m O b j e c t K e y > < D i a g r a m O b j e c t K e y > < K e y > T a b l e s \ T a r i f a s 2 0 2 3 \ C o l u m n s \ L o c a l i d a d < / K e y > < / D i a g r a m O b j e c t K e y > < D i a g r a m O b j e c t K e y > < K e y > T a b l e s \ T a r i f a s 2 0 2 3 \ C o l u m n s \ F o l i o   R P C < / K e y > < / D i a g r a m O b j e c t K e y > < D i a g r a m O b j e c t K e y > < K e y > T a b l e s \ T a r i f a s 2 0 2 3 \ C o l u m n s \ R e n t a   m e n s u a l   ( s i n   i m p u e s t o s ) < / K e y > < / D i a g r a m O b j e c t K e y > < D i a g r a m O b j e c t K e y > < K e y > T a b l e s \ T a r i f a s 2 0 2 3 \ C o l u m n s \ R e n t a   m e n s u a l     ( c o n   i m p u e s t o s ) < / K e y > < / D i a g r a m O b j e c t K e y > < D i a g r a m O b j e c t K e y > < K e y > T a b l e s \ T a r i f a s 2 0 2 3 \ C o l u m n s \ � T i e n e   p r o m o c i o n e s   a s o c i a d a s   a l   p a q u e t e   q u e   a j u s t e n   l a   t a r i f a   d e   l a   r e n t a   m e n s u a l ?   ( S i / N o ) < / K e y > < / D i a g r a m O b j e c t K e y > < D i a g r a m O b j e c t K e y > < K e y > T a b l e s \ T a r i f a s 2 0 2 3 \ C o l u m n s \ P r o m o c i � n   d e   " D e s c u e n t o   d e   s u   m e n s u a l i d a d "   p o r   u n   p e r i o d o   e s p e c � f i c o < / K e y > < / D i a g r a m O b j e c t K e y > < D i a g r a m O b j e c t K e y > < K e y > T a b l e s \ T a r i f a s 2 0 2 3 \ C o l u m n s \ R e n t a   m e n s u a l   c o n   t a r i f a   p r o m o c i o n a l   ( s i n   i m p u e s t o s ) < / K e y > < / D i a g r a m O b j e c t K e y > < D i a g r a m O b j e c t K e y > < K e y > T a b l e s \ T a r i f a s 2 0 2 3 \ C o l u m n s \ D u r a c i � n   d e   l a   p r o m o c i � n   ( e n   m e s e s ) < / K e y > < / D i a g r a m O b j e c t K e y > < D i a g r a m O b j e c t K e y > < K e y > T a b l e s \ T a r i f a s 2 0 2 3 \ C o l u m n s \ T � r m i n o s   y   c o n d i c i o n e s < / K e y > < / D i a g r a m O b j e c t K e y > < D i a g r a m O b j e c t K e y > < K e y > T a b l e s \ T a r i f a s 2 0 2 3 \ C o l u m n s \ P r o m o c i � n   p o r   " D o m i c i l i a c i � n "   d e   l a   r e n t a   m e n s u a l < / K e y > < / D i a g r a m O b j e c t K e y > < D i a g r a m O b j e c t K e y > < K e y > T a b l e s \ T a r i f a s 2 0 2 3 \ C o l u m n s \ R e n t a   m e n u s u a l   c o n   t a r i f a   p r o m o c i o n a l   ( s i n   i m p u e s t o s ) < / K e y > < / D i a g r a m O b j e c t K e y > < D i a g r a m O b j e c t K e y > < K e y > T a b l e s \ T a r i f a s 2 0 2 3 \ C o l u m n s \ D u r a c i � n   d e   l a   p r o m o c i � n   ( e n   m e s e s ) 2 < / K e y > < / D i a g r a m O b j e c t K e y > < D i a g r a m O b j e c t K e y > < K e y > T a b l e s \ T a r i f a s 2 0 2 3 \ C o l u m n s \ T � r m i n o s   y   c o n d i c i o n e s 3 < / K e y > < / D i a g r a m O b j e c t K e y > < D i a g r a m O b j e c t K e y > < K e y > T a b l e s \ T a r i f a s 2 0 2 3 \ C o l u m n s \ P r o m o c i � n   p o r   " A n u a l i d a d " < / K e y > < / D i a g r a m O b j e c t K e y > < D i a g r a m O b j e c t K e y > < K e y > T a b l e s \ T a r i f a s 2 0 2 3 \ C o l u m n s \ R e n t a   m e n u s u a l   c o n   t a r i f a   p r o m o c i o n a l   ( s i n   i m p u e s t o s ) 4 < / K e y > < / D i a g r a m O b j e c t K e y > < D i a g r a m O b j e c t K e y > < K e y > T a b l e s \ T a r i f a s 2 0 2 3 \ C o l u m n s \ D u r a c i � n   d e   l a   p r o m o c i � n   ( e n   m e s e s ) 5 < / K e y > < / D i a g r a m O b j e c t K e y > < D i a g r a m O b j e c t K e y > < K e y > T a b l e s \ T a r i f a s 2 0 2 3 \ C o l u m n s \ T � r m i n o s   y   c o n d i c i o n e s 6 < / K e y > < / D i a g r a m O b j e c t K e y > < D i a g r a m O b j e c t K e y > < K e y > T a b l e s \ T a r i f a s 2 0 2 3 \ C o l u m n s \ P r o m o c i � n   p o r   " C l i e n t e   a c t u a l   d e   T V " < / K e y > < / D i a g r a m O b j e c t K e y > < D i a g r a m O b j e c t K e y > < K e y > T a b l e s \ T a r i f a s 2 0 2 3 \ C o l u m n s \ R e n t a   m e n u s u a l   c o n   t a r i f a   p r o m o c i o n a l   ( s i n   i m p u e s t o s ) 7 < / K e y > < / D i a g r a m O b j e c t K e y > < D i a g r a m O b j e c t K e y > < K e y > T a b l e s \ T a r i f a s 2 0 2 3 \ C o l u m n s \ D u r a c i � n   d e   l a   p r o m o c i � n   ( e n   m e s e s ) 8 < / K e y > < / D i a g r a m O b j e c t K e y > < D i a g r a m O b j e c t K e y > < K e y > T a b l e s \ T a r i f a s 2 0 2 3 \ C o l u m n s \ T � r m i n o s   y   c o n d i c i o n e s 9 < / K e y > < / D i a g r a m O b j e c t K e y > < D i a g r a m O b j e c t K e y > < K e y > T a b l e s \ T a r i f a s 2 0 2 3 \ C o l u m n s \ � C u e n t a   c o n   i n c e n t i v o s   p r o m o c i o n a l e s   p o r   l a   c o n t r a t a c i � n   d e   a l g � n   s e r v i c i o   O T T   q u e   a j u s t e   e l   m o n t o   d < / K e y > < / D i a g r a m O b j e c t K e y > < D i a g r a m O b j e c t K e y > < K e y > T a b l e s \ T a r i f a s 2 0 2 3 \ C o l u m n s \ T a r i f a   N e t f l i x   E s t � n d a r   c o n   a n u n c i o s   ( s i n   i m p u e s t o s ) < / K e y > < / D i a g r a m O b j e c t K e y > < D i a g r a m O b j e c t K e y > < K e y > T a b l e s \ T a r i f a s 2 0 2 3 \ C o l u m n s \ R e n t a   m e n u s u a l   p r o m o c i o n a l   p o r   l a   c o n t r a t a c i � n   d e l   N e t f l i x   E s t � n d a r   c o n   a n u n c i o s   ( s i n   i m p u e s t o s ) < / K e y > < / D i a g r a m O b j e c t K e y > < D i a g r a m O b j e c t K e y > < K e y > T a b l e s \ T a r i f a s 2 0 2 3 \ C o l u m n s \ T � r m i n o s   y   c o n d i c i o n e s 1 0 < / K e y > < / D i a g r a m O b j e c t K e y > < D i a g r a m O b j e c t K e y > < K e y > T a b l e s \ T a r i f a s 2 0 2 3 \ C o l u m n s \ T a r i f a   N e t f l i x   E s t � n d a r   ( s i n   i m p u e s t o s ) < / K e y > < / D i a g r a m O b j e c t K e y > < D i a g r a m O b j e c t K e y > < K e y > T a b l e s \ T a r i f a s 2 0 2 3 \ C o l u m n s \ R e n t a   m e n u s u a l   p r o m o c i o n a l   p o r   l a   c o n t r a t a c i � n   d e l   N e t f l i x   E s t � n d a r   ( s i n   i m p u e s t o s ) < / K e y > < / D i a g r a m O b j e c t K e y > < D i a g r a m O b j e c t K e y > < K e y > T a b l e s \ T a r i f a s 2 0 2 3 \ C o l u m n s \ T � r m i n o s   y   c o n d i c i o n e s 1 1 < / K e y > < / D i a g r a m O b j e c t K e y > < D i a g r a m O b j e c t K e y > < K e y > T a b l e s \ T a r i f a s 2 0 2 3 \ C o l u m n s \ T a r i f a   N e t f l i x   P r e m i u m   ( s i n   i m p u e s t o s ) < / K e y > < / D i a g r a m O b j e c t K e y > < D i a g r a m O b j e c t K e y > < K e y > T a b l e s \ T a r i f a s 2 0 2 3 \ C o l u m n s \ R e n t a   m e n u s u a l   p r o m o c i o n a l   p o r   l a   c o n t r a t a c i � n   d e l   N e t f l i x   P r e m i u m   ( s i n   i m p u e s t o s ) < / K e y > < / D i a g r a m O b j e c t K e y > < D i a g r a m O b j e c t K e y > < K e y > T a b l e s \ T a r i f a s 2 0 2 3 \ C o l u m n s \ T � r m i n o s   y   c o n d i c i o n e s 1 2 < / K e y > < / D i a g r a m O b j e c t K e y > < D i a g r a m O b j e c t K e y > < K e y > T a b l e s \ T a r i f a s 2 0 2 3 \ C o l u m n s \ T a r i f a   A m a z o n   P r i m e   ( s i n   i m p u e s t o s ) < / K e y > < / D i a g r a m O b j e c t K e y > < D i a g r a m O b j e c t K e y > < K e y > T a b l e s \ T a r i f a s 2 0 2 3 \ C o l u m n s \ R e n t a   m e n u s u a l   p r o m o c i o n a l   p o r   l a   c o n t r a t a c i � n   P r i m e   V i d e o   ( s i n   i m p u e s t o s ) < / K e y > < / D i a g r a m O b j e c t K e y > < D i a g r a m O b j e c t K e y > < K e y > T a b l e s \ T a r i f a s 2 0 2 3 \ C o l u m n s \ T � r m i n o s   y   c o n d i c i o n e s 1 3 < / K e y > < / D i a g r a m O b j e c t K e y > < D i a g r a m O b j e c t K e y > < K e y > T a b l e s \ T a r i f a s 2 0 2 3 \ C o l u m n s \ T a r i f a   m a x     ( s i n   i m p u e s t o s ) < / K e y > < / D i a g r a m O b j e c t K e y > < D i a g r a m O b j e c t K e y > < K e y > T a b l e s \ T a r i f a s 2 0 2 3 \ C o l u m n s \ R e n t a   m e n u s u a l   p r o m o c i o n a l   p o r   l a   c o n t r a t a c i � n   m a x     ( s i n   i m p u e s t o s ) < / K e y > < / D i a g r a m O b j e c t K e y > < D i a g r a m O b j e c t K e y > < K e y > T a b l e s \ T a r i f a s 2 0 2 3 \ C o l u m n s \ T � r m i n o s   y   c o n d i c i o n e s 1 4 < / K e y > < / D i a g r a m O b j e c t K e y > < D i a g r a m O b j e c t K e y > < K e y > T a b l e s \ T a r i f a s 2 0 2 3 \ C o l u m n s \ T a r i f a   P a r a m o u n t   +   ( s i n   i m p u e s t o s ) < / K e y > < / D i a g r a m O b j e c t K e y > < D i a g r a m O b j e c t K e y > < K e y > T a b l e s \ T a r i f a s 2 0 2 3 \ C o l u m n s \ R e n t a   m e n u s u a l   p r o m o c i o n a l   p o r   l a   c o n t r a t a c i � n   P a r a m o u n t   +   ( s i n   i m p u e s t o s ) < / K e y > < / D i a g r a m O b j e c t K e y > < D i a g r a m O b j e c t K e y > < K e y > T a b l e s \ T a r i f a s 2 0 2 3 \ C o l u m n s \ T � r m i n o s   y   c o n d i c i o n e s 1 5 < / K e y > < / D i a g r a m O b j e c t K e y > < D i a g r a m O b j e c t K e y > < K e y > T a b l e s \ T a r i f a s 2 0 2 3 \ C o l u m n s \ T a r i f a   D i s n e y   +     ( s i n   i m p u e s t o s ) < / K e y > < / D i a g r a m O b j e c t K e y > < D i a g r a m O b j e c t K e y > < K e y > T a b l e s \ T a r i f a s 2 0 2 3 \ C o l u m n s \ R e n t a   m e n u s u a l   p r o m o c i o n a l   p o r   l a   c o n t r a t a c i � n   D i s n e y   +     ( s i n   i m p u e s t o s ) < / K e y > < / D i a g r a m O b j e c t K e y > < D i a g r a m O b j e c t K e y > < K e y > T a b l e s \ T a r i f a s 2 0 2 3 \ C o l u m n s \ T � r m i n o s   y   c o n d i c i o n e s 1 6 < / K e y > < / D i a g r a m O b j e c t K e y > < D i a g r a m O b j e c t K e y > < K e y > T a b l e s \ T a r i f a s 2 0 2 3 \ C o l u m n s \ T a r i f a   S t a r   +     ( s i n   i m p u e s t o s ) < / K e y > < / D i a g r a m O b j e c t K e y > < D i a g r a m O b j e c t K e y > < K e y > T a b l e s \ T a r i f a s 2 0 2 3 \ C o l u m n s \ R e n t a   m e n u s u a l   p r o m o c i o n a l   p o r   l a   c o n t r a t a c i � n   S t a r   +     ( s i n   i m p u e s t o s ) < / K e y > < / D i a g r a m O b j e c t K e y > < D i a g r a m O b j e c t K e y > < K e y > T a b l e s \ T a r i f a s 2 0 2 3 \ C o l u m n s \ T � r m i n o s   y   c o n d i c i o n e s 1 7 < / K e y > < / D i a g r a m O b j e c t K e y > < D i a g r a m O b j e c t K e y > < K e y > T a b l e s \ T a r i f a s 2 0 2 3 \ C o l u m n s \ T a r i f a   C o m b o   +   ( s i n   i m p u e s t o s ) < / K e y > < / D i a g r a m O b j e c t K e y > < D i a g r a m O b j e c t K e y > < K e y > T a b l e s \ T a r i f a s 2 0 2 3 \ C o l u m n s \ R e n t a   m e n u s u a l   p r o m o c i o n a l   p o r   l a   c o n t r a t a c i � n   C o m b o   ( s i n   i m p u e s t o s ) < / K e y > < / D i a g r a m O b j e c t K e y > < D i a g r a m O b j e c t K e y > < K e y > T a b l e s \ T a r i f a s 2 0 2 3 \ C o l u m n s \ T � r m i n o s   y   c o n d i c i o n e s 1 8 < / K e y > < / D i a g r a m O b j e c t K e y > < D i a g r a m O b j e c t K e y > < K e y > T a b l e s \ T a r i f a s 2 0 2 3 \ C o l u m n s \ T a r i f a   F o x   S p o r t   P r e m i u m     ( s i n   i m p u e s t o s ) < / K e y > < / D i a g r a m O b j e c t K e y > < D i a g r a m O b j e c t K e y > < K e y > T a b l e s \ T a r i f a s 2 0 2 3 \ C o l u m n s \ R e n t a   m e n u s u a l   p r o m o c i o n a l   p o r   l a   c o n t r a t a c i � n   F o x   S p o r t   P r e m i u m   ( s i n   i m p u e s t o s ) < / K e y > < / D i a g r a m O b j e c t K e y > < D i a g r a m O b j e c t K e y > < K e y > T a b l e s \ T a r i f a s 2 0 2 3 \ C o l u m n s \ T � r m i n o s   y   c o n d i c i o n e s 1 9 < / K e y > < / D i a g r a m O b j e c t K e y > < D i a g r a m O b j e c t K e y > < K e y > T a b l e s \ T a r i f a s 2 0 2 3 \ M e a s u r e s \ R e c u e n t o   d e   N o m b r e   d e   P l a n / P a q u e t e < / K e y > < / D i a g r a m O b j e c t K e y > < D i a g r a m O b j e c t K e y > < K e y > T a b l e s \ T a r i f a s 2 0 2 3 \ R e c u e n t o   d e   N o m b r e   d e   P l a n / P a q u e t e \ A d d i t i o n a l   I n f o \ M e d i d a   i m p l � c i t a < / K e y > < / D i a g r a m O b j e c t K e y > < D i a g r a m O b j e c t K e y > < K e y > T a b l e s \ T a r i f a s 2 0 2 3 \ M e a s u r e s \ S u m a   d e   R e n t a   m e n s u a l   ( s i n   i m p u e s t o s ) < / K e y > < / D i a g r a m O b j e c t K e y > < D i a g r a m O b j e c t K e y > < K e y > T a b l e s \ T a r i f a s 2 0 2 3 \ S u m a   d e   R e n t a   m e n s u a l   ( s i n   i m p u e s t o s ) \ A d d i t i o n a l   I n f o \ M e d i d a   i m p l � c i t a < / K e y > < / D i a g r a m O b j e c t K e y > < D i a g r a m O b j e c t K e y > < K e y > T a b l e s \ C a n a s t a 2 0 2 4 < / K e y > < / D i a g r a m O b j e c t K e y > < D i a g r a m O b j e c t K e y > < K e y > T a b l e s \ C a n a s t a 2 0 2 4 \ C o l u m n s \ N o m b r e   d e   P l a n / P a q u e t e < / K e y > < / D i a g r a m O b j e c t K e y > < D i a g r a m O b j e c t K e y > < K e y > T a b l e s \ C a n a s t a 2 0 2 4 \ C o l u m n s \ T i p o * < / K e y > < / D i a g r a m O b j e c t K e y > < D i a g r a m O b j e c t K e y > < K e y > T a b l e s \ C a n a s t a 2 0 2 4 \ C o l u m n s \ T i p o   d e   p a q u e t e   c o n s i d e r a n d o   S T A R   ( s e r v i c i o s   i n c l u i d o s ) * < / K e y > < / D i a g r a m O b j e c t K e y > < D i a g r a m O b j e c t K e y > < K e y > T a b l e s \ C a n a s t a 2 0 2 4 \ C o l u m n s \ E s t a d o < / K e y > < / D i a g r a m O b j e c t K e y > < D i a g r a m O b j e c t K e y > < K e y > T a b l e s \ C a n a s t a 2 0 2 4 \ C o l u m n s \ M u n i c i p i o < / K e y > < / D i a g r a m O b j e c t K e y > < D i a g r a m O b j e c t K e y > < K e y > T a b l e s \ C a n a s t a 2 0 2 4 \ C o l u m n s \ L o c a l i d a d < / K e y > < / D i a g r a m O b j e c t K e y > < D i a g r a m O b j e c t K e y > < K e y > T a b l e s \ C a n a s t a 2 0 2 4 \ C o l u m n s \ F o l i o   R P C < / K e y > < / D i a g r a m O b j e c t K e y > < D i a g r a m O b j e c t K e y > < K e y > T a b l e s \ C a n a s t a 2 0 2 4 \ C o l u m n s \ R e n t a   m e n s u a l     ( s i n   i m p u e s t o s ) < / K e y > < / D i a g r a m O b j e c t K e y > < D i a g r a m O b j e c t K e y > < K e y > T a b l e s \ C a n a s t a 2 0 2 4 \ C o l u m n s \ R e n t a   m e n s u a l     ( c o n   i m p u e s t o s ) < / K e y > < / D i a g r a m O b j e c t K e y > < D i a g r a m O b j e c t K e y > < K e y > T a b l e s \ C a n a s t a 2 0 2 4 \ C o l u m n s \ C a n t i d a d   d e   T V   i n c l u i d a s < / K e y > < / D i a g r a m O b j e c t K e y > < D i a g r a m O b j e c t K e y > < K e y > T a b l e s \ C a n a s t a 2 0 2 4 \ C o l u m n s \ E n t r e t e n i m i e n t o < / K e y > < / D i a g r a m O b j e c t K e y > < D i a g r a m O b j e c t K e y > < K e y > T a b l e s \ C a n a s t a 2 0 2 4 \ C o l u m n s \ M � s i c a < / K e y > < / D i a g r a m O b j e c t K e y > < D i a g r a m O b j e c t K e y > < K e y > T a b l e s \ C a n a s t a 2 0 2 4 \ C o l u m n s \ N i � o s / F a m i l i a r < / K e y > < / D i a g r a m O b j e c t K e y > < D i a g r a m O b j e c t K e y > < K e y > T a b l e s \ C a n a s t a 2 0 2 4 \ C o l u m n s \ D o c u m e n t a l e s   /   C u l t u r a l e s < / K e y > < / D i a g r a m O b j e c t K e y > < D i a g r a m O b j e c t K e y > < K e y > T a b l e s \ C a n a s t a 2 0 2 4 \ C o l u m n s \ N a c i o n a l e s < / K e y > < / D i a g r a m O b j e c t K e y > < D i a g r a m O b j e c t K e y > < K e y > T a b l e s \ C a n a s t a 2 0 2 4 \ C o l u m n s \ I n t e r n a c i o n a l e s < / K e y > < / D i a g r a m O b j e c t K e y > < D i a g r a m O b j e c t K e y > < K e y > T a b l e s \ C a n a s t a 2 0 2 4 \ C o l u m n s \ D e p o r t e s < / K e y > < / D i a g r a m O b j e c t K e y > < D i a g r a m O b j e c t K e y > < K e y > T a b l e s \ C a n a s t a 2 0 2 4 \ C o l u m n s \ P e l � c u l a s < / K e y > < / D i a g r a m O b j e c t K e y > < D i a g r a m O b j e c t K e y > < K e y > T a b l e s \ C a n a s t a 2 0 2 4 \ C o l u m n s \ N � m e r o   d e   c a n a l e s   c o n   a l t a   d e f i n i c i � n   ( H D ) < / K e y > < / D i a g r a m O b j e c t K e y > < D i a g r a m O b j e c t K e y > < K e y > T a b l e s \ C a n a s t a 2 0 2 4 \ C o l u m n s \ N � m e r o   d e   c a n a l e s   " S o l o   A u d i o " < / K e y > < / D i a g r a m O b j e c t K e y > < D i a g r a m O b j e c t K e y > < K e y > T a b l e s \ C a n a s t a 2 0 2 4 \ C o l u m n s \ m a x < / K e y > < / D i a g r a m O b j e c t K e y > < D i a g r a m O b j e c t K e y > < K e y > T a b l e s \ C a n a s t a 2 0 2 4 \ C o l u m n s \ p a r a m o u n t   + < / K e y > < / D i a g r a m O b j e c t K e y > < D i a g r a m O b j e c t K e y > < K e y > T a b l e s \ C a n a s t a 2 0 2 4 \ C o l u m n s \ F o x   S p o r t   P r e m i u m < / K e y > < / D i a g r a m O b j e c t K e y > < D i a g r a m O b j e c t K e y > < K e y > T a b l e s \ C a n a s t a 2 0 2 4 \ C o l u m n s \ M L B < / K e y > < / D i a g r a m O b j e c t K e y > < D i a g r a m O b j e c t K e y > < K e y > T a b l e s \ C a n a s t a 2 0 2 4 \ C o l u m n s \ N B A   L e a g u e   P a s s < / K e y > < / D i a g r a m O b j e c t K e y > < D i a g r a m O b j e c t K e y > < K e y > T a b l e s \ C a n a s t a 2 0 2 4 \ C o l u m n s \ A d u l t   P a c k < / K e y > < / D i a g r a m O b j e c t K e y > < D i a g r a m O b j e c t K e y > < K e y > T a b l e s \ C a n a s t a 2 0 2 4 \ C o l u m n s \ o t r o s < / K e y > < / D i a g r a m O b j e c t K e y > < D i a g r a m O b j e c t K e y > < K e y > T a b l e s \ C a n a s t a 2 0 2 4 \ C o l u m n s \ C a n t i d a d   d e   l � n e a s   i n c l u i d a s < / K e y > < / D i a g r a m O b j e c t K e y > < D i a g r a m O b j e c t K e y > < K e y > T a b l e s \ C a n a s t a 2 0 2 4 \ C o l u m n s \ N a c i o n a l e s 2 < / K e y > < / D i a g r a m O b j e c t K e y > < D i a g r a m O b j e c t K e y > < K e y > T a b l e s \ C a n a s t a 2 0 2 4 \ C o l u m n s \ E s t d o s   U n i d o s   y   C a n a d � < / K e y > < / D i a g r a m O b j e c t K e y > < D i a g r a m O b j e c t K e y > < K e y > T a b l e s \ C a n a s t a 2 0 2 4 \ C o l u m n s \ N a c i o n a l e s 3 < / K e y > < / D i a g r a m O b j e c t K e y > < D i a g r a m O b j e c t K e y > < K e y > T a b l e s \ C a n a s t a 2 0 2 4 \ C o l u m n s \ E s t d o s   U n i d o s   y   C a n a d � 4 < / K e y > < / D i a g r a m O b j e c t K e y > < D i a g r a m O b j e c t K e y > < K e y > T a b l e s \ C a n a s t a 2 0 2 4 \ C o l u m n s \ V e l o c i d a d   d e   b a j a d a   o f e r t a d a   ( M b p s ) < / K e y > < / D i a g r a m O b j e c t K e y > < D i a g r a m O b j e c t K e y > < K e y > T a b l e s \ C a n a s t a 2 0 2 4 \ C o l u m n s \ V e l o c i d a d   d e   s u b i d a   o f e r t a d a   ( M b p s ) < / K e y > < / D i a g r a m O b j e c t K e y > < D i a g r a m O b j e c t K e y > < K e y > T a b l e s \ C a n a s t a 2 0 2 4 \ C o l u m n s \ � C u e n t a   c o n   p r o m o c i o n e s   q u e   i n c r e m e n t e n   s u   v e l o c i d a d   a   p a r t i r   d e l   p a g o   d e   l a   m i s m a   r e n t a   m e n s u a l ?   ( S < / K e y > < / D i a g r a m O b j e c t K e y > < D i a g r a m O b j e c t K e y > < K e y > T a b l e s \ C a n a s t a 2 0 2 4 \ C o l u m n s \ D u r a c i � n   d e l   p e r i o d o   d e   t i e m p o   ( e n   m e s e s )   e n   q u e   o f r e c e   l a   p r o m o c i � n   d e   i n c r e m e n t o   d e   v e l o c i d a d < / K e y > < / D i a g r a m O b j e c t K e y > < D i a g r a m O b j e c t K e y > < K e y > T a b l e s \ C a n a s t a 2 0 2 4 \ C o l u m n s \ V e l o c i d a d   d e   s u b i d a   o f e r t a d a   ( M b p s )   c o n   l a   p r o m o c i � n   d e   a u m e n t o   d e   v e l o c i d a d < / K e y > < / D i a g r a m O b j e c t K e y > < D i a g r a m O b j e c t K e y > < K e y > T a b l e s \ C a n a s t a 2 0 2 4 \ C o l u m n s \ V e l o c i d a d   d e   b a j a d a   o f e r t a d a   ( M b p s )   c o n   l a   p r o m o c i � n   d e   a u m e n t o   d e   v e l o c i d a d < / K e y > < / D i a g r a m O b j e c t K e y > < D i a g r a m O b j e c t K e y > < K e y > T a b l e s \ C a n a s t a 2 0 2 4 \ C o l u m n s \ V e l o c i d a d   d e   s u b i d a   o f e r t a d a   ( M b p s )   c o n   l a   p r o m o c i � n   d e   a u m e n t o   d e   v e l o c i d a d 5 < / K e y > < / D i a g r a m O b j e c t K e y > < D i a g r a m O b j e c t K e y > < K e y > T a b l e s \ C a n a s t a 2 0 2 4 \ C o l u m n s \ V e l o c i d a d   d e   b a j a d a   o f e r t a d a   ( M b p s )   c o n   l a   p r o m o c i � n   d e   a u m e n t o   d e   v e l o c i d a d 6 < / K e y > < / D i a g r a m O b j e c t K e y > < D i a g r a m O b j e c t K e y > < K e y > T a b l e s \ C a n a s t a 2 0 2 4 \ C o l u m n s \ V e l o c i d a d   d e   s u b i d a   o f e r t a d a   ( M b p s )   c o n   l a   p r o m o c i � n   d e   a u m e n t o   d e   v e l o c i d a d 7 < / K e y > < / D i a g r a m O b j e c t K e y > < D i a g r a m O b j e c t K e y > < K e y > T a b l e s \ C a n a s t a 2 0 2 4 \ C o l u m n s \ � C u e n t a   c o n   p r o m o c i o n e s   q u e   v u e l v a n   s u   v e l o c i d a d   s i m � t r i c a   p a r t i r   d e l   p a g o   d e   l a   m i s m a   r e n t a   m e n s u a l < / K e y > < / D i a g r a m O b j e c t K e y > < D i a g r a m O b j e c t K e y > < K e y > T a b l e s \ C a n a s t a 2 0 2 4 \ C o l u m n s \ D u r a c i � n   d e l   p e r i o d o   d e   t i e m p o   ( e n   m e s e s )   e n   q u e   o f r e c e   l a   p r o m o c i � n   d e   s i m e t r � a   e n   l a   v e l o c i d a d < / K e y > < / D i a g r a m O b j e c t K e y > < D i a g r a m O b j e c t K e y > < K e y > T a b l e s \ C a n a s t a 2 0 2 4 \ C o l u m n s \ � I n c l u y e   P a r a m o u n t   + ? < / K e y > < / D i a g r a m O b j e c t K e y > < D i a g r a m O b j e c t K e y > < K e y > T a b l e s \ C a n a s t a 2 0 2 4 \ C o l u m n s \ T � r m i n o s   y   c o n d i c i o n e s   d e l   s e r v i c i o * * < / K e y > < / D i a g r a m O b j e c t K e y > < D i a g r a m O b j e c t K e y > < K e y > T a b l e s \ C a n a s t a 2 0 2 4 \ C o l u m n s \ D u r a c i � n   d e l   p e r i o d o   d e   t i e m p o   ( e n   m e s e s )   e n   q u e   o f r e c e   a   l o s   u s u a r i o s   f i n a l e s   e l   s e r v i c i o   d e   P a r a m o < / K e y > < / D i a g r a m O b j e c t K e y > < D i a g r a m O b j e c t K e y > < K e y > T a b l e s \ C a n a s t a 2 0 2 4 \ C o l u m n s \ � I n c l u y e   m a x ? < / K e y > < / D i a g r a m O b j e c t K e y > < D i a g r a m O b j e c t K e y > < K e y > T a b l e s \ C a n a s t a 2 0 2 4 \ C o l u m n s \ T � r m i n o s   y   c o n d i c i o n e s   d e l   s e r v i c i o * * 8 < / K e y > < / D i a g r a m O b j e c t K e y > < D i a g r a m O b j e c t K e y > < K e y > T a b l e s \ C a n a s t a 2 0 2 4 \ C o l u m n s \ D u r a c i � n   d e l   p e r i o d o   d e   t i e m p o   ( e n   m e s e s )   e n   q u e   o f r e c e   a   l o s   u s u a r i o s   f i n a l e s   e l   s e r v i c i o   d e   m a x   s i < / K e y > < / D i a g r a m O b j e c t K e y > < D i a g r a m O b j e c t K e y > < K e y > T a b l e s \ C a n a s t a 2 0 2 4 \ C o l u m n s \ � I n c l u y e   m a x ?   9 < / K e y > < / D i a g r a m O b j e c t K e y > < D i a g r a m O b j e c t K e y > < K e y > T a b l e s \ C a n a s t a 2 0 2 4 \ C o l u m n s \ T � r m i n o s   y   c o n d i c i o n e s   d e l   s e r v i c i o * * 1 0 < / K e y > < / D i a g r a m O b j e c t K e y > < D i a g r a m O b j e c t K e y > < K e y > T a b l e s \ C a n a s t a 2 0 2 4 \ C o l u m n s \ D u r a c i � n   d e l   p e r i o d o   d e   t i e m p o   ( e n   m e s e s )   e n   q u e   o f r e c e   a   l o s   u s u a r i o s   f i n a l e s   e l   s e r v i c i o   d e   m a x     2 < / K e y > < / D i a g r a m O b j e c t K e y > < D i a g r a m O b j e c t K e y > < K e y > T a b l e s \ C a n a s t a 2 0 2 4 \ C o l u m n s \ C a n t i d a d   d e   s e r v i c i o s   a d i c i o n a l e s   i n c l u i d o s < / K e y > < / D i a g r a m O b j e c t K e y > < D i a g r a m O b j e c t K e y > < K e y > T a b l e s \ C a n a s t a 2 0 2 4 \ C o l u m n s \ N o m b r e   d e   l o s   s e r v i c i o s   a d i c i o n a l e s   i n c l u i d o s   ( p o r   e j e m p l o   (   I d e n t i f i c a d o r   d e   l l a m a d a s ,   D e s v i o   d e   l l < / K e y > < / D i a g r a m O b j e c t K e y > < D i a g r a m O b j e c t K e y > < K e y > T a b l e s \ C a n a s t a 2 0 2 4 \ C o l u m n s \ T V   a d i c i o n a l   * * * < / K e y > < / D i a g r a m O b j e c t K e y > < D i a g r a m O b j e c t K e y > < K e y > T a b l e s \ C a n a s t a 2 0 2 4 \ C o l u m n s \ C a r g o   p o r   i n s t a l a c i � n   * * * < / K e y > < / D i a g r a m O b j e c t K e y > < D i a g r a m O b j e c t K e y > < K e y > T a b l e s \ C a n a s t a 2 0 2 4 \ C o l u m n s \ E q u i p o   t e r m i n a l   ( M � d e m / O N T ) * * * < / K e y > < / D i a g r a m O b j e c t K e y > < D i a g r a m O b j e c t K e y > < K e y > T a b l e s \ C a n a s t a 2 0 2 4 \ C o l u m n s \ D e c o d i f i c a d o r   ( d i g i t a l )   * * * < / K e y > < / D i a g r a m O b j e c t K e y > < D i a g r a m O b j e c t K e y > < K e y > T a b l e s \ C a n a s t a 2 0 2 4 \ C o l u m n s \ X v i e w   +   /   X v i e w   * * * < / K e y > < / D i a g r a m O b j e c t K e y > < D i a g r a m O b j e c t K e y > < K e y > T a b l e s \ C a n a s t a 2 0 2 4 \ C o l u m n s \ S e r v i c i o   C l o u d     ( C l o u d   1 ,   C l o u d   2 )   * * * < / K e y > < / D i a g r a m O b j e c t K e y > < D i a g r a m O b j e c t K e y > < K e y > T a b l e s \ C a n a s t a 2 0 2 4 \ C o l u m n s \ M e g a   M � v i l   * * * < / K e y > < / D i a g r a m O b j e c t K e y > < D i a g r a m O b j e c t K e y > < K e y > T a b l e s \ C a n a s t a 2 0 2 4 \ C o l u m n s \ E x t e n s o r   M e s h   * * * < / K e y > < / D i a g r a m O b j e c t K e y > < D i a g r a m O b j e c t K e y > < K e y > T a b l e s \ C a n a s t a 2 0 2 4 \ C o l u m n s \ N o r t o n   S e c u r i t y   * * *   N o r t o n   F a m i l y   * * *   N o r t o n   S e c u r e   V P N   * * * < / K e y > < / D i a g r a m O b j e c t K e y > < D i a g r a m O b j e c t K e y > < K e y > T a b l e s \ C a n a s t a 2 0 2 4 \ C o l u m n s \ F o x   S p o r t   P r e m i u m   * * * * < / K e y > < / D i a g r a m O b j e c t K e y > < D i a g r a m O b j e c t K e y > < K e y > T a b l e s \ C a n a s t a 2 0 2 4 \ C o l u m n s \ N B A   L e a g u e   P a s s   * * * * < / K e y > < / D i a g r a m O b j e c t K e y > < D i a g r a m O b j e c t K e y > < K e y > T a b l e s \ C a n a s t a 2 0 2 4 \ C o l u m n s \ M B L   * * * * < / K e y > < / D i a g r a m O b j e c t K e y > < D i a g r a m O b j e c t K e y > < K e y > T a b l e s \ C a n a s t a 2 0 2 4 \ C o l u m n s \ O t r o s   I n c l u y a   l a s   c o l u m n a s   q u e   s e a n   n e c e s a r i a s < / K e y > < / D i a g r a m O b j e c t K e y > < D i a g r a m O b j e c t K e y > < K e y > T a b l e s \ T a r i f a s 2 0 2 4 < / K e y > < / D i a g r a m O b j e c t K e y > < D i a g r a m O b j e c t K e y > < K e y > T a b l e s \ T a r i f a s 2 0 2 4 \ C o l u m n s \ N o m b r e   d e   P l a n / P a q u e t e < / K e y > < / D i a g r a m O b j e c t K e y > < D i a g r a m O b j e c t K e y > < K e y > T a b l e s \ T a r i f a s 2 0 2 4 \ C o l u m n s \ T i p o * < / K e y > < / D i a g r a m O b j e c t K e y > < D i a g r a m O b j e c t K e y > < K e y > T a b l e s \ T a r i f a s 2 0 2 4 \ C o l u m n s \ T i p o   d e   p a q u e t e   c o n s i d e r a n d o   S T A R   ( s e r v i c i o s   i n c l u i d o s ) * < / K e y > < / D i a g r a m O b j e c t K e y > < D i a g r a m O b j e c t K e y > < K e y > T a b l e s \ T a r i f a s 2 0 2 4 \ C o l u m n s \ E s q u e m a * < / K e y > < / D i a g r a m O b j e c t K e y > < D i a g r a m O b j e c t K e y > < K e y > T a b l e s \ T a r i f a s 2 0 2 4 \ C o l u m n s \ P e r i o d o   d e   p a g o < / K e y > < / D i a g r a m O b j e c t K e y > < D i a g r a m O b j e c t K e y > < K e y > T a b l e s \ T a r i f a s 2 0 2 4 \ C o l u m n s \ E s t a d o < / K e y > < / D i a g r a m O b j e c t K e y > < D i a g r a m O b j e c t K e y > < K e y > T a b l e s \ T a r i f a s 2 0 2 4 \ C o l u m n s \ M u n i c i p i o < / K e y > < / D i a g r a m O b j e c t K e y > < D i a g r a m O b j e c t K e y > < K e y > T a b l e s \ T a r i f a s 2 0 2 4 \ C o l u m n s \ L o c a l i d a d < / K e y > < / D i a g r a m O b j e c t K e y > < D i a g r a m O b j e c t K e y > < K e y > T a b l e s \ T a r i f a s 2 0 2 4 \ C o l u m n s \ F o l i o   R P C < / K e y > < / D i a g r a m O b j e c t K e y > < D i a g r a m O b j e c t K e y > < K e y > T a b l e s \ T a r i f a s 2 0 2 4 \ C o l u m n s \ R e n t a   m e n s u a l   ( s i n   i m p u e s t o s ) < / K e y > < / D i a g r a m O b j e c t K e y > < D i a g r a m O b j e c t K e y > < K e y > T a b l e s \ T a r i f a s 2 0 2 4 \ C o l u m n s \ R e n t a   m e n s u a l     ( c o n   i m p u e s t o s ) < / K e y > < / D i a g r a m O b j e c t K e y > < D i a g r a m O b j e c t K e y > < K e y > T a b l e s \ T a r i f a s 2 0 2 4 \ C o l u m n s \ � T i e n e   p r o m o c i o n e s   a s o c i a d a s   a l   p a q u e t e   q u e   a j u s t e n   l a   t a r i f a   d e   l a   r e n t a   m e n s u a l ?   ( S i / N o ) < / K e y > < / D i a g r a m O b j e c t K e y > < D i a g r a m O b j e c t K e y > < K e y > T a b l e s \ T a r i f a s 2 0 2 4 \ C o l u m n s \ P r o m o c i � n   d e   " D e s c u e n t o   d e   s u   m e n s u a l i d a d "   p o r   u n   p e r i o d o   e s p e c � f i c o < / K e y > < / D i a g r a m O b j e c t K e y > < D i a g r a m O b j e c t K e y > < K e y > T a b l e s \ T a r i f a s 2 0 2 4 \ C o l u m n s \ R e n t a   m e n u s u a l   c o n   t a r i f a   p r o m o c i o n a l   ( s i n   i m p u e s t o s ) < / K e y > < / D i a g r a m O b j e c t K e y > < D i a g r a m O b j e c t K e y > < K e y > T a b l e s \ T a r i f a s 2 0 2 4 \ C o l u m n s \ D u r a c i � n   d e   l a   p r o m o c i � n   ( e n   m e s e s ) < / K e y > < / D i a g r a m O b j e c t K e y > < D i a g r a m O b j e c t K e y > < K e y > T a b l e s \ T a r i f a s 2 0 2 4 \ C o l u m n s \ T � r m i n o s   y   c o n d i c i o n e s < / K e y > < / D i a g r a m O b j e c t K e y > < D i a g r a m O b j e c t K e y > < K e y > T a b l e s \ T a r i f a s 2 0 2 4 \ C o l u m n s \ P r o m o c i � n   p o r   " D o m i c i l i a c i � n "   d e   l a   r e n t a   m e n s u a l < / K e y > < / D i a g r a m O b j e c t K e y > < D i a g r a m O b j e c t K e y > < K e y > T a b l e s \ T a r i f a s 2 0 2 4 \ C o l u m n s \ R e n t a   m e n u s u a l   c o n   t a r i f a   p r o m o c i o n a l   ( s i n   i m p u e s t o s ) 2 < / K e y > < / D i a g r a m O b j e c t K e y > < D i a g r a m O b j e c t K e y > < K e y > T a b l e s \ T a r i f a s 2 0 2 4 \ C o l u m n s \ D u r a c i � n   d e   l a   p r o m o c i � n   ( e n   m e s e s ) 3 < / K e y > < / D i a g r a m O b j e c t K e y > < D i a g r a m O b j e c t K e y > < K e y > T a b l e s \ T a r i f a s 2 0 2 4 \ C o l u m n s \ T � r m i n o s   y   c o n d i c i o n e s 4 < / K e y > < / D i a g r a m O b j e c t K e y > < D i a g r a m O b j e c t K e y > < K e y > T a b l e s \ T a r i f a s 2 0 2 4 \ C o l u m n s \ P r o m o c i � n   p o r   " A n u a l i d a d " < / K e y > < / D i a g r a m O b j e c t K e y > < D i a g r a m O b j e c t K e y > < K e y > T a b l e s \ T a r i f a s 2 0 2 4 \ C o l u m n s \ R e n t a   m e n u s u a l   c o n   t a r i f a   p r o m o c i o n a l   ( s i n   i m p u e s t o s ) 5 < / K e y > < / D i a g r a m O b j e c t K e y > < D i a g r a m O b j e c t K e y > < K e y > T a b l e s \ T a r i f a s 2 0 2 4 \ C o l u m n s \ D u r a c i � n   d e   l a   p r o m o c i � n   ( e n   m e s e s ) 6 < / K e y > < / D i a g r a m O b j e c t K e y > < D i a g r a m O b j e c t K e y > < K e y > T a b l e s \ T a r i f a s 2 0 2 4 \ C o l u m n s \ T � r m i n o s   y   c o n d i c i o n e s 7 < / K e y > < / D i a g r a m O b j e c t K e y > < D i a g r a m O b j e c t K e y > < K e y > T a b l e s \ T a r i f a s 2 0 2 4 \ C o l u m n s \ P r o m o c i � n   p o r   " C l i e n t e   a c t u a l   d e   T V " < / K e y > < / D i a g r a m O b j e c t K e y > < D i a g r a m O b j e c t K e y > < K e y > T a b l e s \ T a r i f a s 2 0 2 4 \ C o l u m n s \ R e n t a   m e n u s u a l   c o n   t a r i f a   p r o m o c i o n a l   ( s i n   i m p u e s t o s ) 8 < / K e y > < / D i a g r a m O b j e c t K e y > < D i a g r a m O b j e c t K e y > < K e y > T a b l e s \ T a r i f a s 2 0 2 4 \ C o l u m n s \ D u r a c i � n   d e   l a   p r o m o c i � n   ( e n   m e s e s ) 9 < / K e y > < / D i a g r a m O b j e c t K e y > < D i a g r a m O b j e c t K e y > < K e y > T a b l e s \ T a r i f a s 2 0 2 4 \ C o l u m n s \ T � r m i n o s   y   c o n d i c i o n e s 1 0 < / K e y > < / D i a g r a m O b j e c t K e y > < D i a g r a m O b j e c t K e y > < K e y > T a b l e s \ T a r i f a s 2 0 2 4 \ C o l u m n s \ � C u e n t a   c o n   i n c e n t i v o s   p r o m o c i o n a l e s   p o r   l a   c o n t r a t a c i � n   d e   a l g � n   s e r v i c i o   O T T   q u e   a j u s t e   e l   m o n t o   d < / K e y > < / D i a g r a m O b j e c t K e y > < D i a g r a m O b j e c t K e y > < K e y > T a b l e s \ T a r i f a s 2 0 2 4 \ C o l u m n s \ T a r i f a   N e t f l i x   E s t � n d a r   c o n   a n u n c i o s   ( s i n   i m p u e s t o s ) < / K e y > < / D i a g r a m O b j e c t K e y > < D i a g r a m O b j e c t K e y > < K e y > T a b l e s \ T a r i f a s 2 0 2 4 \ C o l u m n s \ R e n t a   m e n u s u a l   p r o m o c i o n a l   p o r   l a   c o n t r a t a c i � n   d e l   N e t f l i x   E s t � n d a r   c o n   a n u n c i o s   ( s i n   i m p u e s t o s ) < / K e y > < / D i a g r a m O b j e c t K e y > < D i a g r a m O b j e c t K e y > < K e y > T a b l e s \ T a r i f a s 2 0 2 4 \ C o l u m n s \ T � r m i n o s   y   c o n d i c i o n e s 1 1 < / K e y > < / D i a g r a m O b j e c t K e y > < D i a g r a m O b j e c t K e y > < K e y > T a b l e s \ T a r i f a s 2 0 2 4 \ C o l u m n s \ T a r i f a   N e t f l i x   E s t � n d a r   ( s i n   i m p u e s t o s ) < / K e y > < / D i a g r a m O b j e c t K e y > < D i a g r a m O b j e c t K e y > < K e y > T a b l e s \ T a r i f a s 2 0 2 4 \ C o l u m n s \ R e n t a   m e n u s u a l   p r o m o c i o n a l   p o r   l a   c o n t r a t a c i � n   d e l   N e t f l i x   E s t � n d a r   ( s i n   i m p u e s t o s ) < / K e y > < / D i a g r a m O b j e c t K e y > < D i a g r a m O b j e c t K e y > < K e y > T a b l e s \ T a r i f a s 2 0 2 4 \ C o l u m n s \ T � r m i n o s   y   c o n d i c i o n e s 1 2 < / K e y > < / D i a g r a m O b j e c t K e y > < D i a g r a m O b j e c t K e y > < K e y > T a b l e s \ T a r i f a s 2 0 2 4 \ C o l u m n s \ T a r i f a   N e t f l i x   P r e m i u m   ( s i n   i m p u e s t o s ) < / K e y > < / D i a g r a m O b j e c t K e y > < D i a g r a m O b j e c t K e y > < K e y > T a b l e s \ T a r i f a s 2 0 2 4 \ C o l u m n s \ R e n t a   m e n u s u a l   p r o m o c i o n a l   p o r   l a   c o n t r a t a c i � n   d e l   N e t f l i x   P r e m i u m   ( s i n   i m p u e s t o s ) < / K e y > < / D i a g r a m O b j e c t K e y > < D i a g r a m O b j e c t K e y > < K e y > T a b l e s \ T a r i f a s 2 0 2 4 \ C o l u m n s \ T � r m i n o s   y   c o n d i c i o n e s 1 3 < / K e y > < / D i a g r a m O b j e c t K e y > < D i a g r a m O b j e c t K e y > < K e y > T a b l e s \ T a r i f a s 2 0 2 4 \ C o l u m n s \ T a r i f a   A m a z o n   P r i m e   ( s i n   i m p u e s t o s ) < / K e y > < / D i a g r a m O b j e c t K e y > < D i a g r a m O b j e c t K e y > < K e y > T a b l e s \ T a r i f a s 2 0 2 4 \ C o l u m n s \ R e n t a   m e n u s u a l   p r o m o c i o n a l   p o r   l a   c o n t r a t a c i � n   P r i m e   V i d e o   ( s i n   i m p u e s t o s ) < / K e y > < / D i a g r a m O b j e c t K e y > < D i a g r a m O b j e c t K e y > < K e y > T a b l e s \ T a r i f a s 2 0 2 4 \ C o l u m n s \ T � r m i n o s   y   c o n d i c i o n e s 1 4 < / K e y > < / D i a g r a m O b j e c t K e y > < D i a g r a m O b j e c t K e y > < K e y > T a b l e s \ T a r i f a s 2 0 2 4 \ C o l u m n s \ T a r i f a   m a x     ( s i n   i m p u e s t o s ) < / K e y > < / D i a g r a m O b j e c t K e y > < D i a g r a m O b j e c t K e y > < K e y > T a b l e s \ T a r i f a s 2 0 2 4 \ C o l u m n s \ R e n t a   m e n u s u a l   p r o m o c i o n a l   p o r   l a   c o n t r a t a c i � n   m a x     ( s i n   i m p u e s t o s ) < / K e y > < / D i a g r a m O b j e c t K e y > < D i a g r a m O b j e c t K e y > < K e y > T a b l e s \ T a r i f a s 2 0 2 4 \ C o l u m n s \ T � r m i n o s   y   c o n d i c i o n e s 1 5 < / K e y > < / D i a g r a m O b j e c t K e y > < D i a g r a m O b j e c t K e y > < K e y > T a b l e s \ T a r i f a s 2 0 2 4 \ C o l u m n s \ T a r i f a   P a r a m o u n t   +   ( s i n   i m p u e s t o s ) < / K e y > < / D i a g r a m O b j e c t K e y > < D i a g r a m O b j e c t K e y > < K e y > T a b l e s \ T a r i f a s 2 0 2 4 \ C o l u m n s \ R e n t a   m e n u s u a l   p r o m o c i o n a l   p o r   l a   c o n t r a t a c i � n   P a r a m o u n t   +   ( s i n   i m p u e s t o s ) < / K e y > < / D i a g r a m O b j e c t K e y > < D i a g r a m O b j e c t K e y > < K e y > T a b l e s \ T a r i f a s 2 0 2 4 \ C o l u m n s \ T � r m i n o s   y   c o n d i c i o n e s 1 6 < / K e y > < / D i a g r a m O b j e c t K e y > < D i a g r a m O b j e c t K e y > < K e y > T a b l e s \ T a r i f a s 2 0 2 4 \ C o l u m n s \ T a r i f a   D i s n e y   +     ( s i n   i m p u e s t o s ) < / K e y > < / D i a g r a m O b j e c t K e y > < D i a g r a m O b j e c t K e y > < K e y > T a b l e s \ T a r i f a s 2 0 2 4 \ C o l u m n s \ R e n t a   m e n u s u a l   p r o m o c i o n a l   p o r   l a   c o n t r a t a c i � n   D i s n e y   +     ( s i n   i m p u e s t o s ) < / K e y > < / D i a g r a m O b j e c t K e y > < D i a g r a m O b j e c t K e y > < K e y > T a b l e s \ T a r i f a s 2 0 2 4 \ C o l u m n s \ T � r m i n o s   y   c o n d i c i o n e s 1 7 < / K e y > < / D i a g r a m O b j e c t K e y > < D i a g r a m O b j e c t K e y > < K e y > T a b l e s \ T a r i f a s 2 0 2 4 \ C o l u m n s \ T a r i f a   S t a r   +     ( s i n   i m p u e s t o s ) < / K e y > < / D i a g r a m O b j e c t K e y > < D i a g r a m O b j e c t K e y > < K e y > T a b l e s \ T a r i f a s 2 0 2 4 \ C o l u m n s \ R e n t a   m e n u s u a l   p r o m o c i o n a l   p o r   l a   c o n t r a t a c i � n   S t a r   +     ( s i n   i m p u e s t o s ) < / K e y > < / D i a g r a m O b j e c t K e y > < D i a g r a m O b j e c t K e y > < K e y > T a b l e s \ T a r i f a s 2 0 2 4 \ C o l u m n s \ T � r m i n o s   y   c o n d i c i o n e s 1 8 < / K e y > < / D i a g r a m O b j e c t K e y > < D i a g r a m O b j e c t K e y > < K e y > T a b l e s \ T a r i f a s 2 0 2 4 \ C o l u m n s \ T a r i f a   C o m b o   +   ( s i n   i m p u e s t o s ) < / K e y > < / D i a g r a m O b j e c t K e y > < D i a g r a m O b j e c t K e y > < K e y > T a b l e s \ T a r i f a s 2 0 2 4 \ C o l u m n s \ R e n t a   m e n u s u a l   p r o m o c i o n a l   p o r   l a   c o n t r a t a c i � n   C o m b o   ( s i n   i m p u e s t o s ) < / K e y > < / D i a g r a m O b j e c t K e y > < D i a g r a m O b j e c t K e y > < K e y > T a b l e s \ T a r i f a s 2 0 2 4 \ C o l u m n s \ T � r m i n o s   y   c o n d i c i o n e s 1 9 < / K e y > < / D i a g r a m O b j e c t K e y > < D i a g r a m O b j e c t K e y > < K e y > T a b l e s \ T a r i f a s 2 0 2 4 \ C o l u m n s \ T a r i f a   F o x   S p o r t   P r e m i u m     ( s i n   i m p u e s t o s ) < / K e y > < / D i a g r a m O b j e c t K e y > < D i a g r a m O b j e c t K e y > < K e y > T a b l e s \ T a r i f a s 2 0 2 4 \ C o l u m n s \ R e n t a   m e n u s u a l   p r o m o c i o n a l   p o r   l a   c o n t r a t a c i � n   F o x   S p o r t   P r e m i u m   ( s i n   i m p u e s t o s ) < / K e y > < / D i a g r a m O b j e c t K e y > < D i a g r a m O b j e c t K e y > < K e y > T a b l e s \ T a r i f a s 2 0 2 4 \ C o l u m n s \ T � r m i n o s   y   c o n d i c i o n e s 2 0 < / K e y > < / D i a g r a m O b j e c t K e y > < D i a g r a m O b j e c t K e y > < K e y > T a b l e s \ T a r i f a s 2 0 2 4 \ M e a s u r e s \ S u m a   d e   R e n t a   m e n s u a l   ( s i n   i m p u e s t o s )   2 < / K e y > < / D i a g r a m O b j e c t K e y > < D i a g r a m O b j e c t K e y > < K e y > T a b l e s \ T a r i f a s 2 0 2 4 \ S u m a   d e   R e n t a   m e n s u a l   ( s i n   i m p u e s t o s )   2 \ A d d i t i o n a l   I n f o \ M e d i d a   i m p l � c i t a < / K e y > < / D i a g r a m O b j e c t K e y > < D i a g r a m O b j e c t K e y > < K e y > T a b l e s \ C a n a s t a 2 0 2 3 < / K e y > < / D i a g r a m O b j e c t K e y > < D i a g r a m O b j e c t K e y > < K e y > T a b l e s \ C a n a s t a 2 0 2 3 \ C o l u m n s \ N o m b r e   d e   P l a n / P a q u e t e < / K e y > < / D i a g r a m O b j e c t K e y > < D i a g r a m O b j e c t K e y > < K e y > T a b l e s \ C a n a s t a 2 0 2 3 \ C o l u m n s \ T i p o * < / K e y > < / D i a g r a m O b j e c t K e y > < D i a g r a m O b j e c t K e y > < K e y > T a b l e s \ C a n a s t a 2 0 2 3 \ C o l u m n s \ T i p o   d e   p a q u e t e   c o n s i d e r a n d o   S T A R   ( s e r v i c i o s   i n c l u i d o s ) * < / K e y > < / D i a g r a m O b j e c t K e y > < D i a g r a m O b j e c t K e y > < K e y > T a b l e s \ C a n a s t a 2 0 2 3 \ C o l u m n s \ E s t a d o < / K e y > < / D i a g r a m O b j e c t K e y > < D i a g r a m O b j e c t K e y > < K e y > T a b l e s \ C a n a s t a 2 0 2 3 \ C o l u m n s \ M u n i c i p i o < / K e y > < / D i a g r a m O b j e c t K e y > < D i a g r a m O b j e c t K e y > < K e y > T a b l e s \ C a n a s t a 2 0 2 3 \ C o l u m n s \ L o c a l i d a d < / K e y > < / D i a g r a m O b j e c t K e y > < D i a g r a m O b j e c t K e y > < K e y > T a b l e s \ C a n a s t a 2 0 2 3 \ C o l u m n s \ F o l i o   R P C < / K e y > < / D i a g r a m O b j e c t K e y > < D i a g r a m O b j e c t K e y > < K e y > T a b l e s \ C a n a s t a 2 0 2 3 \ C o l u m n s \ R e n t a   m e n s u a l     ( s i n   i m p u e s t o s ) < / K e y > < / D i a g r a m O b j e c t K e y > < D i a g r a m O b j e c t K e y > < K e y > T a b l e s \ C a n a s t a 2 0 2 3 \ C o l u m n s \ R e n t a   m e n s u a l     ( c o n   i m p u e s t o s ) < / K e y > < / D i a g r a m O b j e c t K e y > < D i a g r a m O b j e c t K e y > < K e y > T a b l e s \ C a n a s t a 2 0 2 3 \ C o l u m n s \ C a n t i d a d   d e   T V   i n c l u i d a s < / K e y > < / D i a g r a m O b j e c t K e y > < D i a g r a m O b j e c t K e y > < K e y > T a b l e s \ C a n a s t a 2 0 2 3 \ C o l u m n s \ E n t r e t e n i m i e n t o < / K e y > < / D i a g r a m O b j e c t K e y > < D i a g r a m O b j e c t K e y > < K e y > T a b l e s \ C a n a s t a 2 0 2 3 \ C o l u m n s \ M � s i c a < / K e y > < / D i a g r a m O b j e c t K e y > < D i a g r a m O b j e c t K e y > < K e y > T a b l e s \ C a n a s t a 2 0 2 3 \ C o l u m n s \ N i � o s / F a m i l i a r < / K e y > < / D i a g r a m O b j e c t K e y > < D i a g r a m O b j e c t K e y > < K e y > T a b l e s \ C a n a s t a 2 0 2 3 \ C o l u m n s \ D o c u m e n t a l e s   /   C u l t u r a l e s < / K e y > < / D i a g r a m O b j e c t K e y > < D i a g r a m O b j e c t K e y > < K e y > T a b l e s \ C a n a s t a 2 0 2 3 \ C o l u m n s \ N a c i o n a l e s < / K e y > < / D i a g r a m O b j e c t K e y > < D i a g r a m O b j e c t K e y > < K e y > T a b l e s \ C a n a s t a 2 0 2 3 \ C o l u m n s \ I n t e r n a c i o n a l e s < / K e y > < / D i a g r a m O b j e c t K e y > < D i a g r a m O b j e c t K e y > < K e y > T a b l e s \ C a n a s t a 2 0 2 3 \ C o l u m n s \ D e p o r t e s < / K e y > < / D i a g r a m O b j e c t K e y > < D i a g r a m O b j e c t K e y > < K e y > T a b l e s \ C a n a s t a 2 0 2 3 \ C o l u m n s \ P e l � c u l a s < / K e y > < / D i a g r a m O b j e c t K e y > < D i a g r a m O b j e c t K e y > < K e y > T a b l e s \ C a n a s t a 2 0 2 3 \ C o l u m n s \ N � m e r o   d e   c a n a l e s   c o n   a l t a   d e f i n i c i � n   ( H D ) < / K e y > < / D i a g r a m O b j e c t K e y > < D i a g r a m O b j e c t K e y > < K e y > T a b l e s \ C a n a s t a 2 0 2 3 \ C o l u m n s \ N � m e r o   d e   c a n a l e s   " S o l o   A u d i o " < / K e y > < / D i a g r a m O b j e c t K e y > < D i a g r a m O b j e c t K e y > < K e y > T a b l e s \ C a n a s t a 2 0 2 3 \ C o l u m n s \ m a x < / K e y > < / D i a g r a m O b j e c t K e y > < D i a g r a m O b j e c t K e y > < K e y > T a b l e s \ C a n a s t a 2 0 2 3 \ C o l u m n s \ p a r a m o u n t   + < / K e y > < / D i a g r a m O b j e c t K e y > < D i a g r a m O b j e c t K e y > < K e y > T a b l e s \ C a n a s t a 2 0 2 3 \ C o l u m n s \ F o x   S p o r t   P r e m i u m < / K e y > < / D i a g r a m O b j e c t K e y > < D i a g r a m O b j e c t K e y > < K e y > T a b l e s \ C a n a s t a 2 0 2 3 \ C o l u m n s \ M L B < / K e y > < / D i a g r a m O b j e c t K e y > < D i a g r a m O b j e c t K e y > < K e y > T a b l e s \ C a n a s t a 2 0 2 3 \ C o l u m n s \ N B A   L e a g u e   P a s s < / K e y > < / D i a g r a m O b j e c t K e y > < D i a g r a m O b j e c t K e y > < K e y > T a b l e s \ C a n a s t a 2 0 2 3 \ C o l u m n s \ A d u l t   P a c k < / K e y > < / D i a g r a m O b j e c t K e y > < D i a g r a m O b j e c t K e y > < K e y > T a b l e s \ C a n a s t a 2 0 2 3 \ C o l u m n s \ o t r o s < / K e y > < / D i a g r a m O b j e c t K e y > < D i a g r a m O b j e c t K e y > < K e y > T a b l e s \ C a n a s t a 2 0 2 3 \ C o l u m n s \ C a n t i d a d   d e   l � n e a s   i n c l u i d a s < / K e y > < / D i a g r a m O b j e c t K e y > < D i a g r a m O b j e c t K e y > < K e y > T a b l e s \ C a n a s t a 2 0 2 3 \ C o l u m n s \ N a c i o n a l e s 2 < / K e y > < / D i a g r a m O b j e c t K e y > < D i a g r a m O b j e c t K e y > < K e y > T a b l e s \ C a n a s t a 2 0 2 3 \ C o l u m n s \ E s t d o s   U n i d o s   y   C a n a d � < / K e y > < / D i a g r a m O b j e c t K e y > < D i a g r a m O b j e c t K e y > < K e y > T a b l e s \ C a n a s t a 2 0 2 3 \ C o l u m n s \ N a c i o n a l e s 3 < / K e y > < / D i a g r a m O b j e c t K e y > < D i a g r a m O b j e c t K e y > < K e y > T a b l e s \ C a n a s t a 2 0 2 3 \ C o l u m n s \ E s t d o s   U n i d o s   y   C a n a d � 4 < / K e y > < / D i a g r a m O b j e c t K e y > < D i a g r a m O b j e c t K e y > < K e y > T a b l e s \ C a n a s t a 2 0 2 3 \ C o l u m n s \ V e l o c i d a d   d e   b a j a d a   o f e r t a d a   ( M b p s ) < / K e y > < / D i a g r a m O b j e c t K e y > < D i a g r a m O b j e c t K e y > < K e y > T a b l e s \ C a n a s t a 2 0 2 3 \ C o l u m n s \ V e l o c i d a d   d e   s u b i d a   o f e r t a d a   ( M b p s ) < / K e y > < / D i a g r a m O b j e c t K e y > < D i a g r a m O b j e c t K e y > < K e y > T a b l e s \ C a n a s t a 2 0 2 3 \ C o l u m n s \ � C u e n t a   c o n   p r o m o c i o n e s   q u e   i n c r e m e n t e n   s u   v e l o c i d a d   a   p a r t i r   d e l   p a g o   d e   l a   m i s m a   r e n t a   m e n s u a l ?   ( S < / K e y > < / D i a g r a m O b j e c t K e y > < D i a g r a m O b j e c t K e y > < K e y > T a b l e s \ C a n a s t a 2 0 2 3 \ C o l u m n s \ D u r a c i � n   d e l   p e r i o d o   d e   t i e m p o   ( e n   m e s e s )   e n   q u e   o f r e c e   l a   p r o m o c i � n   d e   i n c r e m e n t o   d e   v e l o c i d a d < / K e y > < / D i a g r a m O b j e c t K e y > < D i a g r a m O b j e c t K e y > < K e y > T a b l e s \ C a n a s t a 2 0 2 3 \ C o l u m n s \ V e l o c i d a d   d e   s u b i d a   o f e r t a d a   ( M b p s )   c o n   l a   p r o m o c i � n   d e   a u m e n t o   d e   v e l o c i d a d < / K e y > < / D i a g r a m O b j e c t K e y > < D i a g r a m O b j e c t K e y > < K e y > T a b l e s \ C a n a s t a 2 0 2 3 \ C o l u m n s \ V e l o c i d a d   d e   b a j a d a   o f e r t a d a   ( M b p s )   c o n   l a   p r o m o c i � n   d e   a u m e n t o   d e   v e l o c i d a d < / K e y > < / D i a g r a m O b j e c t K e y > < D i a g r a m O b j e c t K e y > < K e y > T a b l e s \ C a n a s t a 2 0 2 3 \ C o l u m n s \ V e l o c i d a d   d e   s u b i d a   o f e r t a d a   ( M b p s )   c o n   l a   p r o m o c i � n   d e   a u m e n t o   d e   v e l o c i d a d 5 < / K e y > < / D i a g r a m O b j e c t K e y > < D i a g r a m O b j e c t K e y > < K e y > T a b l e s \ C a n a s t a 2 0 2 3 \ C o l u m n s \ V e l o c i d a d   d e   b a j a d a   o f e r t a d a   ( M b p s )   c o n   l a   p r o m o c i � n   d e   a u m e n t o   d e   v e l o c i d a d 6 < / K e y > < / D i a g r a m O b j e c t K e y > < D i a g r a m O b j e c t K e y > < K e y > T a b l e s \ C a n a s t a 2 0 2 3 \ C o l u m n s \ V e l o c i d a d   d e   s u b i d a   o f e r t a d a   ( M b p s )   c o n   l a   p r o m o c i � n   d e   a u m e n t o   d e   v e l o c i d a d 7 < / K e y > < / D i a g r a m O b j e c t K e y > < D i a g r a m O b j e c t K e y > < K e y > T a b l e s \ C a n a s t a 2 0 2 3 \ C o l u m n s \ � C u e n t a   c o n   p r o m o c i o n e s   q u e   v u e l v a n   s u   v e l o c i d a d   s i m � t r i c a   p a r t i r   d e l   p a g o   d e   l a   m i s m a   r e n t a   m e n s u a l < / K e y > < / D i a g r a m O b j e c t K e y > < D i a g r a m O b j e c t K e y > < K e y > T a b l e s \ C a n a s t a 2 0 2 3 \ C o l u m n s \ D u r a c i � n   d e l   p e r i o d o   d e   t i e m p o   ( e n   m e s e s )   e n   q u e   o f r e c e   l a   p r o m o c i � n   d e   s i m e t r � a   e n   l a   v e l o c i d a d < / K e y > < / D i a g r a m O b j e c t K e y > < D i a g r a m O b j e c t K e y > < K e y > T a b l e s \ C a n a s t a 2 0 2 3 \ C o l u m n s \ � I n c l u y e   P a r a m o u n t   + ? < / K e y > < / D i a g r a m O b j e c t K e y > < D i a g r a m O b j e c t K e y > < K e y > T a b l e s \ C a n a s t a 2 0 2 3 \ C o l u m n s \ T � r m i n o s   y   c o n d i c i o n e s   d e l   s e r v i c i o * * < / K e y > < / D i a g r a m O b j e c t K e y > < D i a g r a m O b j e c t K e y > < K e y > T a b l e s \ C a n a s t a 2 0 2 3 \ C o l u m n s \ D u r a c i � n   d e l   p e r i o d o   d e   t i e m p o   ( e n   m e s e s )   e n   q u e   o f r e c e   a   l o s   u s u a r i o s   f i n a l e s   e l   s e r v i c i o   d e   P a r a m o < / K e y > < / D i a g r a m O b j e c t K e y > < D i a g r a m O b j e c t K e y > < K e y > T a b l e s \ C a n a s t a 2 0 2 3 \ C o l u m n s \ � I n c l u y e   m a x ? < / K e y > < / D i a g r a m O b j e c t K e y > < D i a g r a m O b j e c t K e y > < K e y > T a b l e s \ C a n a s t a 2 0 2 3 \ C o l u m n s \ T � r m i n o s   y   c o n d i c i o n e s   d e l   s e r v i c i o * * 8 < / K e y > < / D i a g r a m O b j e c t K e y > < D i a g r a m O b j e c t K e y > < K e y > T a b l e s \ C a n a s t a 2 0 2 3 \ C o l u m n s \ D u r a c i � n   d e l   p e r i o d o   d e   t i e m p o   ( e n   m e s e s )   e n   q u e   o f r e c e   a   l o s   u s u a r i o s   f i n a l e s   e l   s e r v i c i o   d e   m a x   s i < / K e y > < / D i a g r a m O b j e c t K e y > < D i a g r a m O b j e c t K e y > < K e y > T a b l e s \ C a n a s t a 2 0 2 3 \ C o l u m n s \ � I n c l u y e   m a x ?   9 < / K e y > < / D i a g r a m O b j e c t K e y > < D i a g r a m O b j e c t K e y > < K e y > T a b l e s \ C a n a s t a 2 0 2 3 \ C o l u m n s \ T � r m i n o s   y   c o n d i c i o n e s   d e l   s e r v i c i o * * 1 0 < / K e y > < / D i a g r a m O b j e c t K e y > < D i a g r a m O b j e c t K e y > < K e y > T a b l e s \ C a n a s t a 2 0 2 3 \ C o l u m n s \ D u r a c i � n   d e l   p e r i o d o   d e   t i e m p o   ( e n   m e s e s )   e n   q u e   o f r e c e   a   l o s   u s u a r i o s   f i n a l e s   e l   s e r v i c i o   d e   m a x     2 < / K e y > < / D i a g r a m O b j e c t K e y > < D i a g r a m O b j e c t K e y > < K e y > T a b l e s \ C a n a s t a 2 0 2 3 \ C o l u m n s \ C a n t i d a d   d e   s e r v i c i o s   a d i c i o n a l e s   i n c l u i d o s < / K e y > < / D i a g r a m O b j e c t K e y > < D i a g r a m O b j e c t K e y > < K e y > T a b l e s \ C a n a s t a 2 0 2 3 \ C o l u m n s \ N o m b r e   d e   l o s   s e r v i c i o s   a d i c i o n a l e s   i n c l u i d o s   ( p o r   e j e m p l o   (   I d e n t i f i c a d o r   d e   l l a m a d a s ,   D e s v i o   d e   l l < / K e y > < / D i a g r a m O b j e c t K e y > < D i a g r a m O b j e c t K e y > < K e y > T a b l e s \ C a n a s t a 2 0 2 3 \ C o l u m n s \ T V   a d i c i o n a l   * * * < / K e y > < / D i a g r a m O b j e c t K e y > < D i a g r a m O b j e c t K e y > < K e y > T a b l e s \ C a n a s t a 2 0 2 3 \ C o l u m n s \ C a r g o   p o r   i n s t a l a c i � n   * * * < / K e y > < / D i a g r a m O b j e c t K e y > < D i a g r a m O b j e c t K e y > < K e y > T a b l e s \ C a n a s t a 2 0 2 3 \ C o l u m n s \ E q u i p o   t e r m i n a l   ( M � d e m / O N T ) * * * < / K e y > < / D i a g r a m O b j e c t K e y > < D i a g r a m O b j e c t K e y > < K e y > T a b l e s \ C a n a s t a 2 0 2 3 \ C o l u m n s \ D e c o d i f i c a d o r   ( d i g i t a l )   * * * < / K e y > < / D i a g r a m O b j e c t K e y > < D i a g r a m O b j e c t K e y > < K e y > T a b l e s \ C a n a s t a 2 0 2 3 \ C o l u m n s \ X v i e w   +   /   X v i e w   * * * < / K e y > < / D i a g r a m O b j e c t K e y > < D i a g r a m O b j e c t K e y > < K e y > T a b l e s \ C a n a s t a 2 0 2 3 \ C o l u m n s \ S e r v i c i o   C l o u d     ( C l o u d   1 ,   C l o u d   2 )   * * * < / K e y > < / D i a g r a m O b j e c t K e y > < D i a g r a m O b j e c t K e y > < K e y > T a b l e s \ C a n a s t a 2 0 2 3 \ C o l u m n s \ M e g a   M � v i l   * * * < / K e y > < / D i a g r a m O b j e c t K e y > < D i a g r a m O b j e c t K e y > < K e y > T a b l e s \ C a n a s t a 2 0 2 3 \ C o l u m n s \ E x t e n s o r   M e s h   * * * < / K e y > < / D i a g r a m O b j e c t K e y > < D i a g r a m O b j e c t K e y > < K e y > T a b l e s \ C a n a s t a 2 0 2 3 \ C o l u m n s \ N o r t o n   S e c u r i t y   * * *   N o r t o n   F a m i l y   * * *   N o r t o n   S e c u r e   V P N   * * * < / K e y > < / D i a g r a m O b j e c t K e y > < D i a g r a m O b j e c t K e y > < K e y > T a b l e s \ C a n a s t a 2 0 2 3 \ C o l u m n s \ F o x   S p o r t   P r e m i u m   * * * * < / K e y > < / D i a g r a m O b j e c t K e y > < D i a g r a m O b j e c t K e y > < K e y > T a b l e s \ C a n a s t a 2 0 2 3 \ C o l u m n s \ N B A   L e a g u e   P a s s   * * * * < / K e y > < / D i a g r a m O b j e c t K e y > < D i a g r a m O b j e c t K e y > < K e y > T a b l e s \ C a n a s t a 2 0 2 3 \ C o l u m n s \ M B L   * * * * < / K e y > < / D i a g r a m O b j e c t K e y > < D i a g r a m O b j e c t K e y > < K e y > T a b l e s \ C a n a s t a 2 0 2 3 \ C o l u m n s \ O t r o s   I n c l u y a   l a s   c o l u m n a s   q u e   s e a n   n e c e s a r i a s < / K e y > < / D i a g r a m O b j e c t K e y > < D i a g r a m O b j e c t K e y > < K e y > T a b l e s \ S u s c r i p t o r e s a < / K e y > < / D i a g r a m O b j e c t K e y > < D i a g r a m O b j e c t K e y > < K e y > T a b l e s \ S u s c r i p t o r e s a \ C o l u m n s \ N o m b r e   d e   P l a n / P a q u e t e < / K e y > < / D i a g r a m O b j e c t K e y > < D i a g r a m O b j e c t K e y > < K e y > T a b l e s \ S u s c r i p t o r e s a \ C o l u m n s \ T i p o * < / K e y > < / D i a g r a m O b j e c t K e y > < D i a g r a m O b j e c t K e y > < K e y > T a b l e s \ S u s c r i p t o r e s a \ C o l u m n s \ T i p o   d e   p a q u e t e   c o n s i d e r a n d o   S T A R   ( s e r v i c i o s   i n c l u i d o s ) * < / K e y > < / D i a g r a m O b j e c t K e y > < D i a g r a m O b j e c t K e y > < K e y > T a b l e s \ S u s c r i p t o r e s a \ C o l u m n s \ E s t a d o < / K e y > < / D i a g r a m O b j e c t K e y > < D i a g r a m O b j e c t K e y > < K e y > T a b l e s \ S u s c r i p t o r e s a \ C o l u m n s \ M u n i c i p i o < / K e y > < / D i a g r a m O b j e c t K e y > < D i a g r a m O b j e c t K e y > < K e y > T a b l e s \ S u s c r i p t o r e s a \ C o l u m n s \ L o c a l i d a d < / K e y > < / D i a g r a m O b j e c t K e y > < D i a g r a m O b j e c t K e y > < K e y > T a b l e s \ S u s c r i p t o r e s a \ C o l u m n s \ d i c i e m b r e   2 0 2 3 < / K e y > < / D i a g r a m O b j e c t K e y > < D i a g r a m O b j e c t K e y > < K e y > T a b l e s \ S u s c r i p t o r e s a \ C o l u m n s \ N o m b r e   d e   P l a n / P a q u e t e 2 < / K e y > < / D i a g r a m O b j e c t K e y > < D i a g r a m O b j e c t K e y > < K e y > T a b l e s \ S u s c r i p t o r e s a \ C o l u m n s \ T i p o * 3 < / K e y > < / D i a g r a m O b j e c t K e y > < D i a g r a m O b j e c t K e y > < K e y > T a b l e s \ S u s c r i p t o r e s a \ C o l u m n s \ T i p o   d e   p a q u e t e   c o n s i d e r a n d o   S T A R   ( s e r v i c i o s   i n c l u i d o s ) * 4 < / K e y > < / D i a g r a m O b j e c t K e y > < D i a g r a m O b j e c t K e y > < K e y > T a b l e s \ S u s c r i p t o r e s a \ C o l u m n s \ E s t a d o 5 < / K e y > < / D i a g r a m O b j e c t K e y > < D i a g r a m O b j e c t K e y > < K e y > T a b l e s \ S u s c r i p t o r e s a \ C o l u m n s \ M u n i c i p i o 6 < / K e y > < / D i a g r a m O b j e c t K e y > < D i a g r a m O b j e c t K e y > < K e y > T a b l e s \ S u s c r i p t o r e s a \ C o l u m n s \ L o c a l i d a d 7 < / K e y > < / D i a g r a m O b j e c t K e y > < D i a g r a m O b j e c t K e y > < K e y > T a b l e s \ S u s c r i p t o r e s a \ C o l u m n s \ m a y o   2 0 2 4 < / K e y > < / D i a g r a m O b j e c t K e y > < D i a g r a m O b j e c t K e y > < K e y > T a b l e s \ S u s c r i p t o r e s b < / K e y > < / D i a g r a m O b j e c t K e y > < D i a g r a m O b j e c t K e y > < K e y > T a b l e s \ S u s c r i p t o r e s b \ C o l u m n s \ N o m b r e   d e   P l a n / P a q u e t e < / K e y > < / D i a g r a m O b j e c t K e y > < D i a g r a m O b j e c t K e y > < K e y > T a b l e s \ S u s c r i p t o r e s b \ C o l u m n s \ T i p o * < / K e y > < / D i a g r a m O b j e c t K e y > < D i a g r a m O b j e c t K e y > < K e y > T a b l e s \ S u s c r i p t o r e s b \ C o l u m n s \ E s t a d o < / K e y > < / D i a g r a m O b j e c t K e y > < D i a g r a m O b j e c t K e y > < K e y > T a b l e s \ S u s c r i p t o r e s b \ C o l u m n s \ M u n i c i p i o < / K e y > < / D i a g r a m O b j e c t K e y > < D i a g r a m O b j e c t K e y > < K e y > T a b l e s \ S u s c r i p t o r e s b \ C o l u m n s \ L o c a l i d a d < / K e y > < / D i a g r a m O b j e c t K e y > < D i a g r a m O b j e c t K e y > < K e y > T a b l e s \ S u s c r i p t o r e s b \ C o l u m n s \ d i c i e m b r e   2 0 2 3 < / K e y > < / D i a g r a m O b j e c t K e y > < D i a g r a m O b j e c t K e y > < K e y > T a b l e s \ S u s c r i p t o r e s b \ C o l u m n s \ N o m b r e   d e   P l a n / P a q u e t e 2 < / K e y > < / D i a g r a m O b j e c t K e y > < D i a g r a m O b j e c t K e y > < K e y > T a b l e s \ S u s c r i p t o r e s b \ C o l u m n s \ T i p o * 3 < / K e y > < / D i a g r a m O b j e c t K e y > < D i a g r a m O b j e c t K e y > < K e y > T a b l e s \ S u s c r i p t o r e s b \ C o l u m n s \ E s t a d o 4 < / K e y > < / D i a g r a m O b j e c t K e y > < D i a g r a m O b j e c t K e y > < K e y > T a b l e s \ S u s c r i p t o r e s b \ C o l u m n s \ M u n i c i p i o 5 < / K e y > < / D i a g r a m O b j e c t K e y > < D i a g r a m O b j e c t K e y > < K e y > T a b l e s \ S u s c r i p t o r e s b \ C o l u m n s \ L o c a l i d a d 6 < / K e y > < / D i a g r a m O b j e c t K e y > < D i a g r a m O b j e c t K e y > < K e y > T a b l e s \ S u s c r i p t o r e s b \ C o l u m n s \ m a y o   2 0 2 4 < / K e y > < / D i a g r a m O b j e c t K e y > < D i a g r a m O b j e c t K e y > < K e y > T a b l e s \ S u s c r i p t o r e s c < / K e y > < / D i a g r a m O b j e c t K e y > < D i a g r a m O b j e c t K e y > < K e y > T a b l e s \ S u s c r i p t o r e s c \ C o l u m n s \ N o m b r e   d e   P l a n / P a q u e t e < / K e y > < / D i a g r a m O b j e c t K e y > < D i a g r a m O b j e c t K e y > < K e y > T a b l e s \ S u s c r i p t o r e s c \ C o l u m n s \ T i p o * < / K e y > < / D i a g r a m O b j e c t K e y > < D i a g r a m O b j e c t K e y > < K e y > T a b l e s \ S u s c r i p t o r e s c \ C o l u m n s \ T i p o   d e   p a q u e t e   c o n s i d e r a n d o   S T A R   ( s e r v i c i o s   i n c l u i d o s ) * < / K e y > < / D i a g r a m O b j e c t K e y > < D i a g r a m O b j e c t K e y > < K e y > T a b l e s \ S u s c r i p t o r e s c \ C o l u m n s \ E s t a d o < / K e y > < / D i a g r a m O b j e c t K e y > < D i a g r a m O b j e c t K e y > < K e y > T a b l e s \ S u s c r i p t o r e s c \ C o l u m n s \ M u n i c i p i o < / K e y > < / D i a g r a m O b j e c t K e y > < D i a g r a m O b j e c t K e y > < K e y > T a b l e s \ S u s c r i p t o r e s c \ C o l u m n s \ L o c a l i d a d < / K e y > < / D i a g r a m O b j e c t K e y > < D i a g r a m O b j e c t K e y > < K e y > T a b l e s \ S u s c r i p t o r e s c \ C o l u m n s \ F i b r a   � p t i c a     2 0 2 3 < / K e y > < / D i a g r a m O b j e c t K e y > < D i a g r a m O b j e c t K e y > < K e y > T a b l e s \ S u s c r i p t o r e s c \ C o l u m n s \ C a b l e   C o a x i a l   2 0 2 3 < / K e y > < / D i a g r a m O b j e c t K e y > < D i a g r a m O b j e c t K e y > < K e y > T a b l e s \ S u s c r i p t o r e s c \ C o l u m n s \ S a t e l i t a l e s     ( D i r e c t   T o   H o m e   o   D T H ) < / K e y > < / D i a g r a m O b j e c t K e y > < D i a g r a m O b j e c t K e y > < K e y > T a b l e s \ S u s c r i p t o r e s c \ C o l u m n s \ O t r a s   t e c n o l o g � a s   [ S e � a l e   e l   t i p o   d e   c o n f i g u r a c i � n   d e   r e d ] < / K e y > < / D i a g r a m O b j e c t K e y > < D i a g r a m O b j e c t K e y > < K e y > T a b l e s \ S u s c r i p t o r e s c \ C o l u m n s \ F i b r a   � p t i c a   2 0 2 4 < / K e y > < / D i a g r a m O b j e c t K e y > < D i a g r a m O b j e c t K e y > < K e y > T a b l e s \ S u s c r i p t o r e s c \ C o l u m n s \ C a b l e   C o a x i a l   2 0 2 4 < / K e y > < / D i a g r a m O b j e c t K e y > < D i a g r a m O b j e c t K e y > < K e y > R e l a t i o n s h i p s \ & l t ; T a b l e s \ T a r i f a s 2 0 2 3 \ C o l u m n s \ F o l i o   R P C & g t ; - & l t ; T a b l e s \ C a n a s t a 2 0 2 4 \ C o l u m n s \ F o l i o   R P C & g t ; < / K e y > < / D i a g r a m O b j e c t K e y > < D i a g r a m O b j e c t K e y > < K e y > R e l a t i o n s h i p s \ & l t ; T a b l e s \ T a r i f a s 2 0 2 3 \ C o l u m n s \ F o l i o   R P C & g t ; - & l t ; T a b l e s \ C a n a s t a 2 0 2 4 \ C o l u m n s \ F o l i o   R P C & g t ; \ F K < / K e y > < / D i a g r a m O b j e c t K e y > < D i a g r a m O b j e c t K e y > < K e y > R e l a t i o n s h i p s \ & l t ; T a b l e s \ T a r i f a s 2 0 2 3 \ C o l u m n s \ F o l i o   R P C & g t ; - & l t ; T a b l e s \ C a n a s t a 2 0 2 4 \ C o l u m n s \ F o l i o   R P C & g t ; \ P K < / K e y > < / D i a g r a m O b j e c t K e y > < D i a g r a m O b j e c t K e y > < K e y > R e l a t i o n s h i p s \ & l t ; T a b l e s \ T a r i f a s 2 0 2 3 \ C o l u m n s \ F o l i o   R P C & g t ; - & l t ; T a b l e s \ C a n a s t a 2 0 2 4 \ C o l u m n s \ F o l i o   R P C & g t ; \ C r o s s F i l t e r < / K e y > < / D i a g r a m O b j e c t K e y > < D i a g r a m O b j e c t K e y > < K e y > R e l a t i o n s h i p s \ & l t ; T a b l e s \ T a r i f a s 2 0 2 3 \ C o l u m n s \ F o l i o   R P C & g t ; - & l t ; T a b l e s \ T a r i f a s 2 0 2 4 \ C o l u m n s \ F o l i o   R P C & g t ; < / K e y > < / D i a g r a m O b j e c t K e y > < D i a g r a m O b j e c t K e y > < K e y > R e l a t i o n s h i p s \ & l t ; T a b l e s \ T a r i f a s 2 0 2 3 \ C o l u m n s \ F o l i o   R P C & g t ; - & l t ; T a b l e s \ T a r i f a s 2 0 2 4 \ C o l u m n s \ F o l i o   R P C & g t ; \ F K < / K e y > < / D i a g r a m O b j e c t K e y > < D i a g r a m O b j e c t K e y > < K e y > R e l a t i o n s h i p s \ & l t ; T a b l e s \ T a r i f a s 2 0 2 3 \ C o l u m n s \ F o l i o   R P C & g t ; - & l t ; T a b l e s \ T a r i f a s 2 0 2 4 \ C o l u m n s \ F o l i o   R P C & g t ; \ P K < / K e y > < / D i a g r a m O b j e c t K e y > < D i a g r a m O b j e c t K e y > < K e y > R e l a t i o n s h i p s \ & l t ; T a b l e s \ T a r i f a s 2 0 2 3 \ C o l u m n s \ F o l i o   R P C & g t ; - & l t ; T a b l e s \ T a r i f a s 2 0 2 4 \ C o l u m n s \ F o l i o   R P C & g t ; \ C r o s s F i l t e r < / K e y > < / D i a g r a m O b j e c t K e y > < D i a g r a m O b j e c t K e y > < K e y > R e l a t i o n s h i p s \ & l t ; T a b l e s \ C a n a s t a 2 0 2 4 \ C o l u m n s \ F o l i o   R P C & g t ; - & l t ; T a b l e s \ C a n a s t a 2 0 2 3 \ C o l u m n s \ F o l i o   R P C & g t ; < / K e y > < / D i a g r a m O b j e c t K e y > < D i a g r a m O b j e c t K e y > < K e y > R e l a t i o n s h i p s \ & l t ; T a b l e s \ C a n a s t a 2 0 2 4 \ C o l u m n s \ F o l i o   R P C & g t ; - & l t ; T a b l e s \ C a n a s t a 2 0 2 3 \ C o l u m n s \ F o l i o   R P C & g t ; \ F K < / K e y > < / D i a g r a m O b j e c t K e y > < D i a g r a m O b j e c t K e y > < K e y > R e l a t i o n s h i p s \ & l t ; T a b l e s \ C a n a s t a 2 0 2 4 \ C o l u m n s \ F o l i o   R P C & g t ; - & l t ; T a b l e s \ C a n a s t a 2 0 2 3 \ C o l u m n s \ F o l i o   R P C & g t ; \ P K < / K e y > < / D i a g r a m O b j e c t K e y > < D i a g r a m O b j e c t K e y > < K e y > R e l a t i o n s h i p s \ & l t ; T a b l e s \ C a n a s t a 2 0 2 4 \ C o l u m n s \ F o l i o   R P C & g t ; - & l t ; T a b l e s \ C a n a s t a 2 0 2 3 \ C o l u m n s \ F o l i o   R P C & g t ; \ C r o s s F i l t e r < / K e y > < / D i a g r a m O b j e c t K e y > < / A l l K e y s > < S e l e c t e d K e y s > < D i a g r a m O b j e c t K e y > < K e y > T a b l e s \ S u s c r i p t o r e s a \ C o l u m n s \ L o c a l i d a d < / 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 T a g s \ T a b l e s \ & l t ; T a b l e s \ T a r i f a s 2 0 2 3 & g t ; < / K e y > < / a : K e y > < a : V a l u e   i : t y p e = " D i a g r a m D i s p l a y T a g V i e w S t a t e " > < I s N o t F i l t e r e d O u t > t r u e < / I s N o t F i l t e r e d O u t > < / a : V a l u e > < / a : K e y V a l u e O f D i a g r a m O b j e c t K e y a n y T y p e z b w N T n L X > < a : K e y V a l u e O f D i a g r a m O b j e c t K e y a n y T y p e z b w N T n L X > < a : K e y > < K e y > D y n a m i c   T a g s \ T a b l e s \ & l t ; T a b l e s \ C a n a s t a 2 0 2 4 & g t ; < / K e y > < / a : K e y > < a : V a l u e   i : t y p e = " D i a g r a m D i s p l a y T a g V i e w S t a t e " > < I s N o t F i l t e r e d O u t > t r u e < / I s N o t F i l t e r e d O u t > < / a : V a l u e > < / a : K e y V a l u e O f D i a g r a m O b j e c t K e y a n y T y p e z b w N T n L X > < a : K e y V a l u e O f D i a g r a m O b j e c t K e y a n y T y p e z b w N T n L X > < a : K e y > < K e y > D y n a m i c   T a g s \ T a b l e s \ & l t ; T a b l e s \ T a r i f a s 2 0 2 4 & g t ; < / K e y > < / a : K e y > < a : V a l u e   i : t y p e = " D i a g r a m D i s p l a y T a g V i e w S t a t e " > < I s N o t F i l t e r e d O u t > t r u e < / I s N o t F i l t e r e d O u t > < / a : V a l u e > < / a : K e y V a l u e O f D i a g r a m O b j e c t K e y a n y T y p e z b w N T n L X > < a : K e y V a l u e O f D i a g r a m O b j e c t K e y a n y T y p e z b w N T n L X > < a : K e y > < K e y > D y n a m i c   T a g s \ T a b l e s \ & l t ; T a b l e s \ C a n a s t a 2 0 2 3 & g t ; < / K e y > < / a : K e y > < a : V a l u e   i : t y p e = " D i a g r a m D i s p l a y T a g V i e w S t a t e " > < I s N o t F i l t e r e d O u t > t r u e < / I s N o t F i l t e r e d O u t > < / a : V a l u e > < / a : K e y V a l u e O f D i a g r a m O b j e c t K e y a n y T y p e z b w N T n L X > < a : K e y V a l u e O f D i a g r a m O b j e c t K e y a n y T y p e z b w N T n L X > < a : K e y > < K e y > D y n a m i c   T a g s \ T a b l e s \ & l t ; T a b l e s \ S u s c r i p t o r e s a & g t ; < / K e y > < / a : K e y > < a : V a l u e   i : t y p e = " D i a g r a m D i s p l a y T a g V i e w S t a t e " > < I s N o t F i l t e r e d O u t > t r u e < / I s N o t F i l t e r e d O u t > < / a : V a l u e > < / a : K e y V a l u e O f D i a g r a m O b j e c t K e y a n y T y p e z b w N T n L X > < a : K e y V a l u e O f D i a g r a m O b j e c t K e y a n y T y p e z b w N T n L X > < a : K e y > < K e y > D y n a m i c   T a g s \ T a b l e s \ & l t ; T a b l e s \ S u s c r i p t o r e s b & g t ; < / K e y > < / a : K e y > < a : V a l u e   i : t y p e = " D i a g r a m D i s p l a y T a g V i e w S t a t e " > < I s N o t F i l t e r e d O u t > t r u e < / I s N o t F i l t e r e d O u t > < / a : V a l u e > < / a : K e y V a l u e O f D i a g r a m O b j e c t K e y a n y T y p e z b w N T n L X > < a : K e y V a l u e O f D i a g r a m O b j e c t K e y a n y T y p e z b w N T n L X > < a : K e y > < K e y > D y n a m i c   T a g s \ T a b l e s \ & l t ; T a b l e s \ S u s c r i p t o r e s c & g t ; < / K e y > < / a : K e y > < a : V a l u e   i : t y p e = " D i a g r a m D i s p l a y T a g V i e w S t a t e " > < I s N o t F i l t e r e d O u t > t r u e < / I s N o t F i l t e r e d O u t > < / a : V a l u e > < / a : K e y V a l u e O f D i a g r a m O b j e c t K e y a n y T y p e z b w N T n L X > < a : K e y V a l u e O f D i a g r a m O b j e c t K e y a n y T y p e z b w N T n L X > < a : K e y > < K e y > T a b l e s \ T a r i f a s 2 0 2 3 < / K e y > < / a : K e y > < a : V a l u e   i : t y p e = " D i a g r a m D i s p l a y N o d e V i e w S t a t e " > < H e i g h t > 1 4 9 5 < / H e i g h t > < I s E x p a n d e d > t r u e < / I s E x p a n d e d > < L a y e d O u t > t r u e < / L a y e d O u t > < W i d t h > 2 0 7 < / W i d t h > < / a : V a l u e > < / a : K e y V a l u e O f D i a g r a m O b j e c t K e y a n y T y p e z b w N T n L X > < a : K e y V a l u e O f D i a g r a m O b j e c t K e y a n y T y p e z b w N T n L X > < a : K e y > < K e y > T a b l e s \ T a r i f a s 2 0 2 3 \ C o l u m n s \ N o m b r e   d e   P l a n / P a q u e t e < / K e y > < / a : K e y > < a : V a l u e   i : t y p e = " D i a g r a m D i s p l a y N o d e V i e w S t a t e " > < H e i g h t > 1 5 0 < / H e i g h t > < I s E x p a n d e d > t r u e < / I s E x p a n d e d > < W i d t h > 2 0 0 < / W i d t h > < / a : V a l u e > < / a : K e y V a l u e O f D i a g r a m O b j e c t K e y a n y T y p e z b w N T n L X > < a : K e y V a l u e O f D i a g r a m O b j e c t K e y a n y T y p e z b w N T n L X > < a : K e y > < K e y > T a b l e s \ T a r i f a s 2 0 2 3 \ C o l u m n s \ T i p o * < / K e y > < / a : K e y > < a : V a l u e   i : t y p e = " D i a g r a m D i s p l a y N o d e V i e w S t a t e " > < H e i g h t > 1 5 0 < / H e i g h t > < I s E x p a n d e d > t r u e < / I s E x p a n d e d > < W i d t h > 2 0 0 < / W i d t h > < / a : V a l u e > < / a : K e y V a l u e O f D i a g r a m O b j e c t K e y a n y T y p e z b w N T n L X > < a : K e y V a l u e O f D i a g r a m O b j e c t K e y a n y T y p e z b w N T n L X > < a : K e y > < K e y > T a b l e s \ T a r i f a s 2 0 2 3 \ C o l u m n s \ T i p o   d e   p a q u e t e   c o n s i d e r a n d o   S T A R   ( s e r v i c i o s   i n c l u i d o s ) * < / K e y > < / a : K e y > < a : V a l u e   i : t y p e = " D i a g r a m D i s p l a y N o d e V i e w S t a t e " > < H e i g h t > 1 5 0 < / H e i g h t > < I s E x p a n d e d > t r u e < / I s E x p a n d e d > < W i d t h > 2 0 0 < / W i d t h > < / a : V a l u e > < / a : K e y V a l u e O f D i a g r a m O b j e c t K e y a n y T y p e z b w N T n L X > < a : K e y V a l u e O f D i a g r a m O b j e c t K e y a n y T y p e z b w N T n L X > < a : K e y > < K e y > T a b l e s \ T a r i f a s 2 0 2 3 \ C o l u m n s \ E s q u e m a * < / K e y > < / a : K e y > < a : V a l u e   i : t y p e = " D i a g r a m D i s p l a y N o d e V i e w S t a t e " > < H e i g h t > 1 5 0 < / H e i g h t > < I s E x p a n d e d > t r u e < / I s E x p a n d e d > < W i d t h > 2 0 0 < / W i d t h > < / a : V a l u e > < / a : K e y V a l u e O f D i a g r a m O b j e c t K e y a n y T y p e z b w N T n L X > < a : K e y V a l u e O f D i a g r a m O b j e c t K e y a n y T y p e z b w N T n L X > < a : K e y > < K e y > T a b l e s \ T a r i f a s 2 0 2 3 \ C o l u m n s \ P e r i o d o   d e   p a g o < / K e y > < / a : K e y > < a : V a l u e   i : t y p e = " D i a g r a m D i s p l a y N o d e V i e w S t a t e " > < H e i g h t > 1 5 0 < / H e i g h t > < I s E x p a n d e d > t r u e < / I s E x p a n d e d > < W i d t h > 2 0 0 < / W i d t h > < / a : V a l u e > < / a : K e y V a l u e O f D i a g r a m O b j e c t K e y a n y T y p e z b w N T n L X > < a : K e y V a l u e O f D i a g r a m O b j e c t K e y a n y T y p e z b w N T n L X > < a : K e y > < K e y > T a b l e s \ T a r i f a s 2 0 2 3 \ C o l u m n s \ E s t a d o < / K e y > < / a : K e y > < a : V a l u e   i : t y p e = " D i a g r a m D i s p l a y N o d e V i e w S t a t e " > < H e i g h t > 1 5 0 < / H e i g h t > < I s E x p a n d e d > t r u e < / I s E x p a n d e d > < W i d t h > 2 0 0 < / W i d t h > < / a : V a l u e > < / a : K e y V a l u e O f D i a g r a m O b j e c t K e y a n y T y p e z b w N T n L X > < a : K e y V a l u e O f D i a g r a m O b j e c t K e y a n y T y p e z b w N T n L X > < a : K e y > < K e y > T a b l e s \ T a r i f a s 2 0 2 3 \ C o l u m n s \ M u n i c i p i o < / K e y > < / a : K e y > < a : V a l u e   i : t y p e = " D i a g r a m D i s p l a y N o d e V i e w S t a t e " > < H e i g h t > 1 5 0 < / H e i g h t > < I s E x p a n d e d > t r u e < / I s E x p a n d e d > < W i d t h > 2 0 0 < / W i d t h > < / a : V a l u e > < / a : K e y V a l u e O f D i a g r a m O b j e c t K e y a n y T y p e z b w N T n L X > < a : K e y V a l u e O f D i a g r a m O b j e c t K e y a n y T y p e z b w N T n L X > < a : K e y > < K e y > T a b l e s \ T a r i f a s 2 0 2 3 \ C o l u m n s \ L o c a l i d a d < / K e y > < / a : K e y > < a : V a l u e   i : t y p e = " D i a g r a m D i s p l a y N o d e V i e w S t a t e " > < H e i g h t > 1 5 0 < / H e i g h t > < I s E x p a n d e d > t r u e < / I s E x p a n d e d > < W i d t h > 2 0 0 < / W i d t h > < / a : V a l u e > < / a : K e y V a l u e O f D i a g r a m O b j e c t K e y a n y T y p e z b w N T n L X > < a : K e y V a l u e O f D i a g r a m O b j e c t K e y a n y T y p e z b w N T n L X > < a : K e y > < K e y > T a b l e s \ T a r i f a s 2 0 2 3 \ C o l u m n s \ F o l i o   R P C < / K e y > < / a : K e y > < a : V a l u e   i : t y p e = " D i a g r a m D i s p l a y N o d e V i e w S t a t e " > < H e i g h t > 1 5 0 < / H e i g h t > < I s E x p a n d e d > t r u e < / I s E x p a n d e d > < W i d t h > 2 0 0 < / W i d t h > < / a : V a l u e > < / a : K e y V a l u e O f D i a g r a m O b j e c t K e y a n y T y p e z b w N T n L X > < a : K e y V a l u e O f D i a g r a m O b j e c t K e y a n y T y p e z b w N T n L X > < a : K e y > < K e y > T a b l e s \ T a r i f a s 2 0 2 3 \ C o l u m n s \ R e n t a   m e n s u a l   ( s i n   i m p u e s t o s ) < / K e y > < / a : K e y > < a : V a l u e   i : t y p e = " D i a g r a m D i s p l a y N o d e V i e w S t a t e " > < H e i g h t > 1 5 0 < / H e i g h t > < I s E x p a n d e d > t r u e < / I s E x p a n d e d > < W i d t h > 2 0 0 < / W i d t h > < / a : V a l u e > < / a : K e y V a l u e O f D i a g r a m O b j e c t K e y a n y T y p e z b w N T n L X > < a : K e y V a l u e O f D i a g r a m O b j e c t K e y a n y T y p e z b w N T n L X > < a : K e y > < K e y > T a b l e s \ T a r i f a s 2 0 2 3 \ C o l u m n s \ R e n t a   m e n s u a l     ( c o n   i m p u e s t o s ) < / K e y > < / a : K e y > < a : V a l u e   i : t y p e = " D i a g r a m D i s p l a y N o d e V i e w S t a t e " > < H e i g h t > 1 5 0 < / H e i g h t > < I s E x p a n d e d > t r u e < / I s E x p a n d e d > < W i d t h > 2 0 0 < / W i d t h > < / a : V a l u e > < / a : K e y V a l u e O f D i a g r a m O b j e c t K e y a n y T y p e z b w N T n L X > < a : K e y V a l u e O f D i a g r a m O b j e c t K e y a n y T y p e z b w N T n L X > < a : K e y > < K e y > T a b l e s \ T a r i f a s 2 0 2 3 \ C o l u m n s \ � T i e n e   p r o m o c i o n e s   a s o c i a d a s   a l   p a q u e t e   q u e   a j u s t e n   l a   t a r i f a   d e   l a   r e n t a   m e n s u a l ?   ( S i / N o ) < / K e y > < / a : K e y > < a : V a l u e   i : t y p e = " D i a g r a m D i s p l a y N o d e V i e w S t a t e " > < H e i g h t > 1 5 0 < / H e i g h t > < I s E x p a n d e d > t r u e < / I s E x p a n d e d > < W i d t h > 2 0 0 < / W i d t h > < / a : V a l u e > < / a : K e y V a l u e O f D i a g r a m O b j e c t K e y a n y T y p e z b w N T n L X > < a : K e y V a l u e O f D i a g r a m O b j e c t K e y a n y T y p e z b w N T n L X > < a : K e y > < K e y > T a b l e s \ T a r i f a s 2 0 2 3 \ C o l u m n s \ P r o m o c i � n   d e   " D e s c u e n t o   d e   s u   m e n s u a l i d a d "   p o r   u n   p e r i o d o   e s p e c � f i c o < / K e y > < / a : K e y > < a : V a l u e   i : t y p e = " D i a g r a m D i s p l a y N o d e V i e w S t a t e " > < H e i g h t > 1 5 0 < / H e i g h t > < I s E x p a n d e d > t r u e < / I s E x p a n d e d > < W i d t h > 2 0 0 < / W i d t h > < / a : V a l u e > < / a : K e y V a l u e O f D i a g r a m O b j e c t K e y a n y T y p e z b w N T n L X > < a : K e y V a l u e O f D i a g r a m O b j e c t K e y a n y T y p e z b w N T n L X > < a : K e y > < K e y > T a b l e s \ T a r i f a s 2 0 2 3 \ C o l u m n s \ R e n t a   m e n s u a l   c o n   t a r i f a   p r o m o c i o n a l   ( s i n   i m p u e s t o s ) < / K e y > < / a : K e y > < a : V a l u e   i : t y p e = " D i a g r a m D i s p l a y N o d e V i e w S t a t e " > < H e i g h t > 1 5 0 < / H e i g h t > < I s E x p a n d e d > t r u e < / I s E x p a n d e d > < W i d t h > 2 0 0 < / W i d t h > < / a : V a l u e > < / a : K e y V a l u e O f D i a g r a m O b j e c t K e y a n y T y p e z b w N T n L X > < a : K e y V a l u e O f D i a g r a m O b j e c t K e y a n y T y p e z b w N T n L X > < a : K e y > < K e y > T a b l e s \ T a r i f a s 2 0 2 3 \ C o l u m n s \ D u r a c i � n   d e   l a   p r o m o c i � n   ( e n   m e s e s ) < / K e y > < / a : K e y > < a : V a l u e   i : t y p e = " D i a g r a m D i s p l a y N o d e V i e w S t a t e " > < H e i g h t > 1 5 0 < / H e i g h t > < I s E x p a n d e d > t r u e < / I s E x p a n d e d > < W i d t h > 2 0 0 < / W i d t h > < / a : V a l u e > < / a : K e y V a l u e O f D i a g r a m O b j e c t K e y a n y T y p e z b w N T n L X > < a : K e y V a l u e O f D i a g r a m O b j e c t K e y a n y T y p e z b w N T n L X > < a : K e y > < K e y > T a b l e s \ T a r i f a s 2 0 2 3 \ C o l u m n s \ T � r m i n o s   y   c o n d i c i o n e s < / K e y > < / a : K e y > < a : V a l u e   i : t y p e = " D i a g r a m D i s p l a y N o d e V i e w S t a t e " > < H e i g h t > 1 5 0 < / H e i g h t > < I s E x p a n d e d > t r u e < / I s E x p a n d e d > < W i d t h > 2 0 0 < / W i d t h > < / a : V a l u e > < / a : K e y V a l u e O f D i a g r a m O b j e c t K e y a n y T y p e z b w N T n L X > < a : K e y V a l u e O f D i a g r a m O b j e c t K e y a n y T y p e z b w N T n L X > < a : K e y > < K e y > T a b l e s \ T a r i f a s 2 0 2 3 \ C o l u m n s \ P r o m o c i � n   p o r   " D o m i c i l i a c i � n "   d e   l a   r e n t a   m e n s u a l < / K e y > < / a : K e y > < a : V a l u e   i : t y p e = " D i a g r a m D i s p l a y N o d e V i e w S t a t e " > < H e i g h t > 1 5 0 < / H e i g h t > < I s E x p a n d e d > t r u e < / I s E x p a n d e d > < W i d t h > 2 0 0 < / W i d t h > < / a : V a l u e > < / a : K e y V a l u e O f D i a g r a m O b j e c t K e y a n y T y p e z b w N T n L X > < a : K e y V a l u e O f D i a g r a m O b j e c t K e y a n y T y p e z b w N T n L X > < a : K e y > < K e y > T a b l e s \ T a r i f a s 2 0 2 3 \ C o l u m n s \ R e n t a   m e n u s u a l   c o n   t a r i f a   p r o m o c i o n a l   ( s i n   i m p u e s t o s ) < / K e y > < / a : K e y > < a : V a l u e   i : t y p e = " D i a g r a m D i s p l a y N o d e V i e w S t a t e " > < H e i g h t > 1 5 0 < / H e i g h t > < I s E x p a n d e d > t r u e < / I s E x p a n d e d > < W i d t h > 2 0 0 < / W i d t h > < / a : V a l u e > < / a : K e y V a l u e O f D i a g r a m O b j e c t K e y a n y T y p e z b w N T n L X > < a : K e y V a l u e O f D i a g r a m O b j e c t K e y a n y T y p e z b w N T n L X > < a : K e y > < K e y > T a b l e s \ T a r i f a s 2 0 2 3 \ C o l u m n s \ D u r a c i � n   d e   l a   p r o m o c i � n   ( e n   m e s e s ) 2 < / K e y > < / a : K e y > < a : V a l u e   i : t y p e = " D i a g r a m D i s p l a y N o d e V i e w S t a t e " > < H e i g h t > 1 5 0 < / H e i g h t > < I s E x p a n d e d > t r u e < / I s E x p a n d e d > < W i d t h > 2 0 0 < / W i d t h > < / a : V a l u e > < / a : K e y V a l u e O f D i a g r a m O b j e c t K e y a n y T y p e z b w N T n L X > < a : K e y V a l u e O f D i a g r a m O b j e c t K e y a n y T y p e z b w N T n L X > < a : K e y > < K e y > T a b l e s \ T a r i f a s 2 0 2 3 \ C o l u m n s \ T � r m i n o s   y   c o n d i c i o n e s 3 < / K e y > < / a : K e y > < a : V a l u e   i : t y p e = " D i a g r a m D i s p l a y N o d e V i e w S t a t e " > < H e i g h t > 1 5 0 < / H e i g h t > < I s E x p a n d e d > t r u e < / I s E x p a n d e d > < W i d t h > 2 0 0 < / W i d t h > < / a : V a l u e > < / a : K e y V a l u e O f D i a g r a m O b j e c t K e y a n y T y p e z b w N T n L X > < a : K e y V a l u e O f D i a g r a m O b j e c t K e y a n y T y p e z b w N T n L X > < a : K e y > < K e y > T a b l e s \ T a r i f a s 2 0 2 3 \ C o l u m n s \ P r o m o c i � n   p o r   " A n u a l i d a d " < / K e y > < / a : K e y > < a : V a l u e   i : t y p e = " D i a g r a m D i s p l a y N o d e V i e w S t a t e " > < H e i g h t > 1 5 0 < / H e i g h t > < I s E x p a n d e d > t r u e < / I s E x p a n d e d > < W i d t h > 2 0 0 < / W i d t h > < / a : V a l u e > < / a : K e y V a l u e O f D i a g r a m O b j e c t K e y a n y T y p e z b w N T n L X > < a : K e y V a l u e O f D i a g r a m O b j e c t K e y a n y T y p e z b w N T n L X > < a : K e y > < K e y > T a b l e s \ T a r i f a s 2 0 2 3 \ C o l u m n s \ R e n t a   m e n u s u a l   c o n   t a r i f a   p r o m o c i o n a l   ( s i n   i m p u e s t o s ) 4 < / K e y > < / a : K e y > < a : V a l u e   i : t y p e = " D i a g r a m D i s p l a y N o d e V i e w S t a t e " > < H e i g h t > 1 5 0 < / H e i g h t > < I s E x p a n d e d > t r u e < / I s E x p a n d e d > < W i d t h > 2 0 0 < / W i d t h > < / a : V a l u e > < / a : K e y V a l u e O f D i a g r a m O b j e c t K e y a n y T y p e z b w N T n L X > < a : K e y V a l u e O f D i a g r a m O b j e c t K e y a n y T y p e z b w N T n L X > < a : K e y > < K e y > T a b l e s \ T a r i f a s 2 0 2 3 \ C o l u m n s \ D u r a c i � n   d e   l a   p r o m o c i � n   ( e n   m e s e s ) 5 < / K e y > < / a : K e y > < a : V a l u e   i : t y p e = " D i a g r a m D i s p l a y N o d e V i e w S t a t e " > < H e i g h t > 1 5 0 < / H e i g h t > < I s E x p a n d e d > t r u e < / I s E x p a n d e d > < W i d t h > 2 0 0 < / W i d t h > < / a : V a l u e > < / a : K e y V a l u e O f D i a g r a m O b j e c t K e y a n y T y p e z b w N T n L X > < a : K e y V a l u e O f D i a g r a m O b j e c t K e y a n y T y p e z b w N T n L X > < a : K e y > < K e y > T a b l e s \ T a r i f a s 2 0 2 3 \ C o l u m n s \ T � r m i n o s   y   c o n d i c i o n e s 6 < / K e y > < / a : K e y > < a : V a l u e   i : t y p e = " D i a g r a m D i s p l a y N o d e V i e w S t a t e " > < H e i g h t > 1 5 0 < / H e i g h t > < I s E x p a n d e d > t r u e < / I s E x p a n d e d > < W i d t h > 2 0 0 < / W i d t h > < / a : V a l u e > < / a : K e y V a l u e O f D i a g r a m O b j e c t K e y a n y T y p e z b w N T n L X > < a : K e y V a l u e O f D i a g r a m O b j e c t K e y a n y T y p e z b w N T n L X > < a : K e y > < K e y > T a b l e s \ T a r i f a s 2 0 2 3 \ C o l u m n s \ P r o m o c i � n   p o r   " C l i e n t e   a c t u a l   d e   T V " < / K e y > < / a : K e y > < a : V a l u e   i : t y p e = " D i a g r a m D i s p l a y N o d e V i e w S t a t e " > < H e i g h t > 1 5 0 < / H e i g h t > < I s E x p a n d e d > t r u e < / I s E x p a n d e d > < W i d t h > 2 0 0 < / W i d t h > < / a : V a l u e > < / a : K e y V a l u e O f D i a g r a m O b j e c t K e y a n y T y p e z b w N T n L X > < a : K e y V a l u e O f D i a g r a m O b j e c t K e y a n y T y p e z b w N T n L X > < a : K e y > < K e y > T a b l e s \ T a r i f a s 2 0 2 3 \ C o l u m n s \ R e n t a   m e n u s u a l   c o n   t a r i f a   p r o m o c i o n a l   ( s i n   i m p u e s t o s ) 7 < / K e y > < / a : K e y > < a : V a l u e   i : t y p e = " D i a g r a m D i s p l a y N o d e V i e w S t a t e " > < H e i g h t > 1 5 0 < / H e i g h t > < I s E x p a n d e d > t r u e < / I s E x p a n d e d > < W i d t h > 2 0 0 < / W i d t h > < / a : V a l u e > < / a : K e y V a l u e O f D i a g r a m O b j e c t K e y a n y T y p e z b w N T n L X > < a : K e y V a l u e O f D i a g r a m O b j e c t K e y a n y T y p e z b w N T n L X > < a : K e y > < K e y > T a b l e s \ T a r i f a s 2 0 2 3 \ C o l u m n s \ D u r a c i � n   d e   l a   p r o m o c i � n   ( e n   m e s e s ) 8 < / K e y > < / a : K e y > < a : V a l u e   i : t y p e = " D i a g r a m D i s p l a y N o d e V i e w S t a t e " > < H e i g h t > 1 5 0 < / H e i g h t > < I s E x p a n d e d > t r u e < / I s E x p a n d e d > < W i d t h > 2 0 0 < / W i d t h > < / a : V a l u e > < / a : K e y V a l u e O f D i a g r a m O b j e c t K e y a n y T y p e z b w N T n L X > < a : K e y V a l u e O f D i a g r a m O b j e c t K e y a n y T y p e z b w N T n L X > < a : K e y > < K e y > T a b l e s \ T a r i f a s 2 0 2 3 \ C o l u m n s \ T � r m i n o s   y   c o n d i c i o n e s 9 < / K e y > < / a : K e y > < a : V a l u e   i : t y p e = " D i a g r a m D i s p l a y N o d e V i e w S t a t e " > < H e i g h t > 1 5 0 < / H e i g h t > < I s E x p a n d e d > t r u e < / I s E x p a n d e d > < W i d t h > 2 0 0 < / W i d t h > < / a : V a l u e > < / a : K e y V a l u e O f D i a g r a m O b j e c t K e y a n y T y p e z b w N T n L X > < a : K e y V a l u e O f D i a g r a m O b j e c t K e y a n y T y p e z b w N T n L X > < a : K e y > < K e y > T a b l e s \ T a r i f a s 2 0 2 3 \ C o l u m n s \ � C u e n t a   c o n   i n c e n t i v o s   p r o m o c i o n a l e s   p o r   l a   c o n t r a t a c i � n   d e   a l g � n   s e r v i c i o   O T T   q u e   a j u s t e   e l   m o n t o   d < / K e y > < / a : K e y > < a : V a l u e   i : t y p e = " D i a g r a m D i s p l a y N o d e V i e w S t a t e " > < H e i g h t > 1 5 0 < / H e i g h t > < I s E x p a n d e d > t r u e < / I s E x p a n d e d > < W i d t h > 2 0 0 < / W i d t h > < / a : V a l u e > < / a : K e y V a l u e O f D i a g r a m O b j e c t K e y a n y T y p e z b w N T n L X > < a : K e y V a l u e O f D i a g r a m O b j e c t K e y a n y T y p e z b w N T n L X > < a : K e y > < K e y > T a b l e s \ T a r i f a s 2 0 2 3 \ C o l u m n s \ T a r i f a   N e t f l i x   E s t � n d a r   c o n   a n u n c i o s   ( s i n   i m p u e s t o s ) < / K e y > < / a : K e y > < a : V a l u e   i : t y p e = " D i a g r a m D i s p l a y N o d e V i e w S t a t e " > < H e i g h t > 1 5 0 < / H e i g h t > < I s E x p a n d e d > t r u e < / I s E x p a n d e d > < W i d t h > 2 0 0 < / W i d t h > < / a : V a l u e > < / a : K e y V a l u e O f D i a g r a m O b j e c t K e y a n y T y p e z b w N T n L X > < a : K e y V a l u e O f D i a g r a m O b j e c t K e y a n y T y p e z b w N T n L X > < a : K e y > < K e y > T a b l e s \ T a r i f a s 2 0 2 3 \ C o l u m n s \ R e n t a   m e n u s u a l   p r o m o c i o n a l   p o r   l a   c o n t r a t a c i � n   d e l   N e t f l i x   E s t � n d a r   c o n   a n u n c i o s   ( s i n   i m p u e s t o s ) < / K e y > < / a : K e y > < a : V a l u e   i : t y p e = " D i a g r a m D i s p l a y N o d e V i e w S t a t e " > < H e i g h t > 1 5 0 < / H e i g h t > < I s E x p a n d e d > t r u e < / I s E x p a n d e d > < W i d t h > 2 0 0 < / W i d t h > < / a : V a l u e > < / a : K e y V a l u e O f D i a g r a m O b j e c t K e y a n y T y p e z b w N T n L X > < a : K e y V a l u e O f D i a g r a m O b j e c t K e y a n y T y p e z b w N T n L X > < a : K e y > < K e y > T a b l e s \ T a r i f a s 2 0 2 3 \ C o l u m n s \ T � r m i n o s   y   c o n d i c i o n e s 1 0 < / K e y > < / a : K e y > < a : V a l u e   i : t y p e = " D i a g r a m D i s p l a y N o d e V i e w S t a t e " > < H e i g h t > 1 5 0 < / H e i g h t > < I s E x p a n d e d > t r u e < / I s E x p a n d e d > < W i d t h > 2 0 0 < / W i d t h > < / a : V a l u e > < / a : K e y V a l u e O f D i a g r a m O b j e c t K e y a n y T y p e z b w N T n L X > < a : K e y V a l u e O f D i a g r a m O b j e c t K e y a n y T y p e z b w N T n L X > < a : K e y > < K e y > T a b l e s \ T a r i f a s 2 0 2 3 \ C o l u m n s \ T a r i f a   N e t f l i x   E s t � n d a r   ( s i n   i m p u e s t o s ) < / K e y > < / a : K e y > < a : V a l u e   i : t y p e = " D i a g r a m D i s p l a y N o d e V i e w S t a t e " > < H e i g h t > 1 5 0 < / H e i g h t > < I s E x p a n d e d > t r u e < / I s E x p a n d e d > < W i d t h > 2 0 0 < / W i d t h > < / a : V a l u e > < / a : K e y V a l u e O f D i a g r a m O b j e c t K e y a n y T y p e z b w N T n L X > < a : K e y V a l u e O f D i a g r a m O b j e c t K e y a n y T y p e z b w N T n L X > < a : K e y > < K e y > T a b l e s \ T a r i f a s 2 0 2 3 \ C o l u m n s \ R e n t a   m e n u s u a l   p r o m o c i o n a l   p o r   l a   c o n t r a t a c i � n   d e l   N e t f l i x   E s t � n d a r   ( s i n   i m p u e s t o s ) < / K e y > < / a : K e y > < a : V a l u e   i : t y p e = " D i a g r a m D i s p l a y N o d e V i e w S t a t e " > < H e i g h t > 1 5 0 < / H e i g h t > < I s E x p a n d e d > t r u e < / I s E x p a n d e d > < W i d t h > 2 0 0 < / W i d t h > < / a : V a l u e > < / a : K e y V a l u e O f D i a g r a m O b j e c t K e y a n y T y p e z b w N T n L X > < a : K e y V a l u e O f D i a g r a m O b j e c t K e y a n y T y p e z b w N T n L X > < a : K e y > < K e y > T a b l e s \ T a r i f a s 2 0 2 3 \ C o l u m n s \ T � r m i n o s   y   c o n d i c i o n e s 1 1 < / K e y > < / a : K e y > < a : V a l u e   i : t y p e = " D i a g r a m D i s p l a y N o d e V i e w S t a t e " > < H e i g h t > 1 5 0 < / H e i g h t > < I s E x p a n d e d > t r u e < / I s E x p a n d e d > < W i d t h > 2 0 0 < / W i d t h > < / a : V a l u e > < / a : K e y V a l u e O f D i a g r a m O b j e c t K e y a n y T y p e z b w N T n L X > < a : K e y V a l u e O f D i a g r a m O b j e c t K e y a n y T y p e z b w N T n L X > < a : K e y > < K e y > T a b l e s \ T a r i f a s 2 0 2 3 \ C o l u m n s \ T a r i f a   N e t f l i x   P r e m i u m   ( s i n   i m p u e s t o s ) < / K e y > < / a : K e y > < a : V a l u e   i : t y p e = " D i a g r a m D i s p l a y N o d e V i e w S t a t e " > < H e i g h t > 1 5 0 < / H e i g h t > < I s E x p a n d e d > t r u e < / I s E x p a n d e d > < W i d t h > 2 0 0 < / W i d t h > < / a : V a l u e > < / a : K e y V a l u e O f D i a g r a m O b j e c t K e y a n y T y p e z b w N T n L X > < a : K e y V a l u e O f D i a g r a m O b j e c t K e y a n y T y p e z b w N T n L X > < a : K e y > < K e y > T a b l e s \ T a r i f a s 2 0 2 3 \ C o l u m n s \ R e n t a   m e n u s u a l   p r o m o c i o n a l   p o r   l a   c o n t r a t a c i � n   d e l   N e t f l i x   P r e m i u m   ( s i n   i m p u e s t o s ) < / K e y > < / a : K e y > < a : V a l u e   i : t y p e = " D i a g r a m D i s p l a y N o d e V i e w S t a t e " > < H e i g h t > 1 5 0 < / H e i g h t > < I s E x p a n d e d > t r u e < / I s E x p a n d e d > < W i d t h > 2 0 0 < / W i d t h > < / a : V a l u e > < / a : K e y V a l u e O f D i a g r a m O b j e c t K e y a n y T y p e z b w N T n L X > < a : K e y V a l u e O f D i a g r a m O b j e c t K e y a n y T y p e z b w N T n L X > < a : K e y > < K e y > T a b l e s \ T a r i f a s 2 0 2 3 \ C o l u m n s \ T � r m i n o s   y   c o n d i c i o n e s 1 2 < / K e y > < / a : K e y > < a : V a l u e   i : t y p e = " D i a g r a m D i s p l a y N o d e V i e w S t a t e " > < H e i g h t > 1 5 0 < / H e i g h t > < I s E x p a n d e d > t r u e < / I s E x p a n d e d > < W i d t h > 2 0 0 < / W i d t h > < / a : V a l u e > < / a : K e y V a l u e O f D i a g r a m O b j e c t K e y a n y T y p e z b w N T n L X > < a : K e y V a l u e O f D i a g r a m O b j e c t K e y a n y T y p e z b w N T n L X > < a : K e y > < K e y > T a b l e s \ T a r i f a s 2 0 2 3 \ C o l u m n s \ T a r i f a   A m a z o n   P r i m e   ( s i n   i m p u e s t o s ) < / K e y > < / a : K e y > < a : V a l u e   i : t y p e = " D i a g r a m D i s p l a y N o d e V i e w S t a t e " > < H e i g h t > 1 5 0 < / H e i g h t > < I s E x p a n d e d > t r u e < / I s E x p a n d e d > < W i d t h > 2 0 0 < / W i d t h > < / a : V a l u e > < / a : K e y V a l u e O f D i a g r a m O b j e c t K e y a n y T y p e z b w N T n L X > < a : K e y V a l u e O f D i a g r a m O b j e c t K e y a n y T y p e z b w N T n L X > < a : K e y > < K e y > T a b l e s \ T a r i f a s 2 0 2 3 \ C o l u m n s \ R e n t a   m e n u s u a l   p r o m o c i o n a l   p o r   l a   c o n t r a t a c i � n   P r i m e   V i d e o   ( s i n   i m p u e s t o s ) < / K e y > < / a : K e y > < a : V a l u e   i : t y p e = " D i a g r a m D i s p l a y N o d e V i e w S t a t e " > < H e i g h t > 1 5 0 < / H e i g h t > < I s E x p a n d e d > t r u e < / I s E x p a n d e d > < W i d t h > 2 0 0 < / W i d t h > < / a : V a l u e > < / a : K e y V a l u e O f D i a g r a m O b j e c t K e y a n y T y p e z b w N T n L X > < a : K e y V a l u e O f D i a g r a m O b j e c t K e y a n y T y p e z b w N T n L X > < a : K e y > < K e y > T a b l e s \ T a r i f a s 2 0 2 3 \ C o l u m n s \ T � r m i n o s   y   c o n d i c i o n e s 1 3 < / K e y > < / a : K e y > < a : V a l u e   i : t y p e = " D i a g r a m D i s p l a y N o d e V i e w S t a t e " > < H e i g h t > 1 5 0 < / H e i g h t > < I s E x p a n d e d > t r u e < / I s E x p a n d e d > < W i d t h > 2 0 0 < / W i d t h > < / a : V a l u e > < / a : K e y V a l u e O f D i a g r a m O b j e c t K e y a n y T y p e z b w N T n L X > < a : K e y V a l u e O f D i a g r a m O b j e c t K e y a n y T y p e z b w N T n L X > < a : K e y > < K e y > T a b l e s \ T a r i f a s 2 0 2 3 \ C o l u m n s \ T a r i f a   m a x 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 m a x     ( s i n   i m p u e s t o s ) < / K e y > < / a : K e y > < a : V a l u e   i : t y p e = " D i a g r a m D i s p l a y N o d e V i e w S t a t e " > < H e i g h t > 1 5 0 < / H e i g h t > < I s E x p a n d e d > t r u e < / I s E x p a n d e d > < W i d t h > 2 0 0 < / W i d t h > < / a : V a l u e > < / a : K e y V a l u e O f D i a g r a m O b j e c t K e y a n y T y p e z b w N T n L X > < a : K e y V a l u e O f D i a g r a m O b j e c t K e y a n y T y p e z b w N T n L X > < a : K e y > < K e y > T a b l e s \ T a r i f a s 2 0 2 3 \ C o l u m n s \ T � r m i n o s   y   c o n d i c i o n e s 1 4 < / K e y > < / a : K e y > < a : V a l u e   i : t y p e = " D i a g r a m D i s p l a y N o d e V i e w S t a t e " > < H e i g h t > 1 5 0 < / H e i g h t > < I s E x p a n d e d > t r u e < / I s E x p a n d e d > < W i d t h > 2 0 0 < / W i d t h > < / a : V a l u e > < / a : K e y V a l u e O f D i a g r a m O b j e c t K e y a n y T y p e z b w N T n L X > < a : K e y V a l u e O f D i a g r a m O b j e c t K e y a n y T y p e z b w N T n L X > < a : K e y > < K e y > T a b l e s \ T a r i f a s 2 0 2 3 \ C o l u m n s \ T a r i f a   P a r a m o u n t 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 P a r a m o u n t   +   ( s i n   i m p u e s t o s ) < / K e y > < / a : K e y > < a : V a l u e   i : t y p e = " D i a g r a m D i s p l a y N o d e V i e w S t a t e " > < H e i g h t > 1 5 0 < / H e i g h t > < I s E x p a n d e d > t r u e < / I s E x p a n d e d > < W i d t h > 2 0 0 < / W i d t h > < / a : V a l u e > < / a : K e y V a l u e O f D i a g r a m O b j e c t K e y a n y T y p e z b w N T n L X > < a : K e y V a l u e O f D i a g r a m O b j e c t K e y a n y T y p e z b w N T n L X > < a : K e y > < K e y > T a b l e s \ T a r i f a s 2 0 2 3 \ C o l u m n s \ T � r m i n o s   y   c o n d i c i o n e s 1 5 < / K e y > < / a : K e y > < a : V a l u e   i : t y p e = " D i a g r a m D i s p l a y N o d e V i e w S t a t e " > < H e i g h t > 1 5 0 < / H e i g h t > < I s E x p a n d e d > t r u e < / I s E x p a n d e d > < W i d t h > 2 0 0 < / W i d t h > < / a : V a l u e > < / a : K e y V a l u e O f D i a g r a m O b j e c t K e y a n y T y p e z b w N T n L X > < a : K e y V a l u e O f D i a g r a m O b j e c t K e y a n y T y p e z b w N T n L X > < a : K e y > < K e y > T a b l e s \ T a r i f a s 2 0 2 3 \ C o l u m n s \ T a r i f a   D i s n e y   + 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 D i s n e y   +     ( s i n   i m p u e s t o s ) < / K e y > < / a : K e y > < a : V a l u e   i : t y p e = " D i a g r a m D i s p l a y N o d e V i e w S t a t e " > < H e i g h t > 1 5 0 < / H e i g h t > < I s E x p a n d e d > t r u e < / I s E x p a n d e d > < W i d t h > 2 0 0 < / W i d t h > < / a : V a l u e > < / a : K e y V a l u e O f D i a g r a m O b j e c t K e y a n y T y p e z b w N T n L X > < a : K e y V a l u e O f D i a g r a m O b j e c t K e y a n y T y p e z b w N T n L X > < a : K e y > < K e y > T a b l e s \ T a r i f a s 2 0 2 3 \ C o l u m n s \ T � r m i n o s   y   c o n d i c i o n e s 1 6 < / K e y > < / a : K e y > < a : V a l u e   i : t y p e = " D i a g r a m D i s p l a y N o d e V i e w S t a t e " > < H e i g h t > 1 5 0 < / H e i g h t > < I s E x p a n d e d > t r u e < / I s E x p a n d e d > < W i d t h > 2 0 0 < / W i d t h > < / a : V a l u e > < / a : K e y V a l u e O f D i a g r a m O b j e c t K e y a n y T y p e z b w N T n L X > < a : K e y V a l u e O f D i a g r a m O b j e c t K e y a n y T y p e z b w N T n L X > < a : K e y > < K e y > T a b l e s \ T a r i f a s 2 0 2 3 \ C o l u m n s \ T a r i f a   S t a r   + 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 S t a r   +     ( s i n   i m p u e s t o s ) < / K e y > < / a : K e y > < a : V a l u e   i : t y p e = " D i a g r a m D i s p l a y N o d e V i e w S t a t e " > < H e i g h t > 1 5 0 < / H e i g h t > < I s E x p a n d e d > t r u e < / I s E x p a n d e d > < W i d t h > 2 0 0 < / W i d t h > < / a : V a l u e > < / a : K e y V a l u e O f D i a g r a m O b j e c t K e y a n y T y p e z b w N T n L X > < a : K e y V a l u e O f D i a g r a m O b j e c t K e y a n y T y p e z b w N T n L X > < a : K e y > < K e y > T a b l e s \ T a r i f a s 2 0 2 3 \ C o l u m n s \ T � r m i n o s   y   c o n d i c i o n e s 1 7 < / K e y > < / a : K e y > < a : V a l u e   i : t y p e = " D i a g r a m D i s p l a y N o d e V i e w S t a t e " > < H e i g h t > 1 5 0 < / H e i g h t > < I s E x p a n d e d > t r u e < / I s E x p a n d e d > < W i d t h > 2 0 0 < / W i d t h > < / a : V a l u e > < / a : K e y V a l u e O f D i a g r a m O b j e c t K e y a n y T y p e z b w N T n L X > < a : K e y V a l u e O f D i a g r a m O b j e c t K e y a n y T y p e z b w N T n L X > < a : K e y > < K e y > T a b l e s \ T a r i f a s 2 0 2 3 \ C o l u m n s \ T a r i f a   C o m b o 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 C o m b o   ( s i n   i m p u e s t o s ) < / K e y > < / a : K e y > < a : V a l u e   i : t y p e = " D i a g r a m D i s p l a y N o d e V i e w S t a t e " > < H e i g h t > 1 5 0 < / H e i g h t > < I s E x p a n d e d > t r u e < / I s E x p a n d e d > < W i d t h > 2 0 0 < / W i d t h > < / a : V a l u e > < / a : K e y V a l u e O f D i a g r a m O b j e c t K e y a n y T y p e z b w N T n L X > < a : K e y V a l u e O f D i a g r a m O b j e c t K e y a n y T y p e z b w N T n L X > < a : K e y > < K e y > T a b l e s \ T a r i f a s 2 0 2 3 \ C o l u m n s \ T � r m i n o s   y   c o n d i c i o n e s 1 8 < / K e y > < / a : K e y > < a : V a l u e   i : t y p e = " D i a g r a m D i s p l a y N o d e V i e w S t a t e " > < H e i g h t > 1 5 0 < / H e i g h t > < I s E x p a n d e d > t r u e < / I s E x p a n d e d > < W i d t h > 2 0 0 < / W i d t h > < / a : V a l u e > < / a : K e y V a l u e O f D i a g r a m O b j e c t K e y a n y T y p e z b w N T n L X > < a : K e y V a l u e O f D i a g r a m O b j e c t K e y a n y T y p e z b w N T n L X > < a : K e y > < K e y > T a b l e s \ T a r i f a s 2 0 2 3 \ C o l u m n s \ T a r i f a   F o x   S p o r t   P r e m i u m     ( s i n   i m p u e s t o s ) < / K e y > < / a : K e y > < a : V a l u e   i : t y p e = " D i a g r a m D i s p l a y N o d e V i e w S t a t e " > < H e i g h t > 1 5 0 < / H e i g h t > < I s E x p a n d e d > t r u e < / I s E x p a n d e d > < W i d t h > 2 0 0 < / W i d t h > < / a : V a l u e > < / a : K e y V a l u e O f D i a g r a m O b j e c t K e y a n y T y p e z b w N T n L X > < a : K e y V a l u e O f D i a g r a m O b j e c t K e y a n y T y p e z b w N T n L X > < a : K e y > < K e y > T a b l e s \ T a r i f a s 2 0 2 3 \ C o l u m n s \ R e n t a   m e n u s u a l   p r o m o c i o n a l   p o r   l a   c o n t r a t a c i � n   F o x   S p o r t   P r e m i u m   ( s i n   i m p u e s t o s ) < / K e y > < / a : K e y > < a : V a l u e   i : t y p e = " D i a g r a m D i s p l a y N o d e V i e w S t a t e " > < H e i g h t > 1 5 0 < / H e i g h t > < I s E x p a n d e d > t r u e < / I s E x p a n d e d > < W i d t h > 2 0 0 < / W i d t h > < / a : V a l u e > < / a : K e y V a l u e O f D i a g r a m O b j e c t K e y a n y T y p e z b w N T n L X > < a : K e y V a l u e O f D i a g r a m O b j e c t K e y a n y T y p e z b w N T n L X > < a : K e y > < K e y > T a b l e s \ T a r i f a s 2 0 2 3 \ C o l u m n s \ T � r m i n o s   y   c o n d i c i o n e s 1 9 < / K e y > < / a : K e y > < a : V a l u e   i : t y p e = " D i a g r a m D i s p l a y N o d e V i e w S t a t e " > < H e i g h t > 1 5 0 < / H e i g h t > < I s E x p a n d e d > t r u e < / I s E x p a n d e d > < W i d t h > 2 0 0 < / W i d t h > < / a : V a l u e > < / a : K e y V a l u e O f D i a g r a m O b j e c t K e y a n y T y p e z b w N T n L X > < a : K e y V a l u e O f D i a g r a m O b j e c t K e y a n y T y p e z b w N T n L X > < a : K e y > < K e y > T a b l e s \ T a r i f a s 2 0 2 3 \ M e a s u r e s \ R e c u e n t o   d e   N o m b r e   d e   P l a n / P a q u e t e < / K e y > < / a : K e y > < a : V a l u e   i : t y p e = " D i a g r a m D i s p l a y N o d e V i e w S t a t e " > < H e i g h t > 1 5 0 < / H e i g h t > < I s E x p a n d e d > t r u e < / I s E x p a n d e d > < W i d t h > 2 0 0 < / W i d t h > < / a : V a l u e > < / a : K e y V a l u e O f D i a g r a m O b j e c t K e y a n y T y p e z b w N T n L X > < a : K e y V a l u e O f D i a g r a m O b j e c t K e y a n y T y p e z b w N T n L X > < a : K e y > < K e y > T a b l e s \ T a r i f a s 2 0 2 3 \ R e c u e n t o   d e   N o m b r e   d e   P l a n / P a q u e t e \ A d d i t i o n a l   I n f o \ M e d i d a   i m p l � c i t a < / K e y > < / a : K e y > < a : V a l u e   i : t y p e = " D i a g r a m D i s p l a y V i e w S t a t e I D i a g r a m T a g A d d i t i o n a l I n f o " / > < / a : K e y V a l u e O f D i a g r a m O b j e c t K e y a n y T y p e z b w N T n L X > < a : K e y V a l u e O f D i a g r a m O b j e c t K e y a n y T y p e z b w N T n L X > < a : K e y > < K e y > T a b l e s \ T a r i f a s 2 0 2 3 \ M e a s u r e s \ S u m a   d e   R e n t a   m e n s u a l   ( s i n   i m p u e s t o s ) < / K e y > < / a : K e y > < a : V a l u e   i : t y p e = " D i a g r a m D i s p l a y N o d e V i e w S t a t e " > < H e i g h t > 1 5 0 < / H e i g h t > < I s E x p a n d e d > t r u e < / I s E x p a n d e d > < W i d t h > 2 0 0 < / W i d t h > < / a : V a l u e > < / a : K e y V a l u e O f D i a g r a m O b j e c t K e y a n y T y p e z b w N T n L X > < a : K e y V a l u e O f D i a g r a m O b j e c t K e y a n y T y p e z b w N T n L X > < a : K e y > < K e y > T a b l e s \ T a r i f a s 2 0 2 3 \ S u m a   d e   R e n t a   m e n s u a l   ( s i n   i m p u e s t o s ) \ A d d i t i o n a l   I n f o \ M e d i d a   i m p l � c i t a < / K e y > < / a : K e y > < a : V a l u e   i : t y p e = " D i a g r a m D i s p l a y V i e w S t a t e I D i a g r a m T a g A d d i t i o n a l I n f o " / > < / a : K e y V a l u e O f D i a g r a m O b j e c t K e y a n y T y p e z b w N T n L X > < a : K e y V a l u e O f D i a g r a m O b j e c t K e y a n y T y p e z b w N T n L X > < a : K e y > < K e y > T a b l e s \ C a n a s t a 2 0 2 4 < / K e y > < / a : K e y > < a : V a l u e   i : t y p e = " D i a g r a m D i s p l a y N o d e V i e w S t a t e " > < H e i g h t > 1 6 7 7 < / H e i g h t > < I s E x p a n d e d > t r u e < / I s E x p a n d e d > < L a y e d O u t > t r u e < / L a y e d O u t > < L e f t > 2 4 0 < / L e f t > < T a b I n d e x > 1 < / T a b I n d e x > < W i d t h > 3 2 1 < / W i d t h > < / a : V a l u e > < / a : K e y V a l u e O f D i a g r a m O b j e c t K e y a n y T y p e z b w N T n L X > < a : K e y V a l u e O f D i a g r a m O b j e c t K e y a n y T y p e z b w N T n L X > < a : K e y > < K e y > T a b l e s \ C a n a s t a 2 0 2 4 \ C o l u m n s \ N o m b r e   d e   P l a n / P a q u e t e < / K e y > < / a : K e y > < a : V a l u e   i : t y p e = " D i a g r a m D i s p l a y N o d e V i e w S t a t e " > < H e i g h t > 1 5 0 < / H e i g h t > < I s E x p a n d e d > t r u e < / I s E x p a n d e d > < W i d t h > 2 0 0 < / W i d t h > < / a : V a l u e > < / a : K e y V a l u e O f D i a g r a m O b j e c t K e y a n y T y p e z b w N T n L X > < a : K e y V a l u e O f D i a g r a m O b j e c t K e y a n y T y p e z b w N T n L X > < a : K e y > < K e y > T a b l e s \ C a n a s t a 2 0 2 4 \ C o l u m n s \ T i p o * < / K e y > < / a : K e y > < a : V a l u e   i : t y p e = " D i a g r a m D i s p l a y N o d e V i e w S t a t e " > < H e i g h t > 1 5 0 < / H e i g h t > < I s E x p a n d e d > t r u e < / I s E x p a n d e d > < W i d t h > 2 0 0 < / W i d t h > < / a : V a l u e > < / a : K e y V a l u e O f D i a g r a m O b j e c t K e y a n y T y p e z b w N T n L X > < a : K e y V a l u e O f D i a g r a m O b j e c t K e y a n y T y p e z b w N T n L X > < a : K e y > < K e y > T a b l e s \ C a n a s t a 2 0 2 4 \ C o l u m n s \ T i p o   d e   p a q u e t e   c o n s i d e r a n d o   S T A R   ( s e r v i c i o s   i n c l u i d o s ) * < / K e y > < / a : K e y > < a : V a l u e   i : t y p e = " D i a g r a m D i s p l a y N o d e V i e w S t a t e " > < H e i g h t > 1 5 0 < / H e i g h t > < I s E x p a n d e d > t r u e < / I s E x p a n d e d > < W i d t h > 2 0 0 < / W i d t h > < / a : V a l u e > < / a : K e y V a l u e O f D i a g r a m O b j e c t K e y a n y T y p e z b w N T n L X > < a : K e y V a l u e O f D i a g r a m O b j e c t K e y a n y T y p e z b w N T n L X > < a : K e y > < K e y > T a b l e s \ C a n a s t a 2 0 2 4 \ C o l u m n s \ E s t a d o < / K e y > < / a : K e y > < a : V a l u e   i : t y p e = " D i a g r a m D i s p l a y N o d e V i e w S t a t e " > < H e i g h t > 1 5 0 < / H e i g h t > < I s E x p a n d e d > t r u e < / I s E x p a n d e d > < W i d t h > 2 0 0 < / W i d t h > < / a : V a l u e > < / a : K e y V a l u e O f D i a g r a m O b j e c t K e y a n y T y p e z b w N T n L X > < a : K e y V a l u e O f D i a g r a m O b j e c t K e y a n y T y p e z b w N T n L X > < a : K e y > < K e y > T a b l e s \ C a n a s t a 2 0 2 4 \ C o l u m n s \ M u n i c i p i o < / K e y > < / a : K e y > < a : V a l u e   i : t y p e = " D i a g r a m D i s p l a y N o d e V i e w S t a t e " > < H e i g h t > 1 5 0 < / H e i g h t > < I s E x p a n d e d > t r u e < / I s E x p a n d e d > < W i d t h > 2 0 0 < / W i d t h > < / a : V a l u e > < / a : K e y V a l u e O f D i a g r a m O b j e c t K e y a n y T y p e z b w N T n L X > < a : K e y V a l u e O f D i a g r a m O b j e c t K e y a n y T y p e z b w N T n L X > < a : K e y > < K e y > T a b l e s \ C a n a s t a 2 0 2 4 \ C o l u m n s \ L o c a l i d a d < / K e y > < / a : K e y > < a : V a l u e   i : t y p e = " D i a g r a m D i s p l a y N o d e V i e w S t a t e " > < H e i g h t > 1 5 0 < / H e i g h t > < I s E x p a n d e d > t r u e < / I s E x p a n d e d > < W i d t h > 2 0 0 < / W i d t h > < / a : V a l u e > < / a : K e y V a l u e O f D i a g r a m O b j e c t K e y a n y T y p e z b w N T n L X > < a : K e y V a l u e O f D i a g r a m O b j e c t K e y a n y T y p e z b w N T n L X > < a : K e y > < K e y > T a b l e s \ C a n a s t a 2 0 2 4 \ C o l u m n s \ F o l i o   R P C < / K e y > < / a : K e y > < a : V a l u e   i : t y p e = " D i a g r a m D i s p l a y N o d e V i e w S t a t e " > < H e i g h t > 1 5 0 < / H e i g h t > < I s E x p a n d e d > t r u e < / I s E x p a n d e d > < W i d t h > 2 0 0 < / W i d t h > < / a : V a l u e > < / a : K e y V a l u e O f D i a g r a m O b j e c t K e y a n y T y p e z b w N T n L X > < a : K e y V a l u e O f D i a g r a m O b j e c t K e y a n y T y p e z b w N T n L X > < a : K e y > < K e y > T a b l e s \ C a n a s t a 2 0 2 4 \ C o l u m n s \ R e n t a   m e n s u a l     ( s i n   i m p u e s t o s ) < / K e y > < / a : K e y > < a : V a l u e   i : t y p e = " D i a g r a m D i s p l a y N o d e V i e w S t a t e " > < H e i g h t > 1 5 0 < / H e i g h t > < I s E x p a n d e d > t r u e < / I s E x p a n d e d > < W i d t h > 2 0 0 < / W i d t h > < / a : V a l u e > < / a : K e y V a l u e O f D i a g r a m O b j e c t K e y a n y T y p e z b w N T n L X > < a : K e y V a l u e O f D i a g r a m O b j e c t K e y a n y T y p e z b w N T n L X > < a : K e y > < K e y > T a b l e s \ C a n a s t a 2 0 2 4 \ C o l u m n s \ R e n t a   m e n s u a l     ( c o n   i m p u e s t o s ) < / K e y > < / a : K e y > < a : V a l u e   i : t y p e = " D i a g r a m D i s p l a y N o d e V i e w S t a t e " > < H e i g h t > 1 5 0 < / H e i g h t > < I s E x p a n d e d > t r u e < / I s E x p a n d e d > < W i d t h > 2 0 0 < / W i d t h > < / a : V a l u e > < / a : K e y V a l u e O f D i a g r a m O b j e c t K e y a n y T y p e z b w N T n L X > < a : K e y V a l u e O f D i a g r a m O b j e c t K e y a n y T y p e z b w N T n L X > < a : K e y > < K e y > T a b l e s \ C a n a s t a 2 0 2 4 \ C o l u m n s \ C a n t i d a d   d e   T V   i n c l u i d a s < / K e y > < / a : K e y > < a : V a l u e   i : t y p e = " D i a g r a m D i s p l a y N o d e V i e w S t a t e " > < H e i g h t > 1 5 0 < / H e i g h t > < I s E x p a n d e d > t r u e < / I s E x p a n d e d > < W i d t h > 2 0 0 < / W i d t h > < / a : V a l u e > < / a : K e y V a l u e O f D i a g r a m O b j e c t K e y a n y T y p e z b w N T n L X > < a : K e y V a l u e O f D i a g r a m O b j e c t K e y a n y T y p e z b w N T n L X > < a : K e y > < K e y > T a b l e s \ C a n a s t a 2 0 2 4 \ C o l u m n s \ E n t r e t e n i m i e n t o < / K e y > < / a : K e y > < a : V a l u e   i : t y p e = " D i a g r a m D i s p l a y N o d e V i e w S t a t e " > < H e i g h t > 1 5 0 < / H e i g h t > < I s E x p a n d e d > t r u e < / I s E x p a n d e d > < W i d t h > 2 0 0 < / W i d t h > < / a : V a l u e > < / a : K e y V a l u e O f D i a g r a m O b j e c t K e y a n y T y p e z b w N T n L X > < a : K e y V a l u e O f D i a g r a m O b j e c t K e y a n y T y p e z b w N T n L X > < a : K e y > < K e y > T a b l e s \ C a n a s t a 2 0 2 4 \ C o l u m n s \ M � s i c a < / K e y > < / a : K e y > < a : V a l u e   i : t y p e = " D i a g r a m D i s p l a y N o d e V i e w S t a t e " > < H e i g h t > 1 5 0 < / H e i g h t > < I s E x p a n d e d > t r u e < / I s E x p a n d e d > < W i d t h > 2 0 0 < / W i d t h > < / a : V a l u e > < / a : K e y V a l u e O f D i a g r a m O b j e c t K e y a n y T y p e z b w N T n L X > < a : K e y V a l u e O f D i a g r a m O b j e c t K e y a n y T y p e z b w N T n L X > < a : K e y > < K e y > T a b l e s \ C a n a s t a 2 0 2 4 \ C o l u m n s \ N i � o s / F a m i l i a r < / K e y > < / a : K e y > < a : V a l u e   i : t y p e = " D i a g r a m D i s p l a y N o d e V i e w S t a t e " > < H e i g h t > 1 5 0 < / H e i g h t > < I s E x p a n d e d > t r u e < / I s E x p a n d e d > < W i d t h > 2 0 0 < / W i d t h > < / a : V a l u e > < / a : K e y V a l u e O f D i a g r a m O b j e c t K e y a n y T y p e z b w N T n L X > < a : K e y V a l u e O f D i a g r a m O b j e c t K e y a n y T y p e z b w N T n L X > < a : K e y > < K e y > T a b l e s \ C a n a s t a 2 0 2 4 \ C o l u m n s \ D o c u m e n t a l e s   /   C u l t u r a l e s < / K e y > < / a : K e y > < a : V a l u e   i : t y p e = " D i a g r a m D i s p l a y N o d e V i e w S t a t e " > < H e i g h t > 1 5 0 < / H e i g h t > < I s E x p a n d e d > t r u e < / I s E x p a n d e d > < W i d t h > 2 0 0 < / W i d t h > < / a : V a l u e > < / a : K e y V a l u e O f D i a g r a m O b j e c t K e y a n y T y p e z b w N T n L X > < a : K e y V a l u e O f D i a g r a m O b j e c t K e y a n y T y p e z b w N T n L X > < a : K e y > < K e y > T a b l e s \ C a n a s t a 2 0 2 4 \ C o l u m n s \ N a c i o n a l e s < / K e y > < / a : K e y > < a : V a l u e   i : t y p e = " D i a g r a m D i s p l a y N o d e V i e w S t a t e " > < H e i g h t > 1 5 0 < / H e i g h t > < I s E x p a n d e d > t r u e < / I s E x p a n d e d > < W i d t h > 2 0 0 < / W i d t h > < / a : V a l u e > < / a : K e y V a l u e O f D i a g r a m O b j e c t K e y a n y T y p e z b w N T n L X > < a : K e y V a l u e O f D i a g r a m O b j e c t K e y a n y T y p e z b w N T n L X > < a : K e y > < K e y > T a b l e s \ C a n a s t a 2 0 2 4 \ C o l u m n s \ I n t e r n a c i o n a l e s < / K e y > < / a : K e y > < a : V a l u e   i : t y p e = " D i a g r a m D i s p l a y N o d e V i e w S t a t e " > < H e i g h t > 1 5 0 < / H e i g h t > < I s E x p a n d e d > t r u e < / I s E x p a n d e d > < W i d t h > 2 0 0 < / W i d t h > < / a : V a l u e > < / a : K e y V a l u e O f D i a g r a m O b j e c t K e y a n y T y p e z b w N T n L X > < a : K e y V a l u e O f D i a g r a m O b j e c t K e y a n y T y p e z b w N T n L X > < a : K e y > < K e y > T a b l e s \ C a n a s t a 2 0 2 4 \ C o l u m n s \ D e p o r t e s < / K e y > < / a : K e y > < a : V a l u e   i : t y p e = " D i a g r a m D i s p l a y N o d e V i e w S t a t e " > < H e i g h t > 1 5 0 < / H e i g h t > < I s E x p a n d e d > t r u e < / I s E x p a n d e d > < W i d t h > 2 0 0 < / W i d t h > < / a : V a l u e > < / a : K e y V a l u e O f D i a g r a m O b j e c t K e y a n y T y p e z b w N T n L X > < a : K e y V a l u e O f D i a g r a m O b j e c t K e y a n y T y p e z b w N T n L X > < a : K e y > < K e y > T a b l e s \ C a n a s t a 2 0 2 4 \ C o l u m n s \ P e l � c u l a s < / K e y > < / a : K e y > < a : V a l u e   i : t y p e = " D i a g r a m D i s p l a y N o d e V i e w S t a t e " > < H e i g h t > 1 5 0 < / H e i g h t > < I s E x p a n d e d > t r u e < / I s E x p a n d e d > < W i d t h > 2 0 0 < / W i d t h > < / a : V a l u e > < / a : K e y V a l u e O f D i a g r a m O b j e c t K e y a n y T y p e z b w N T n L X > < a : K e y V a l u e O f D i a g r a m O b j e c t K e y a n y T y p e z b w N T n L X > < a : K e y > < K e y > T a b l e s \ C a n a s t a 2 0 2 4 \ C o l u m n s \ N � m e r o   d e   c a n a l e s   c o n   a l t a   d e f i n i c i � n   ( H D ) < / K e y > < / a : K e y > < a : V a l u e   i : t y p e = " D i a g r a m D i s p l a y N o d e V i e w S t a t e " > < H e i g h t > 1 5 0 < / H e i g h t > < I s E x p a n d e d > t r u e < / I s E x p a n d e d > < W i d t h > 2 0 0 < / W i d t h > < / a : V a l u e > < / a : K e y V a l u e O f D i a g r a m O b j e c t K e y a n y T y p e z b w N T n L X > < a : K e y V a l u e O f D i a g r a m O b j e c t K e y a n y T y p e z b w N T n L X > < a : K e y > < K e y > T a b l e s \ C a n a s t a 2 0 2 4 \ C o l u m n s \ N � m e r o   d e   c a n a l e s   " S o l o   A u d i o " < / K e y > < / a : K e y > < a : V a l u e   i : t y p e = " D i a g r a m D i s p l a y N o d e V i e w S t a t e " > < H e i g h t > 1 5 0 < / H e i g h t > < I s E x p a n d e d > t r u e < / I s E x p a n d e d > < W i d t h > 2 0 0 < / W i d t h > < / a : V a l u e > < / a : K e y V a l u e O f D i a g r a m O b j e c t K e y a n y T y p e z b w N T n L X > < a : K e y V a l u e O f D i a g r a m O b j e c t K e y a n y T y p e z b w N T n L X > < a : K e y > < K e y > T a b l e s \ C a n a s t a 2 0 2 4 \ C o l u m n s \ m a x < / K e y > < / a : K e y > < a : V a l u e   i : t y p e = " D i a g r a m D i s p l a y N o d e V i e w S t a t e " > < H e i g h t > 1 5 0 < / H e i g h t > < I s E x p a n d e d > t r u e < / I s E x p a n d e d > < W i d t h > 2 0 0 < / W i d t h > < / a : V a l u e > < / a : K e y V a l u e O f D i a g r a m O b j e c t K e y a n y T y p e z b w N T n L X > < a : K e y V a l u e O f D i a g r a m O b j e c t K e y a n y T y p e z b w N T n L X > < a : K e y > < K e y > T a b l e s \ C a n a s t a 2 0 2 4 \ C o l u m n s \ p a r a m o u n t   + < / K e y > < / a : K e y > < a : V a l u e   i : t y p e = " D i a g r a m D i s p l a y N o d e V i e w S t a t e " > < H e i g h t > 1 5 0 < / H e i g h t > < I s E x p a n d e d > t r u e < / I s E x p a n d e d > < W i d t h > 2 0 0 < / W i d t h > < / a : V a l u e > < / a : K e y V a l u e O f D i a g r a m O b j e c t K e y a n y T y p e z b w N T n L X > < a : K e y V a l u e O f D i a g r a m O b j e c t K e y a n y T y p e z b w N T n L X > < a : K e y > < K e y > T a b l e s \ C a n a s t a 2 0 2 4 \ C o l u m n s \ F o x   S p o r t   P r e m i u m < / K e y > < / a : K e y > < a : V a l u e   i : t y p e = " D i a g r a m D i s p l a y N o d e V i e w S t a t e " > < H e i g h t > 1 5 0 < / H e i g h t > < I s E x p a n d e d > t r u e < / I s E x p a n d e d > < W i d t h > 2 0 0 < / W i d t h > < / a : V a l u e > < / a : K e y V a l u e O f D i a g r a m O b j e c t K e y a n y T y p e z b w N T n L X > < a : K e y V a l u e O f D i a g r a m O b j e c t K e y a n y T y p e z b w N T n L X > < a : K e y > < K e y > T a b l e s \ C a n a s t a 2 0 2 4 \ C o l u m n s \ M L B < / K e y > < / a : K e y > < a : V a l u e   i : t y p e = " D i a g r a m D i s p l a y N o d e V i e w S t a t e " > < H e i g h t > 1 5 0 < / H e i g h t > < I s E x p a n d e d > t r u e < / I s E x p a n d e d > < W i d t h > 2 0 0 < / W i d t h > < / a : V a l u e > < / a : K e y V a l u e O f D i a g r a m O b j e c t K e y a n y T y p e z b w N T n L X > < a : K e y V a l u e O f D i a g r a m O b j e c t K e y a n y T y p e z b w N T n L X > < a : K e y > < K e y > T a b l e s \ C a n a s t a 2 0 2 4 \ C o l u m n s \ N B A   L e a g u e   P a s s < / K e y > < / a : K e y > < a : V a l u e   i : t y p e = " D i a g r a m D i s p l a y N o d e V i e w S t a t e " > < H e i g h t > 1 5 0 < / H e i g h t > < I s E x p a n d e d > t r u e < / I s E x p a n d e d > < W i d t h > 2 0 0 < / W i d t h > < / a : V a l u e > < / a : K e y V a l u e O f D i a g r a m O b j e c t K e y a n y T y p e z b w N T n L X > < a : K e y V a l u e O f D i a g r a m O b j e c t K e y a n y T y p e z b w N T n L X > < a : K e y > < K e y > T a b l e s \ C a n a s t a 2 0 2 4 \ C o l u m n s \ A d u l t   P a c k < / K e y > < / a : K e y > < a : V a l u e   i : t y p e = " D i a g r a m D i s p l a y N o d e V i e w S t a t e " > < H e i g h t > 1 5 0 < / H e i g h t > < I s E x p a n d e d > t r u e < / I s E x p a n d e d > < W i d t h > 2 0 0 < / W i d t h > < / a : V a l u e > < / a : K e y V a l u e O f D i a g r a m O b j e c t K e y a n y T y p e z b w N T n L X > < a : K e y V a l u e O f D i a g r a m O b j e c t K e y a n y T y p e z b w N T n L X > < a : K e y > < K e y > T a b l e s \ C a n a s t a 2 0 2 4 \ C o l u m n s \ o t r o s < / K e y > < / a : K e y > < a : V a l u e   i : t y p e = " D i a g r a m D i s p l a y N o d e V i e w S t a t e " > < H e i g h t > 1 5 0 < / H e i g h t > < I s E x p a n d e d > t r u e < / I s E x p a n d e d > < W i d t h > 2 0 0 < / W i d t h > < / a : V a l u e > < / a : K e y V a l u e O f D i a g r a m O b j e c t K e y a n y T y p e z b w N T n L X > < a : K e y V a l u e O f D i a g r a m O b j e c t K e y a n y T y p e z b w N T n L X > < a : K e y > < K e y > T a b l e s \ C a n a s t a 2 0 2 4 \ C o l u m n s \ C a n t i d a d   d e   l � n e a s   i n c l u i d a s < / K e y > < / a : K e y > < a : V a l u e   i : t y p e = " D i a g r a m D i s p l a y N o d e V i e w S t a t e " > < H e i g h t > 1 5 0 < / H e i g h t > < I s E x p a n d e d > t r u e < / I s E x p a n d e d > < W i d t h > 2 0 0 < / W i d t h > < / a : V a l u e > < / a : K e y V a l u e O f D i a g r a m O b j e c t K e y a n y T y p e z b w N T n L X > < a : K e y V a l u e O f D i a g r a m O b j e c t K e y a n y T y p e z b w N T n L X > < a : K e y > < K e y > T a b l e s \ C a n a s t a 2 0 2 4 \ C o l u m n s \ N a c i o n a l e s 2 < / K e y > < / a : K e y > < a : V a l u e   i : t y p e = " D i a g r a m D i s p l a y N o d e V i e w S t a t e " > < H e i g h t > 1 5 0 < / H e i g h t > < I s E x p a n d e d > t r u e < / I s E x p a n d e d > < W i d t h > 2 0 0 < / W i d t h > < / a : V a l u e > < / a : K e y V a l u e O f D i a g r a m O b j e c t K e y a n y T y p e z b w N T n L X > < a : K e y V a l u e O f D i a g r a m O b j e c t K e y a n y T y p e z b w N T n L X > < a : K e y > < K e y > T a b l e s \ C a n a s t a 2 0 2 4 \ C o l u m n s \ E s t d o s   U n i d o s   y   C a n a d � < / K e y > < / a : K e y > < a : V a l u e   i : t y p e = " D i a g r a m D i s p l a y N o d e V i e w S t a t e " > < H e i g h t > 1 5 0 < / H e i g h t > < I s E x p a n d e d > t r u e < / I s E x p a n d e d > < W i d t h > 2 0 0 < / W i d t h > < / a : V a l u e > < / a : K e y V a l u e O f D i a g r a m O b j e c t K e y a n y T y p e z b w N T n L X > < a : K e y V a l u e O f D i a g r a m O b j e c t K e y a n y T y p e z b w N T n L X > < a : K e y > < K e y > T a b l e s \ C a n a s t a 2 0 2 4 \ C o l u m n s \ N a c i o n a l e s 3 < / K e y > < / a : K e y > < a : V a l u e   i : t y p e = " D i a g r a m D i s p l a y N o d e V i e w S t a t e " > < H e i g h t > 1 5 0 < / H e i g h t > < I s E x p a n d e d > t r u e < / I s E x p a n d e d > < W i d t h > 2 0 0 < / W i d t h > < / a : V a l u e > < / a : K e y V a l u e O f D i a g r a m O b j e c t K e y a n y T y p e z b w N T n L X > < a : K e y V a l u e O f D i a g r a m O b j e c t K e y a n y T y p e z b w N T n L X > < a : K e y > < K e y > T a b l e s \ C a n a s t a 2 0 2 4 \ C o l u m n s \ E s t d o s   U n i d o s   y   C a n a d � 4 < / K e y > < / a : K e y > < a : V a l u e   i : t y p e = " D i a g r a m D i s p l a y N o d e V i e w S t a t e " > < H e i g h t > 1 5 0 < / H e i g h t > < I s E x p a n d e d > t r u e < / I s E x p a n d e d > < W i d t h > 2 0 0 < / W i d t h > < / a : V a l u e > < / a : K e y V a l u e O f D i a g r a m O b j e c t K e y a n y T y p e z b w N T n L X > < a : K e y V a l u e O f D i a g r a m O b j e c t K e y a n y T y p e z b w N T n L X > < a : K e y > < K e y > T a b l e s \ C a n a s t a 2 0 2 4 \ C o l u m n s \ V e l o c i d a d   d e   b a j a d a   o f e r t a d a   ( M b p s ) < / K e y > < / a : K e y > < a : V a l u e   i : t y p e = " D i a g r a m D i s p l a y N o d e V i e w S t a t e " > < H e i g h t > 1 5 0 < / H e i g h t > < I s E x p a n d e d > t r u e < / I s E x p a n d e d > < W i d t h > 2 0 0 < / W i d t h > < / a : V a l u e > < / a : K e y V a l u e O f D i a g r a m O b j e c t K e y a n y T y p e z b w N T n L X > < a : K e y V a l u e O f D i a g r a m O b j e c t K e y a n y T y p e z b w N T n L X > < a : K e y > < K e y > T a b l e s \ C a n a s t a 2 0 2 4 \ C o l u m n s \ V e l o c i d a d   d e   s u b i d a   o f e r t a d a   ( M b p s ) < / K e y > < / a : K e y > < a : V a l u e   i : t y p e = " D i a g r a m D i s p l a y N o d e V i e w S t a t e " > < H e i g h t > 1 5 0 < / H e i g h t > < I s E x p a n d e d > t r u e < / I s E x p a n d e d > < W i d t h > 2 0 0 < / W i d t h > < / a : V a l u e > < / a : K e y V a l u e O f D i a g r a m O b j e c t K e y a n y T y p e z b w N T n L X > < a : K e y V a l u e O f D i a g r a m O b j e c t K e y a n y T y p e z b w N T n L X > < a : K e y > < K e y > T a b l e s \ C a n a s t a 2 0 2 4 \ C o l u m n s \ � C u e n t a   c o n   p r o m o c i o n e s   q u e   i n c r e m e n t e n   s u   v e l o c i d a d   a   p a r t i r   d e l   p a g o   d e   l a   m i s m a   r e n t a   m e n s u a l ?   ( S < / K e y > < / a : K e y > < a : V a l u e   i : t y p e = " D i a g r a m D i s p l a y N o d e V i e w S t a t e " > < H e i g h t > 1 5 0 < / H e i g h t > < I s E x p a n d e d > t r u e < / I s E x p a n d e d > < W i d t h > 2 0 0 < / W i d t h > < / a : V a l u e > < / a : K e y V a l u e O f D i a g r a m O b j e c t K e y a n y T y p e z b w N T n L X > < a : K e y V a l u e O f D i a g r a m O b j e c t K e y a n y T y p e z b w N T n L X > < a : K e y > < K e y > T a b l e s \ C a n a s t a 2 0 2 4 \ C o l u m n s \ D u r a c i � n   d e l   p e r i o d o   d e   t i e m p o   ( e n   m e s e s )   e n   q u e   o f r e c e   l a   p r o m o c i � n   d e   i n c r e m e n t o   d e   v e l o c i d a d < / K e y > < / a : K e y > < a : V a l u e   i : t y p e = " D i a g r a m D i s p l a y N o d e V i e w S t a t e " > < H e i g h t > 1 5 0 < / H e i g h t > < I s E x p a n d e d > t r u e < / I s E x p a n d e d > < W i d t h > 2 0 0 < / W i d t h > < / a : V a l u e > < / a : K e y V a l u e O f D i a g r a m O b j e c t K e y a n y T y p e z b w N T n L X > < a : K e y V a l u e O f D i a g r a m O b j e c t K e y a n y T y p e z b w N T n L X > < a : K e y > < K e y > T a b l e s \ C a n a s t a 2 0 2 4 \ C o l u m n s \ V e l o c i d a d   d e   s u b i d a   o f e r t a d a   ( M b p s )   c o n   l a   p r o m o c i � n   d e   a u m e n t o   d e   v e l o c i d a d < / K e y > < / a : K e y > < a : V a l u e   i : t y p e = " D i a g r a m D i s p l a y N o d e V i e w S t a t e " > < H e i g h t > 1 5 0 < / H e i g h t > < I s E x p a n d e d > t r u e < / I s E x p a n d e d > < W i d t h > 2 0 0 < / W i d t h > < / a : V a l u e > < / a : K e y V a l u e O f D i a g r a m O b j e c t K e y a n y T y p e z b w N T n L X > < a : K e y V a l u e O f D i a g r a m O b j e c t K e y a n y T y p e z b w N T n L X > < a : K e y > < K e y > T a b l e s \ C a n a s t a 2 0 2 4 \ C o l u m n s \ V e l o c i d a d   d e   b a j a d a   o f e r t a d a   ( M b p s )   c o n   l a   p r o m o c i � n   d e   a u m e n t o   d e   v e l o c i d a d < / K e y > < / a : K e y > < a : V a l u e   i : t y p e = " D i a g r a m D i s p l a y N o d e V i e w S t a t e " > < H e i g h t > 1 5 0 < / H e i g h t > < I s E x p a n d e d > t r u e < / I s E x p a n d e d > < W i d t h > 2 0 0 < / W i d t h > < / a : V a l u e > < / a : K e y V a l u e O f D i a g r a m O b j e c t K e y a n y T y p e z b w N T n L X > < a : K e y V a l u e O f D i a g r a m O b j e c t K e y a n y T y p e z b w N T n L X > < a : K e y > < K e y > T a b l e s \ C a n a s t a 2 0 2 4 \ C o l u m n s \ V e l o c i d a d   d e   s u b i d a   o f e r t a d a   ( M b p s )   c o n   l a   p r o m o c i � n   d e   a u m e n t o   d e   v e l o c i d a d 5 < / K e y > < / a : K e y > < a : V a l u e   i : t y p e = " D i a g r a m D i s p l a y N o d e V i e w S t a t e " > < H e i g h t > 1 5 0 < / H e i g h t > < I s E x p a n d e d > t r u e < / I s E x p a n d e d > < W i d t h > 2 0 0 < / W i d t h > < / a : V a l u e > < / a : K e y V a l u e O f D i a g r a m O b j e c t K e y a n y T y p e z b w N T n L X > < a : K e y V a l u e O f D i a g r a m O b j e c t K e y a n y T y p e z b w N T n L X > < a : K e y > < K e y > T a b l e s \ C a n a s t a 2 0 2 4 \ C o l u m n s \ V e l o c i d a d   d e   b a j a d a   o f e r t a d a   ( M b p s )   c o n   l a   p r o m o c i � n   d e   a u m e n t o   d e   v e l o c i d a d 6 < / K e y > < / a : K e y > < a : V a l u e   i : t y p e = " D i a g r a m D i s p l a y N o d e V i e w S t a t e " > < H e i g h t > 1 5 0 < / H e i g h t > < I s E x p a n d e d > t r u e < / I s E x p a n d e d > < W i d t h > 2 0 0 < / W i d t h > < / a : V a l u e > < / a : K e y V a l u e O f D i a g r a m O b j e c t K e y a n y T y p e z b w N T n L X > < a : K e y V a l u e O f D i a g r a m O b j e c t K e y a n y T y p e z b w N T n L X > < a : K e y > < K e y > T a b l e s \ C a n a s t a 2 0 2 4 \ C o l u m n s \ V e l o c i d a d   d e   s u b i d a   o f e r t a d a   ( M b p s )   c o n   l a   p r o m o c i � n   d e   a u m e n t o   d e   v e l o c i d a d 7 < / K e y > < / a : K e y > < a : V a l u e   i : t y p e = " D i a g r a m D i s p l a y N o d e V i e w S t a t e " > < H e i g h t > 1 5 0 < / H e i g h t > < I s E x p a n d e d > t r u e < / I s E x p a n d e d > < W i d t h > 2 0 0 < / W i d t h > < / a : V a l u e > < / a : K e y V a l u e O f D i a g r a m O b j e c t K e y a n y T y p e z b w N T n L X > < a : K e y V a l u e O f D i a g r a m O b j e c t K e y a n y T y p e z b w N T n L X > < a : K e y > < K e y > T a b l e s \ C a n a s t a 2 0 2 4 \ C o l u m n s \ � C u e n t a   c o n   p r o m o c i o n e s   q u e   v u e l v a n   s u   v e l o c i d a d   s i m � t r i c a   p a r t i r   d e l   p a g o   d e   l a   m i s m a   r e n t a   m e n s u a l < / K e y > < / a : K e y > < a : V a l u e   i : t y p e = " D i a g r a m D i s p l a y N o d e V i e w S t a t e " > < H e i g h t > 1 5 0 < / H e i g h t > < I s E x p a n d e d > t r u e < / I s E x p a n d e d > < W i d t h > 2 0 0 < / W i d t h > < / a : V a l u e > < / a : K e y V a l u e O f D i a g r a m O b j e c t K e y a n y T y p e z b w N T n L X > < a : K e y V a l u e O f D i a g r a m O b j e c t K e y a n y T y p e z b w N T n L X > < a : K e y > < K e y > T a b l e s \ C a n a s t a 2 0 2 4 \ C o l u m n s \ D u r a c i � n   d e l   p e r i o d o   d e   t i e m p o   ( e n   m e s e s )   e n   q u e   o f r e c e   l a   p r o m o c i � n   d e   s i m e t r � a   e n   l a   v e l o c i d a d < / K e y > < / a : K e y > < a : V a l u e   i : t y p e = " D i a g r a m D i s p l a y N o d e V i e w S t a t e " > < H e i g h t > 1 5 0 < / H e i g h t > < I s E x p a n d e d > t r u e < / I s E x p a n d e d > < W i d t h > 2 0 0 < / W i d t h > < / a : V a l u e > < / a : K e y V a l u e O f D i a g r a m O b j e c t K e y a n y T y p e z b w N T n L X > < a : K e y V a l u e O f D i a g r a m O b j e c t K e y a n y T y p e z b w N T n L X > < a : K e y > < K e y > T a b l e s \ C a n a s t a 2 0 2 4 \ C o l u m n s \ � I n c l u y e   P a r a m o u n t   + ? < / K e y > < / a : K e y > < a : V a l u e   i : t y p e = " D i a g r a m D i s p l a y N o d e V i e w S t a t e " > < H e i g h t > 1 5 0 < / H e i g h t > < I s E x p a n d e d > t r u e < / I s E x p a n d e d > < W i d t h > 2 0 0 < / W i d t h > < / a : V a l u e > < / a : K e y V a l u e O f D i a g r a m O b j e c t K e y a n y T y p e z b w N T n L X > < a : K e y V a l u e O f D i a g r a m O b j e c t K e y a n y T y p e z b w N T n L X > < a : K e y > < K e y > T a b l e s \ C a n a s t a 2 0 2 4 \ C o l u m n s \ T � r m i n o s   y   c o n d i c i o n e s   d e l   s e r v i c i o * * < / K e y > < / a : K e y > < a : V a l u e   i : t y p e = " D i a g r a m D i s p l a y N o d e V i e w S t a t e " > < H e i g h t > 1 5 0 < / H e i g h t > < I s E x p a n d e d > t r u e < / I s E x p a n d e d > < W i d t h > 2 0 0 < / W i d t h > < / a : V a l u e > < / a : K e y V a l u e O f D i a g r a m O b j e c t K e y a n y T y p e z b w N T n L X > < a : K e y V a l u e O f D i a g r a m O b j e c t K e y a n y T y p e z b w N T n L X > < a : K e y > < K e y > T a b l e s \ C a n a s t a 2 0 2 4 \ C o l u m n s \ D u r a c i � n   d e l   p e r i o d o   d e   t i e m p o   ( e n   m e s e s )   e n   q u e   o f r e c e   a   l o s   u s u a r i o s   f i n a l e s   e l   s e r v i c i o   d e   P a r a m o < / K e y > < / a : K e y > < a : V a l u e   i : t y p e = " D i a g r a m D i s p l a y N o d e V i e w S t a t e " > < H e i g h t > 1 5 0 < / H e i g h t > < I s E x p a n d e d > t r u e < / I s E x p a n d e d > < W i d t h > 2 0 0 < / W i d t h > < / a : V a l u e > < / a : K e y V a l u e O f D i a g r a m O b j e c t K e y a n y T y p e z b w N T n L X > < a : K e y V a l u e O f D i a g r a m O b j e c t K e y a n y T y p e z b w N T n L X > < a : K e y > < K e y > T a b l e s \ C a n a s t a 2 0 2 4 \ C o l u m n s \ � I n c l u y e   m a x ? < / K e y > < / a : K e y > < a : V a l u e   i : t y p e = " D i a g r a m D i s p l a y N o d e V i e w S t a t e " > < H e i g h t > 1 5 0 < / H e i g h t > < I s E x p a n d e d > t r u e < / I s E x p a n d e d > < W i d t h > 2 0 0 < / W i d t h > < / a : V a l u e > < / a : K e y V a l u e O f D i a g r a m O b j e c t K e y a n y T y p e z b w N T n L X > < a : K e y V a l u e O f D i a g r a m O b j e c t K e y a n y T y p e z b w N T n L X > < a : K e y > < K e y > T a b l e s \ C a n a s t a 2 0 2 4 \ C o l u m n s \ T � r m i n o s   y   c o n d i c i o n e s   d e l   s e r v i c i o * * 8 < / K e y > < / a : K e y > < a : V a l u e   i : t y p e = " D i a g r a m D i s p l a y N o d e V i e w S t a t e " > < H e i g h t > 1 5 0 < / H e i g h t > < I s E x p a n d e d > t r u e < / I s E x p a n d e d > < W i d t h > 2 0 0 < / W i d t h > < / a : V a l u e > < / a : K e y V a l u e O f D i a g r a m O b j e c t K e y a n y T y p e z b w N T n L X > < a : K e y V a l u e O f D i a g r a m O b j e c t K e y a n y T y p e z b w N T n L X > < a : K e y > < K e y > T a b l e s \ C a n a s t a 2 0 2 4 \ C o l u m n s \ D u r a c i � n   d e l   p e r i o d o   d e   t i e m p o   ( e n   m e s e s )   e n   q u e   o f r e c e   a   l o s   u s u a r i o s   f i n a l e s   e l   s e r v i c i o   d e   m a x   s i < / K e y > < / a : K e y > < a : V a l u e   i : t y p e = " D i a g r a m D i s p l a y N o d e V i e w S t a t e " > < H e i g h t > 1 5 0 < / H e i g h t > < I s E x p a n d e d > t r u e < / I s E x p a n d e d > < W i d t h > 2 0 0 < / W i d t h > < / a : V a l u e > < / a : K e y V a l u e O f D i a g r a m O b j e c t K e y a n y T y p e z b w N T n L X > < a : K e y V a l u e O f D i a g r a m O b j e c t K e y a n y T y p e z b w N T n L X > < a : K e y > < K e y > T a b l e s \ C a n a s t a 2 0 2 4 \ C o l u m n s \ � I n c l u y e   m a x ?   9 < / K e y > < / a : K e y > < a : V a l u e   i : t y p e = " D i a g r a m D i s p l a y N o d e V i e w S t a t e " > < H e i g h t > 1 5 0 < / H e i g h t > < I s E x p a n d e d > t r u e < / I s E x p a n d e d > < W i d t h > 2 0 0 < / W i d t h > < / a : V a l u e > < / a : K e y V a l u e O f D i a g r a m O b j e c t K e y a n y T y p e z b w N T n L X > < a : K e y V a l u e O f D i a g r a m O b j e c t K e y a n y T y p e z b w N T n L X > < a : K e y > < K e y > T a b l e s \ C a n a s t a 2 0 2 4 \ C o l u m n s \ T � r m i n o s   y   c o n d i c i o n e s   d e l   s e r v i c i o * * 1 0 < / K e y > < / a : K e y > < a : V a l u e   i : t y p e = " D i a g r a m D i s p l a y N o d e V i e w S t a t e " > < H e i g h t > 1 5 0 < / H e i g h t > < I s E x p a n d e d > t r u e < / I s E x p a n d e d > < W i d t h > 2 0 0 < / W i d t h > < / a : V a l u e > < / a : K e y V a l u e O f D i a g r a m O b j e c t K e y a n y T y p e z b w N T n L X > < a : K e y V a l u e O f D i a g r a m O b j e c t K e y a n y T y p e z b w N T n L X > < a : K e y > < K e y > T a b l e s \ C a n a s t a 2 0 2 4 \ C o l u m n s \ D u r a c i � n   d e l   p e r i o d o   d e   t i e m p o   ( e n   m e s e s )   e n   q u e   o f r e c e   a   l o s   u s u a r i o s   f i n a l e s   e l   s e r v i c i o   d e   m a x     2 < / K e y > < / a : K e y > < a : V a l u e   i : t y p e = " D i a g r a m D i s p l a y N o d e V i e w S t a t e " > < H e i g h t > 1 5 0 < / H e i g h t > < I s E x p a n d e d > t r u e < / I s E x p a n d e d > < W i d t h > 2 0 0 < / W i d t h > < / a : V a l u e > < / a : K e y V a l u e O f D i a g r a m O b j e c t K e y a n y T y p e z b w N T n L X > < a : K e y V a l u e O f D i a g r a m O b j e c t K e y a n y T y p e z b w N T n L X > < a : K e y > < K e y > T a b l e s \ C a n a s t a 2 0 2 4 \ C o l u m n s \ C a n t i d a d   d e   s e r v i c i o s   a d i c i o n a l e s   i n c l u i d o s < / K e y > < / a : K e y > < a : V a l u e   i : t y p e = " D i a g r a m D i s p l a y N o d e V i e w S t a t e " > < H e i g h t > 1 5 0 < / H e i g h t > < I s E x p a n d e d > t r u e < / I s E x p a n d e d > < W i d t h > 2 0 0 < / W i d t h > < / a : V a l u e > < / a : K e y V a l u e O f D i a g r a m O b j e c t K e y a n y T y p e z b w N T n L X > < a : K e y V a l u e O f D i a g r a m O b j e c t K e y a n y T y p e z b w N T n L X > < a : K e y > < K e y > T a b l e s \ C a n a s t a 2 0 2 4 \ C o l u m n s \ N o m b r e   d e   l o s   s e r v i c i o s   a d i c i o n a l e s   i n c l u i d o s   ( p o r   e j e m p l o   (   I d e n t i f i c a d o r   d e   l l a m a d a s ,   D e s v i o   d e   l l < / K e y > < / a : K e y > < a : V a l u e   i : t y p e = " D i a g r a m D i s p l a y N o d e V i e w S t a t e " > < H e i g h t > 1 5 0 < / H e i g h t > < I s E x p a n d e d > t r u e < / I s E x p a n d e d > < W i d t h > 2 0 0 < / W i d t h > < / a : V a l u e > < / a : K e y V a l u e O f D i a g r a m O b j e c t K e y a n y T y p e z b w N T n L X > < a : K e y V a l u e O f D i a g r a m O b j e c t K e y a n y T y p e z b w N T n L X > < a : K e y > < K e y > T a b l e s \ C a n a s t a 2 0 2 4 \ C o l u m n s \ T V   a d i c i o n a l   * * * < / K e y > < / a : K e y > < a : V a l u e   i : t y p e = " D i a g r a m D i s p l a y N o d e V i e w S t a t e " > < H e i g h t > 1 5 0 < / H e i g h t > < I s E x p a n d e d > t r u e < / I s E x p a n d e d > < W i d t h > 2 0 0 < / W i d t h > < / a : V a l u e > < / a : K e y V a l u e O f D i a g r a m O b j e c t K e y a n y T y p e z b w N T n L X > < a : K e y V a l u e O f D i a g r a m O b j e c t K e y a n y T y p e z b w N T n L X > < a : K e y > < K e y > T a b l e s \ C a n a s t a 2 0 2 4 \ C o l u m n s \ C a r g o   p o r   i n s t a l a c i � n   * * * < / K e y > < / a : K e y > < a : V a l u e   i : t y p e = " D i a g r a m D i s p l a y N o d e V i e w S t a t e " > < H e i g h t > 1 5 0 < / H e i g h t > < I s E x p a n d e d > t r u e < / I s E x p a n d e d > < W i d t h > 2 0 0 < / W i d t h > < / a : V a l u e > < / a : K e y V a l u e O f D i a g r a m O b j e c t K e y a n y T y p e z b w N T n L X > < a : K e y V a l u e O f D i a g r a m O b j e c t K e y a n y T y p e z b w N T n L X > < a : K e y > < K e y > T a b l e s \ C a n a s t a 2 0 2 4 \ C o l u m n s \ E q u i p o   t e r m i n a l   ( M � d e m / O N T ) * * * < / K e y > < / a : K e y > < a : V a l u e   i : t y p e = " D i a g r a m D i s p l a y N o d e V i e w S t a t e " > < H e i g h t > 1 5 0 < / H e i g h t > < I s E x p a n d e d > t r u e < / I s E x p a n d e d > < W i d t h > 2 0 0 < / W i d t h > < / a : V a l u e > < / a : K e y V a l u e O f D i a g r a m O b j e c t K e y a n y T y p e z b w N T n L X > < a : K e y V a l u e O f D i a g r a m O b j e c t K e y a n y T y p e z b w N T n L X > < a : K e y > < K e y > T a b l e s \ C a n a s t a 2 0 2 4 \ C o l u m n s \ D e c o d i f i c a d o r   ( d i g i t a l )   * * * < / K e y > < / a : K e y > < a : V a l u e   i : t y p e = " D i a g r a m D i s p l a y N o d e V i e w S t a t e " > < H e i g h t > 1 5 0 < / H e i g h t > < I s E x p a n d e d > t r u e < / I s E x p a n d e d > < W i d t h > 2 0 0 < / W i d t h > < / a : V a l u e > < / a : K e y V a l u e O f D i a g r a m O b j e c t K e y a n y T y p e z b w N T n L X > < a : K e y V a l u e O f D i a g r a m O b j e c t K e y a n y T y p e z b w N T n L X > < a : K e y > < K e y > T a b l e s \ C a n a s t a 2 0 2 4 \ C o l u m n s \ X v i e w   +   /   X v i e w   * * * < / K e y > < / a : K e y > < a : V a l u e   i : t y p e = " D i a g r a m D i s p l a y N o d e V i e w S t a t e " > < H e i g h t > 1 5 0 < / H e i g h t > < I s E x p a n d e d > t r u e < / I s E x p a n d e d > < W i d t h > 2 0 0 < / W i d t h > < / a : V a l u e > < / a : K e y V a l u e O f D i a g r a m O b j e c t K e y a n y T y p e z b w N T n L X > < a : K e y V a l u e O f D i a g r a m O b j e c t K e y a n y T y p e z b w N T n L X > < a : K e y > < K e y > T a b l e s \ C a n a s t a 2 0 2 4 \ C o l u m n s \ S e r v i c i o   C l o u d     ( C l o u d   1 ,   C l o u d   2 )   * * * < / K e y > < / a : K e y > < a : V a l u e   i : t y p e = " D i a g r a m D i s p l a y N o d e V i e w S t a t e " > < H e i g h t > 1 5 0 < / H e i g h t > < I s E x p a n d e d > t r u e < / I s E x p a n d e d > < W i d t h > 2 0 0 < / W i d t h > < / a : V a l u e > < / a : K e y V a l u e O f D i a g r a m O b j e c t K e y a n y T y p e z b w N T n L X > < a : K e y V a l u e O f D i a g r a m O b j e c t K e y a n y T y p e z b w N T n L X > < a : K e y > < K e y > T a b l e s \ C a n a s t a 2 0 2 4 \ C o l u m n s \ M e g a   M � v i l   * * * < / K e y > < / a : K e y > < a : V a l u e   i : t y p e = " D i a g r a m D i s p l a y N o d e V i e w S t a t e " > < H e i g h t > 1 5 0 < / H e i g h t > < I s E x p a n d e d > t r u e < / I s E x p a n d e d > < W i d t h > 2 0 0 < / W i d t h > < / a : V a l u e > < / a : K e y V a l u e O f D i a g r a m O b j e c t K e y a n y T y p e z b w N T n L X > < a : K e y V a l u e O f D i a g r a m O b j e c t K e y a n y T y p e z b w N T n L X > < a : K e y > < K e y > T a b l e s \ C a n a s t a 2 0 2 4 \ C o l u m n s \ E x t e n s o r   M e s h   * * * < / K e y > < / a : K e y > < a : V a l u e   i : t y p e = " D i a g r a m D i s p l a y N o d e V i e w S t a t e " > < H e i g h t > 1 5 0 < / H e i g h t > < I s E x p a n d e d > t r u e < / I s E x p a n d e d > < W i d t h > 2 0 0 < / W i d t h > < / a : V a l u e > < / a : K e y V a l u e O f D i a g r a m O b j e c t K e y a n y T y p e z b w N T n L X > < a : K e y V a l u e O f D i a g r a m O b j e c t K e y a n y T y p e z b w N T n L X > < a : K e y > < K e y > T a b l e s \ C a n a s t a 2 0 2 4 \ C o l u m n s \ N o r t o n   S e c u r i t y   * * *   N o r t o n   F a m i l y   * * *   N o r t o n   S e c u r e   V P N   * * * < / K e y > < / a : K e y > < a : V a l u e   i : t y p e = " D i a g r a m D i s p l a y N o d e V i e w S t a t e " > < H e i g h t > 1 5 0 < / H e i g h t > < I s E x p a n d e d > t r u e < / I s E x p a n d e d > < W i d t h > 2 0 0 < / W i d t h > < / a : V a l u e > < / a : K e y V a l u e O f D i a g r a m O b j e c t K e y a n y T y p e z b w N T n L X > < a : K e y V a l u e O f D i a g r a m O b j e c t K e y a n y T y p e z b w N T n L X > < a : K e y > < K e y > T a b l e s \ C a n a s t a 2 0 2 4 \ C o l u m n s \ F o x   S p o r t   P r e m i u m   * * * * < / K e y > < / a : K e y > < a : V a l u e   i : t y p e = " D i a g r a m D i s p l a y N o d e V i e w S t a t e " > < H e i g h t > 1 5 0 < / H e i g h t > < I s E x p a n d e d > t r u e < / I s E x p a n d e d > < W i d t h > 2 0 0 < / W i d t h > < / a : V a l u e > < / a : K e y V a l u e O f D i a g r a m O b j e c t K e y a n y T y p e z b w N T n L X > < a : K e y V a l u e O f D i a g r a m O b j e c t K e y a n y T y p e z b w N T n L X > < a : K e y > < K e y > T a b l e s \ C a n a s t a 2 0 2 4 \ C o l u m n s \ N B A   L e a g u e   P a s s   * * * * < / K e y > < / a : K e y > < a : V a l u e   i : t y p e = " D i a g r a m D i s p l a y N o d e V i e w S t a t e " > < H e i g h t > 1 5 0 < / H e i g h t > < I s E x p a n d e d > t r u e < / I s E x p a n d e d > < W i d t h > 2 0 0 < / W i d t h > < / a : V a l u e > < / a : K e y V a l u e O f D i a g r a m O b j e c t K e y a n y T y p e z b w N T n L X > < a : K e y V a l u e O f D i a g r a m O b j e c t K e y a n y T y p e z b w N T n L X > < a : K e y > < K e y > T a b l e s \ C a n a s t a 2 0 2 4 \ C o l u m n s \ M B L   * * * * < / K e y > < / a : K e y > < a : V a l u e   i : t y p e = " D i a g r a m D i s p l a y N o d e V i e w S t a t e " > < H e i g h t > 1 5 0 < / H e i g h t > < I s E x p a n d e d > t r u e < / I s E x p a n d e d > < W i d t h > 2 0 0 < / W i d t h > < / a : V a l u e > < / a : K e y V a l u e O f D i a g r a m O b j e c t K e y a n y T y p e z b w N T n L X > < a : K e y V a l u e O f D i a g r a m O b j e c t K e y a n y T y p e z b w N T n L X > < a : K e y > < K e y > T a b l e s \ C a n a s t a 2 0 2 4 \ C o l u m n s \ O t r o s   I n c l u y a   l a s   c o l u m n a s   q u e   s e a n   n e c e s a r i a s < / K e y > < / a : K e y > < a : V a l u e   i : t y p e = " D i a g r a m D i s p l a y N o d e V i e w S t a t e " > < H e i g h t > 1 5 0 < / H e i g h t > < I s E x p a n d e d > t r u e < / I s E x p a n d e d > < W i d t h > 2 0 0 < / W i d t h > < / a : V a l u e > < / a : K e y V a l u e O f D i a g r a m O b j e c t K e y a n y T y p e z b w N T n L X > < a : K e y V a l u e O f D i a g r a m O b j e c t K e y a n y T y p e z b w N T n L X > < a : K e y > < K e y > T a b l e s \ T a r i f a s 2 0 2 4 < / K e y > < / a : K e y > < a : V a l u e   i : t y p e = " D i a g r a m D i s p l a y N o d e V i e w S t a t e " > < H e i g h t > 1 4 9 0 < / H e i g h t > < I s E x p a n d e d > t r u e < / I s E x p a n d e d > < L a y e d O u t > t r u e < / L a y e d O u t > < L e f t > 5 6 9 . 9 0 3 8 1 0 5 6 7 6 6 5 8 < / L e f t > < T a b I n d e x > 2 < / T a b I n d e x > < W i d t h > 2 6 2 < / W i d t h > < / a : V a l u e > < / a : K e y V a l u e O f D i a g r a m O b j e c t K e y a n y T y p e z b w N T n L X > < a : K e y V a l u e O f D i a g r a m O b j e c t K e y a n y T y p e z b w N T n L X > < a : K e y > < K e y > T a b l e s \ T a r i f a s 2 0 2 4 \ C o l u m n s \ N o m b r e   d e   P l a n / P a q u e t e < / K e y > < / a : K e y > < a : V a l u e   i : t y p e = " D i a g r a m D i s p l a y N o d e V i e w S t a t e " > < H e i g h t > 1 5 0 < / H e i g h t > < I s E x p a n d e d > t r u e < / I s E x p a n d e d > < W i d t h > 2 0 0 < / W i d t h > < / a : V a l u e > < / a : K e y V a l u e O f D i a g r a m O b j e c t K e y a n y T y p e z b w N T n L X > < a : K e y V a l u e O f D i a g r a m O b j e c t K e y a n y T y p e z b w N T n L X > < a : K e y > < K e y > T a b l e s \ T a r i f a s 2 0 2 4 \ C o l u m n s \ T i p o * < / K e y > < / a : K e y > < a : V a l u e   i : t y p e = " D i a g r a m D i s p l a y N o d e V i e w S t a t e " > < H e i g h t > 1 5 0 < / H e i g h t > < I s E x p a n d e d > t r u e < / I s E x p a n d e d > < W i d t h > 2 0 0 < / W i d t h > < / a : V a l u e > < / a : K e y V a l u e O f D i a g r a m O b j e c t K e y a n y T y p e z b w N T n L X > < a : K e y V a l u e O f D i a g r a m O b j e c t K e y a n y T y p e z b w N T n L X > < a : K e y > < K e y > T a b l e s \ T a r i f a s 2 0 2 4 \ C o l u m n s \ T i p o   d e   p a q u e t e   c o n s i d e r a n d o   S T A R   ( s e r v i c i o s   i n c l u i d o s ) * < / K e y > < / a : K e y > < a : V a l u e   i : t y p e = " D i a g r a m D i s p l a y N o d e V i e w S t a t e " > < H e i g h t > 1 5 0 < / H e i g h t > < I s E x p a n d e d > t r u e < / I s E x p a n d e d > < W i d t h > 2 0 0 < / W i d t h > < / a : V a l u e > < / a : K e y V a l u e O f D i a g r a m O b j e c t K e y a n y T y p e z b w N T n L X > < a : K e y V a l u e O f D i a g r a m O b j e c t K e y a n y T y p e z b w N T n L X > < a : K e y > < K e y > T a b l e s \ T a r i f a s 2 0 2 4 \ C o l u m n s \ E s q u e m a * < / K e y > < / a : K e y > < a : V a l u e   i : t y p e = " D i a g r a m D i s p l a y N o d e V i e w S t a t e " > < H e i g h t > 1 5 0 < / H e i g h t > < I s E x p a n d e d > t r u e < / I s E x p a n d e d > < W i d t h > 2 0 0 < / W i d t h > < / a : V a l u e > < / a : K e y V a l u e O f D i a g r a m O b j e c t K e y a n y T y p e z b w N T n L X > < a : K e y V a l u e O f D i a g r a m O b j e c t K e y a n y T y p e z b w N T n L X > < a : K e y > < K e y > T a b l e s \ T a r i f a s 2 0 2 4 \ C o l u m n s \ P e r i o d o   d e   p a g o < / K e y > < / a : K e y > < a : V a l u e   i : t y p e = " D i a g r a m D i s p l a y N o d e V i e w S t a t e " > < H e i g h t > 1 5 0 < / H e i g h t > < I s E x p a n d e d > t r u e < / I s E x p a n d e d > < W i d t h > 2 0 0 < / W i d t h > < / a : V a l u e > < / a : K e y V a l u e O f D i a g r a m O b j e c t K e y a n y T y p e z b w N T n L X > < a : K e y V a l u e O f D i a g r a m O b j e c t K e y a n y T y p e z b w N T n L X > < a : K e y > < K e y > T a b l e s \ T a r i f a s 2 0 2 4 \ C o l u m n s \ E s t a d o < / K e y > < / a : K e y > < a : V a l u e   i : t y p e = " D i a g r a m D i s p l a y N o d e V i e w S t a t e " > < H e i g h t > 1 5 0 < / H e i g h t > < I s E x p a n d e d > t r u e < / I s E x p a n d e d > < W i d t h > 2 0 0 < / W i d t h > < / a : V a l u e > < / a : K e y V a l u e O f D i a g r a m O b j e c t K e y a n y T y p e z b w N T n L X > < a : K e y V a l u e O f D i a g r a m O b j e c t K e y a n y T y p e z b w N T n L X > < a : K e y > < K e y > T a b l e s \ T a r i f a s 2 0 2 4 \ C o l u m n s \ M u n i c i p i o < / K e y > < / a : K e y > < a : V a l u e   i : t y p e = " D i a g r a m D i s p l a y N o d e V i e w S t a t e " > < H e i g h t > 1 5 0 < / H e i g h t > < I s E x p a n d e d > t r u e < / I s E x p a n d e d > < W i d t h > 2 0 0 < / W i d t h > < / a : V a l u e > < / a : K e y V a l u e O f D i a g r a m O b j e c t K e y a n y T y p e z b w N T n L X > < a : K e y V a l u e O f D i a g r a m O b j e c t K e y a n y T y p e z b w N T n L X > < a : K e y > < K e y > T a b l e s \ T a r i f a s 2 0 2 4 \ C o l u m n s \ L o c a l i d a d < / K e y > < / a : K e y > < a : V a l u e   i : t y p e = " D i a g r a m D i s p l a y N o d e V i e w S t a t e " > < H e i g h t > 1 5 0 < / H e i g h t > < I s E x p a n d e d > t r u e < / I s E x p a n d e d > < W i d t h > 2 0 0 < / W i d t h > < / a : V a l u e > < / a : K e y V a l u e O f D i a g r a m O b j e c t K e y a n y T y p e z b w N T n L X > < a : K e y V a l u e O f D i a g r a m O b j e c t K e y a n y T y p e z b w N T n L X > < a : K e y > < K e y > T a b l e s \ T a r i f a s 2 0 2 4 \ C o l u m n s \ F o l i o   R P C < / K e y > < / a : K e y > < a : V a l u e   i : t y p e = " D i a g r a m D i s p l a y N o d e V i e w S t a t e " > < H e i g h t > 1 5 0 < / H e i g h t > < I s E x p a n d e d > t r u e < / I s E x p a n d e d > < W i d t h > 2 0 0 < / W i d t h > < / a : V a l u e > < / a : K e y V a l u e O f D i a g r a m O b j e c t K e y a n y T y p e z b w N T n L X > < a : K e y V a l u e O f D i a g r a m O b j e c t K e y a n y T y p e z b w N T n L X > < a : K e y > < K e y > T a b l e s \ T a r i f a s 2 0 2 4 \ C o l u m n s \ R e n t a   m e n s u a l   ( s i n   i m p u e s t o s ) < / K e y > < / a : K e y > < a : V a l u e   i : t y p e = " D i a g r a m D i s p l a y N o d e V i e w S t a t e " > < H e i g h t > 1 5 0 < / H e i g h t > < I s E x p a n d e d > t r u e < / I s E x p a n d e d > < W i d t h > 2 0 0 < / W i d t h > < / a : V a l u e > < / a : K e y V a l u e O f D i a g r a m O b j e c t K e y a n y T y p e z b w N T n L X > < a : K e y V a l u e O f D i a g r a m O b j e c t K e y a n y T y p e z b w N T n L X > < a : K e y > < K e y > T a b l e s \ T a r i f a s 2 0 2 4 \ C o l u m n s \ R e n t a   m e n s u a l     ( c o n   i m p u e s t o s ) < / K e y > < / a : K e y > < a : V a l u e   i : t y p e = " D i a g r a m D i s p l a y N o d e V i e w S t a t e " > < H e i g h t > 1 5 0 < / H e i g h t > < I s E x p a n d e d > t r u e < / I s E x p a n d e d > < W i d t h > 2 0 0 < / W i d t h > < / a : V a l u e > < / a : K e y V a l u e O f D i a g r a m O b j e c t K e y a n y T y p e z b w N T n L X > < a : K e y V a l u e O f D i a g r a m O b j e c t K e y a n y T y p e z b w N T n L X > < a : K e y > < K e y > T a b l e s \ T a r i f a s 2 0 2 4 \ C o l u m n s \ � T i e n e   p r o m o c i o n e s   a s o c i a d a s   a l   p a q u e t e   q u e   a j u s t e n   l a   t a r i f a   d e   l a   r e n t a   m e n s u a l ?   ( S i / N o ) < / K e y > < / a : K e y > < a : V a l u e   i : t y p e = " D i a g r a m D i s p l a y N o d e V i e w S t a t e " > < H e i g h t > 1 5 0 < / H e i g h t > < I s E x p a n d e d > t r u e < / I s E x p a n d e d > < W i d t h > 2 0 0 < / W i d t h > < / a : V a l u e > < / a : K e y V a l u e O f D i a g r a m O b j e c t K e y a n y T y p e z b w N T n L X > < a : K e y V a l u e O f D i a g r a m O b j e c t K e y a n y T y p e z b w N T n L X > < a : K e y > < K e y > T a b l e s \ T a r i f a s 2 0 2 4 \ C o l u m n s \ P r o m o c i � n   d e   " D e s c u e n t o   d e   s u   m e n s u a l i d a d "   p o r   u n   p e r i o d o   e s p e c � f i c o < / K e y > < / a : K e y > < a : V a l u e   i : t y p e = " D i a g r a m D i s p l a y N o d e V i e w S t a t e " > < H e i g h t > 1 5 0 < / H e i g h t > < I s E x p a n d e d > t r u e < / I s E x p a n d e d > < W i d t h > 2 0 0 < / W i d t h > < / a : V a l u e > < / a : K e y V a l u e O f D i a g r a m O b j e c t K e y a n y T y p e z b w N T n L X > < a : K e y V a l u e O f D i a g r a m O b j e c t K e y a n y T y p e z b w N T n L X > < a : K e y > < K e y > T a b l e s \ T a r i f a s 2 0 2 4 \ C o l u m n s \ R e n t a   m e n u s u a l   c o n   t a r i f a   p r o m o c i o n a l   ( s i n   i m p u e s t o s ) < / K e y > < / a : K e y > < a : V a l u e   i : t y p e = " D i a g r a m D i s p l a y N o d e V i e w S t a t e " > < H e i g h t > 1 5 0 < / H e i g h t > < I s E x p a n d e d > t r u e < / I s E x p a n d e d > < W i d t h > 2 0 0 < / W i d t h > < / a : V a l u e > < / a : K e y V a l u e O f D i a g r a m O b j e c t K e y a n y T y p e z b w N T n L X > < a : K e y V a l u e O f D i a g r a m O b j e c t K e y a n y T y p e z b w N T n L X > < a : K e y > < K e y > T a b l e s \ T a r i f a s 2 0 2 4 \ C o l u m n s \ D u r a c i � n   d e   l a   p r o m o c i � n   ( e n   m e s e s ) < / K e y > < / a : K e y > < a : V a l u e   i : t y p e = " D i a g r a m D i s p l a y N o d e V i e w S t a t e " > < H e i g h t > 1 5 0 < / H e i g h t > < I s E x p a n d e d > t r u e < / I s E x p a n d e d > < W i d t h > 2 0 0 < / W i d t h > < / a : V a l u e > < / a : K e y V a l u e O f D i a g r a m O b j e c t K e y a n y T y p e z b w N T n L X > < a : K e y V a l u e O f D i a g r a m O b j e c t K e y a n y T y p e z b w N T n L X > < a : K e y > < K e y > T a b l e s \ T a r i f a s 2 0 2 4 \ C o l u m n s \ T � r m i n o s   y   c o n d i c i o n e s < / K e y > < / a : K e y > < a : V a l u e   i : t y p e = " D i a g r a m D i s p l a y N o d e V i e w S t a t e " > < H e i g h t > 1 5 0 < / H e i g h t > < I s E x p a n d e d > t r u e < / I s E x p a n d e d > < W i d t h > 2 0 0 < / W i d t h > < / a : V a l u e > < / a : K e y V a l u e O f D i a g r a m O b j e c t K e y a n y T y p e z b w N T n L X > < a : K e y V a l u e O f D i a g r a m O b j e c t K e y a n y T y p e z b w N T n L X > < a : K e y > < K e y > T a b l e s \ T a r i f a s 2 0 2 4 \ C o l u m n s \ P r o m o c i � n   p o r   " D o m i c i l i a c i � n "   d e   l a   r e n t a   m e n s u a l < / K e y > < / a : K e y > < a : V a l u e   i : t y p e = " D i a g r a m D i s p l a y N o d e V i e w S t a t e " > < H e i g h t > 1 5 0 < / H e i g h t > < I s E x p a n d e d > t r u e < / I s E x p a n d e d > < W i d t h > 2 0 0 < / W i d t h > < / a : V a l u e > < / a : K e y V a l u e O f D i a g r a m O b j e c t K e y a n y T y p e z b w N T n L X > < a : K e y V a l u e O f D i a g r a m O b j e c t K e y a n y T y p e z b w N T n L X > < a : K e y > < K e y > T a b l e s \ T a r i f a s 2 0 2 4 \ C o l u m n s \ R e n t a   m e n u s u a l   c o n   t a r i f a   p r o m o c i o n a l   ( s i n   i m p u e s t o s ) 2 < / K e y > < / a : K e y > < a : V a l u e   i : t y p e = " D i a g r a m D i s p l a y N o d e V i e w S t a t e " > < H e i g h t > 1 5 0 < / H e i g h t > < I s E x p a n d e d > t r u e < / I s E x p a n d e d > < W i d t h > 2 0 0 < / W i d t h > < / a : V a l u e > < / a : K e y V a l u e O f D i a g r a m O b j e c t K e y a n y T y p e z b w N T n L X > < a : K e y V a l u e O f D i a g r a m O b j e c t K e y a n y T y p e z b w N T n L X > < a : K e y > < K e y > T a b l e s \ T a r i f a s 2 0 2 4 \ C o l u m n s \ D u r a c i � n   d e   l a   p r o m o c i � n   ( e n   m e s e s ) 3 < / K e y > < / a : K e y > < a : V a l u e   i : t y p e = " D i a g r a m D i s p l a y N o d e V i e w S t a t e " > < H e i g h t > 1 5 0 < / H e i g h t > < I s E x p a n d e d > t r u e < / I s E x p a n d e d > < W i d t h > 2 0 0 < / W i d t h > < / a : V a l u e > < / a : K e y V a l u e O f D i a g r a m O b j e c t K e y a n y T y p e z b w N T n L X > < a : K e y V a l u e O f D i a g r a m O b j e c t K e y a n y T y p e z b w N T n L X > < a : K e y > < K e y > T a b l e s \ T a r i f a s 2 0 2 4 \ C o l u m n s \ T � r m i n o s   y   c o n d i c i o n e s 4 < / K e y > < / a : K e y > < a : V a l u e   i : t y p e = " D i a g r a m D i s p l a y N o d e V i e w S t a t e " > < H e i g h t > 1 5 0 < / H e i g h t > < I s E x p a n d e d > t r u e < / I s E x p a n d e d > < W i d t h > 2 0 0 < / W i d t h > < / a : V a l u e > < / a : K e y V a l u e O f D i a g r a m O b j e c t K e y a n y T y p e z b w N T n L X > < a : K e y V a l u e O f D i a g r a m O b j e c t K e y a n y T y p e z b w N T n L X > < a : K e y > < K e y > T a b l e s \ T a r i f a s 2 0 2 4 \ C o l u m n s \ P r o m o c i � n   p o r   " A n u a l i d a d " < / K e y > < / a : K e y > < a : V a l u e   i : t y p e = " D i a g r a m D i s p l a y N o d e V i e w S t a t e " > < H e i g h t > 1 5 0 < / H e i g h t > < I s E x p a n d e d > t r u e < / I s E x p a n d e d > < W i d t h > 2 0 0 < / W i d t h > < / a : V a l u e > < / a : K e y V a l u e O f D i a g r a m O b j e c t K e y a n y T y p e z b w N T n L X > < a : K e y V a l u e O f D i a g r a m O b j e c t K e y a n y T y p e z b w N T n L X > < a : K e y > < K e y > T a b l e s \ T a r i f a s 2 0 2 4 \ C o l u m n s \ R e n t a   m e n u s u a l   c o n   t a r i f a   p r o m o c i o n a l   ( s i n   i m p u e s t o s ) 5 < / K e y > < / a : K e y > < a : V a l u e   i : t y p e = " D i a g r a m D i s p l a y N o d e V i e w S t a t e " > < H e i g h t > 1 5 0 < / H e i g h t > < I s E x p a n d e d > t r u e < / I s E x p a n d e d > < W i d t h > 2 0 0 < / W i d t h > < / a : V a l u e > < / a : K e y V a l u e O f D i a g r a m O b j e c t K e y a n y T y p e z b w N T n L X > < a : K e y V a l u e O f D i a g r a m O b j e c t K e y a n y T y p e z b w N T n L X > < a : K e y > < K e y > T a b l e s \ T a r i f a s 2 0 2 4 \ C o l u m n s \ D u r a c i � n   d e   l a   p r o m o c i � n   ( e n   m e s e s ) 6 < / K e y > < / a : K e y > < a : V a l u e   i : t y p e = " D i a g r a m D i s p l a y N o d e V i e w S t a t e " > < H e i g h t > 1 5 0 < / H e i g h t > < I s E x p a n d e d > t r u e < / I s E x p a n d e d > < W i d t h > 2 0 0 < / W i d t h > < / a : V a l u e > < / a : K e y V a l u e O f D i a g r a m O b j e c t K e y a n y T y p e z b w N T n L X > < a : K e y V a l u e O f D i a g r a m O b j e c t K e y a n y T y p e z b w N T n L X > < a : K e y > < K e y > T a b l e s \ T a r i f a s 2 0 2 4 \ C o l u m n s \ T � r m i n o s   y   c o n d i c i o n e s 7 < / K e y > < / a : K e y > < a : V a l u e   i : t y p e = " D i a g r a m D i s p l a y N o d e V i e w S t a t e " > < H e i g h t > 1 5 0 < / H e i g h t > < I s E x p a n d e d > t r u e < / I s E x p a n d e d > < W i d t h > 2 0 0 < / W i d t h > < / a : V a l u e > < / a : K e y V a l u e O f D i a g r a m O b j e c t K e y a n y T y p e z b w N T n L X > < a : K e y V a l u e O f D i a g r a m O b j e c t K e y a n y T y p e z b w N T n L X > < a : K e y > < K e y > T a b l e s \ T a r i f a s 2 0 2 4 \ C o l u m n s \ P r o m o c i � n   p o r   " C l i e n t e   a c t u a l   d e   T V " < / K e y > < / a : K e y > < a : V a l u e   i : t y p e = " D i a g r a m D i s p l a y N o d e V i e w S t a t e " > < H e i g h t > 1 5 0 < / H e i g h t > < I s E x p a n d e d > t r u e < / I s E x p a n d e d > < W i d t h > 2 0 0 < / W i d t h > < / a : V a l u e > < / a : K e y V a l u e O f D i a g r a m O b j e c t K e y a n y T y p e z b w N T n L X > < a : K e y V a l u e O f D i a g r a m O b j e c t K e y a n y T y p e z b w N T n L X > < a : K e y > < K e y > T a b l e s \ T a r i f a s 2 0 2 4 \ C o l u m n s \ R e n t a   m e n u s u a l   c o n   t a r i f a   p r o m o c i o n a l   ( s i n   i m p u e s t o s ) 8 < / K e y > < / a : K e y > < a : V a l u e   i : t y p e = " D i a g r a m D i s p l a y N o d e V i e w S t a t e " > < H e i g h t > 1 5 0 < / H e i g h t > < I s E x p a n d e d > t r u e < / I s E x p a n d e d > < W i d t h > 2 0 0 < / W i d t h > < / a : V a l u e > < / a : K e y V a l u e O f D i a g r a m O b j e c t K e y a n y T y p e z b w N T n L X > < a : K e y V a l u e O f D i a g r a m O b j e c t K e y a n y T y p e z b w N T n L X > < a : K e y > < K e y > T a b l e s \ T a r i f a s 2 0 2 4 \ C o l u m n s \ D u r a c i � n   d e   l a   p r o m o c i � n   ( e n   m e s e s ) 9 < / K e y > < / a : K e y > < a : V a l u e   i : t y p e = " D i a g r a m D i s p l a y N o d e V i e w S t a t e " > < H e i g h t > 1 5 0 < / H e i g h t > < I s E x p a n d e d > t r u e < / I s E x p a n d e d > < W i d t h > 2 0 0 < / W i d t h > < / a : V a l u e > < / a : K e y V a l u e O f D i a g r a m O b j e c t K e y a n y T y p e z b w N T n L X > < a : K e y V a l u e O f D i a g r a m O b j e c t K e y a n y T y p e z b w N T n L X > < a : K e y > < K e y > T a b l e s \ T a r i f a s 2 0 2 4 \ C o l u m n s \ T � r m i n o s   y   c o n d i c i o n e s 1 0 < / K e y > < / a : K e y > < a : V a l u e   i : t y p e = " D i a g r a m D i s p l a y N o d e V i e w S t a t e " > < H e i g h t > 1 5 0 < / H e i g h t > < I s E x p a n d e d > t r u e < / I s E x p a n d e d > < W i d t h > 2 0 0 < / W i d t h > < / a : V a l u e > < / a : K e y V a l u e O f D i a g r a m O b j e c t K e y a n y T y p e z b w N T n L X > < a : K e y V a l u e O f D i a g r a m O b j e c t K e y a n y T y p e z b w N T n L X > < a : K e y > < K e y > T a b l e s \ T a r i f a s 2 0 2 4 \ C o l u m n s \ � C u e n t a   c o n   i n c e n t i v o s   p r o m o c i o n a l e s   p o r   l a   c o n t r a t a c i � n   d e   a l g � n   s e r v i c i o   O T T   q u e   a j u s t e   e l   m o n t o   d < / K e y > < / a : K e y > < a : V a l u e   i : t y p e = " D i a g r a m D i s p l a y N o d e V i e w S t a t e " > < H e i g h t > 1 5 0 < / H e i g h t > < I s E x p a n d e d > t r u e < / I s E x p a n d e d > < W i d t h > 2 0 0 < / W i d t h > < / a : V a l u e > < / a : K e y V a l u e O f D i a g r a m O b j e c t K e y a n y T y p e z b w N T n L X > < a : K e y V a l u e O f D i a g r a m O b j e c t K e y a n y T y p e z b w N T n L X > < a : K e y > < K e y > T a b l e s \ T a r i f a s 2 0 2 4 \ C o l u m n s \ T a r i f a   N e t f l i x   E s t � n d a r   c o n   a n u n c i o s   ( s i n   i m p u e s t o s ) < / K e y > < / a : K e y > < a : V a l u e   i : t y p e = " D i a g r a m D i s p l a y N o d e V i e w S t a t e " > < H e i g h t > 1 5 0 < / H e i g h t > < I s E x p a n d e d > t r u e < / I s E x p a n d e d > < W i d t h > 2 0 0 < / W i d t h > < / a : V a l u e > < / a : K e y V a l u e O f D i a g r a m O b j e c t K e y a n y T y p e z b w N T n L X > < a : K e y V a l u e O f D i a g r a m O b j e c t K e y a n y T y p e z b w N T n L X > < a : K e y > < K e y > T a b l e s \ T a r i f a s 2 0 2 4 \ C o l u m n s \ R e n t a   m e n u s u a l   p r o m o c i o n a l   p o r   l a   c o n t r a t a c i � n   d e l   N e t f l i x   E s t � n d a r   c o n   a n u n c i o s   ( s i n   i m p u e s t o s ) < / K e y > < / a : K e y > < a : V a l u e   i : t y p e = " D i a g r a m D i s p l a y N o d e V i e w S t a t e " > < H e i g h t > 1 5 0 < / H e i g h t > < I s E x p a n d e d > t r u e < / I s E x p a n d e d > < W i d t h > 2 0 0 < / W i d t h > < / a : V a l u e > < / a : K e y V a l u e O f D i a g r a m O b j e c t K e y a n y T y p e z b w N T n L X > < a : K e y V a l u e O f D i a g r a m O b j e c t K e y a n y T y p e z b w N T n L X > < a : K e y > < K e y > T a b l e s \ T a r i f a s 2 0 2 4 \ C o l u m n s \ T � r m i n o s   y   c o n d i c i o n e s 1 1 < / K e y > < / a : K e y > < a : V a l u e   i : t y p e = " D i a g r a m D i s p l a y N o d e V i e w S t a t e " > < H e i g h t > 1 5 0 < / H e i g h t > < I s E x p a n d e d > t r u e < / I s E x p a n d e d > < W i d t h > 2 0 0 < / W i d t h > < / a : V a l u e > < / a : K e y V a l u e O f D i a g r a m O b j e c t K e y a n y T y p e z b w N T n L X > < a : K e y V a l u e O f D i a g r a m O b j e c t K e y a n y T y p e z b w N T n L X > < a : K e y > < K e y > T a b l e s \ T a r i f a s 2 0 2 4 \ C o l u m n s \ T a r i f a   N e t f l i x   E s t � n d a r   ( s i n   i m p u e s t o s ) < / K e y > < / a : K e y > < a : V a l u e   i : t y p e = " D i a g r a m D i s p l a y N o d e V i e w S t a t e " > < H e i g h t > 1 5 0 < / H e i g h t > < I s E x p a n d e d > t r u e < / I s E x p a n d e d > < W i d t h > 2 0 0 < / W i d t h > < / a : V a l u e > < / a : K e y V a l u e O f D i a g r a m O b j e c t K e y a n y T y p e z b w N T n L X > < a : K e y V a l u e O f D i a g r a m O b j e c t K e y a n y T y p e z b w N T n L X > < a : K e y > < K e y > T a b l e s \ T a r i f a s 2 0 2 4 \ C o l u m n s \ R e n t a   m e n u s u a l   p r o m o c i o n a l   p o r   l a   c o n t r a t a c i � n   d e l   N e t f l i x   E s t � n d a r   ( s i n   i m p u e s t o s ) < / K e y > < / a : K e y > < a : V a l u e   i : t y p e = " D i a g r a m D i s p l a y N o d e V i e w S t a t e " > < H e i g h t > 1 5 0 < / H e i g h t > < I s E x p a n d e d > t r u e < / I s E x p a n d e d > < W i d t h > 2 0 0 < / W i d t h > < / a : V a l u e > < / a : K e y V a l u e O f D i a g r a m O b j e c t K e y a n y T y p e z b w N T n L X > < a : K e y V a l u e O f D i a g r a m O b j e c t K e y a n y T y p e z b w N T n L X > < a : K e y > < K e y > T a b l e s \ T a r i f a s 2 0 2 4 \ C o l u m n s \ T � r m i n o s   y   c o n d i c i o n e s 1 2 < / K e y > < / a : K e y > < a : V a l u e   i : t y p e = " D i a g r a m D i s p l a y N o d e V i e w S t a t e " > < H e i g h t > 1 5 0 < / H e i g h t > < I s E x p a n d e d > t r u e < / I s E x p a n d e d > < W i d t h > 2 0 0 < / W i d t h > < / a : V a l u e > < / a : K e y V a l u e O f D i a g r a m O b j e c t K e y a n y T y p e z b w N T n L X > < a : K e y V a l u e O f D i a g r a m O b j e c t K e y a n y T y p e z b w N T n L X > < a : K e y > < K e y > T a b l e s \ T a r i f a s 2 0 2 4 \ C o l u m n s \ T a r i f a   N e t f l i x   P r e m i u m   ( s i n   i m p u e s t o s ) < / K e y > < / a : K e y > < a : V a l u e   i : t y p e = " D i a g r a m D i s p l a y N o d e V i e w S t a t e " > < H e i g h t > 1 5 0 < / H e i g h t > < I s E x p a n d e d > t r u e < / I s E x p a n d e d > < W i d t h > 2 0 0 < / W i d t h > < / a : V a l u e > < / a : K e y V a l u e O f D i a g r a m O b j e c t K e y a n y T y p e z b w N T n L X > < a : K e y V a l u e O f D i a g r a m O b j e c t K e y a n y T y p e z b w N T n L X > < a : K e y > < K e y > T a b l e s \ T a r i f a s 2 0 2 4 \ C o l u m n s \ R e n t a   m e n u s u a l   p r o m o c i o n a l   p o r   l a   c o n t r a t a c i � n   d e l   N e t f l i x   P r e m i u m   ( s i n   i m p u e s t o s ) < / K e y > < / a : K e y > < a : V a l u e   i : t y p e = " D i a g r a m D i s p l a y N o d e V i e w S t a t e " > < H e i g h t > 1 5 0 < / H e i g h t > < I s E x p a n d e d > t r u e < / I s E x p a n d e d > < W i d t h > 2 0 0 < / W i d t h > < / a : V a l u e > < / a : K e y V a l u e O f D i a g r a m O b j e c t K e y a n y T y p e z b w N T n L X > < a : K e y V a l u e O f D i a g r a m O b j e c t K e y a n y T y p e z b w N T n L X > < a : K e y > < K e y > T a b l e s \ T a r i f a s 2 0 2 4 \ C o l u m n s \ T � r m i n o s   y   c o n d i c i o n e s 1 3 < / K e y > < / a : K e y > < a : V a l u e   i : t y p e = " D i a g r a m D i s p l a y N o d e V i e w S t a t e " > < H e i g h t > 1 5 0 < / H e i g h t > < I s E x p a n d e d > t r u e < / I s E x p a n d e d > < W i d t h > 2 0 0 < / W i d t h > < / a : V a l u e > < / a : K e y V a l u e O f D i a g r a m O b j e c t K e y a n y T y p e z b w N T n L X > < a : K e y V a l u e O f D i a g r a m O b j e c t K e y a n y T y p e z b w N T n L X > < a : K e y > < K e y > T a b l e s \ T a r i f a s 2 0 2 4 \ C o l u m n s \ T a r i f a   A m a z o n   P r i m e   ( s i n   i m p u e s t o s ) < / K e y > < / a : K e y > < a : V a l u e   i : t y p e = " D i a g r a m D i s p l a y N o d e V i e w S t a t e " > < H e i g h t > 1 5 0 < / H e i g h t > < I s E x p a n d e d > t r u e < / I s E x p a n d e d > < W i d t h > 2 0 0 < / W i d t h > < / a : V a l u e > < / a : K e y V a l u e O f D i a g r a m O b j e c t K e y a n y T y p e z b w N T n L X > < a : K e y V a l u e O f D i a g r a m O b j e c t K e y a n y T y p e z b w N T n L X > < a : K e y > < K e y > T a b l e s \ T a r i f a s 2 0 2 4 \ C o l u m n s \ R e n t a   m e n u s u a l   p r o m o c i o n a l   p o r   l a   c o n t r a t a c i � n   P r i m e   V i d e o   ( s i n   i m p u e s t o s ) < / K e y > < / a : K e y > < a : V a l u e   i : t y p e = " D i a g r a m D i s p l a y N o d e V i e w S t a t e " > < H e i g h t > 1 5 0 < / H e i g h t > < I s E x p a n d e d > t r u e < / I s E x p a n d e d > < W i d t h > 2 0 0 < / W i d t h > < / a : V a l u e > < / a : K e y V a l u e O f D i a g r a m O b j e c t K e y a n y T y p e z b w N T n L X > < a : K e y V a l u e O f D i a g r a m O b j e c t K e y a n y T y p e z b w N T n L X > < a : K e y > < K e y > T a b l e s \ T a r i f a s 2 0 2 4 \ C o l u m n s \ T � r m i n o s   y   c o n d i c i o n e s 1 4 < / K e y > < / a : K e y > < a : V a l u e   i : t y p e = " D i a g r a m D i s p l a y N o d e V i e w S t a t e " > < H e i g h t > 1 5 0 < / H e i g h t > < I s E x p a n d e d > t r u e < / I s E x p a n d e d > < W i d t h > 2 0 0 < / W i d t h > < / a : V a l u e > < / a : K e y V a l u e O f D i a g r a m O b j e c t K e y a n y T y p e z b w N T n L X > < a : K e y V a l u e O f D i a g r a m O b j e c t K e y a n y T y p e z b w N T n L X > < a : K e y > < K e y > T a b l e s \ T a r i f a s 2 0 2 4 \ C o l u m n s \ T a r i f a   m a x 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 m a x     ( s i n   i m p u e s t o s ) < / K e y > < / a : K e y > < a : V a l u e   i : t y p e = " D i a g r a m D i s p l a y N o d e V i e w S t a t e " > < H e i g h t > 1 5 0 < / H e i g h t > < I s E x p a n d e d > t r u e < / I s E x p a n d e d > < W i d t h > 2 0 0 < / W i d t h > < / a : V a l u e > < / a : K e y V a l u e O f D i a g r a m O b j e c t K e y a n y T y p e z b w N T n L X > < a : K e y V a l u e O f D i a g r a m O b j e c t K e y a n y T y p e z b w N T n L X > < a : K e y > < K e y > T a b l e s \ T a r i f a s 2 0 2 4 \ C o l u m n s \ T � r m i n o s   y   c o n d i c i o n e s 1 5 < / K e y > < / a : K e y > < a : V a l u e   i : t y p e = " D i a g r a m D i s p l a y N o d e V i e w S t a t e " > < H e i g h t > 1 5 0 < / H e i g h t > < I s E x p a n d e d > t r u e < / I s E x p a n d e d > < W i d t h > 2 0 0 < / W i d t h > < / a : V a l u e > < / a : K e y V a l u e O f D i a g r a m O b j e c t K e y a n y T y p e z b w N T n L X > < a : K e y V a l u e O f D i a g r a m O b j e c t K e y a n y T y p e z b w N T n L X > < a : K e y > < K e y > T a b l e s \ T a r i f a s 2 0 2 4 \ C o l u m n s \ T a r i f a   P a r a m o u n t 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 P a r a m o u n t   +   ( s i n   i m p u e s t o s ) < / K e y > < / a : K e y > < a : V a l u e   i : t y p e = " D i a g r a m D i s p l a y N o d e V i e w S t a t e " > < H e i g h t > 1 5 0 < / H e i g h t > < I s E x p a n d e d > t r u e < / I s E x p a n d e d > < W i d t h > 2 0 0 < / W i d t h > < / a : V a l u e > < / a : K e y V a l u e O f D i a g r a m O b j e c t K e y a n y T y p e z b w N T n L X > < a : K e y V a l u e O f D i a g r a m O b j e c t K e y a n y T y p e z b w N T n L X > < a : K e y > < K e y > T a b l e s \ T a r i f a s 2 0 2 4 \ C o l u m n s \ T � r m i n o s   y   c o n d i c i o n e s 1 6 < / K e y > < / a : K e y > < a : V a l u e   i : t y p e = " D i a g r a m D i s p l a y N o d e V i e w S t a t e " > < H e i g h t > 1 5 0 < / H e i g h t > < I s E x p a n d e d > t r u e < / I s E x p a n d e d > < W i d t h > 2 0 0 < / W i d t h > < / a : V a l u e > < / a : K e y V a l u e O f D i a g r a m O b j e c t K e y a n y T y p e z b w N T n L X > < a : K e y V a l u e O f D i a g r a m O b j e c t K e y a n y T y p e z b w N T n L X > < a : K e y > < K e y > T a b l e s \ T a r i f a s 2 0 2 4 \ C o l u m n s \ T a r i f a   D i s n e y   + 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 D i s n e y   +     ( s i n   i m p u e s t o s ) < / K e y > < / a : K e y > < a : V a l u e   i : t y p e = " D i a g r a m D i s p l a y N o d e V i e w S t a t e " > < H e i g h t > 1 5 0 < / H e i g h t > < I s E x p a n d e d > t r u e < / I s E x p a n d e d > < W i d t h > 2 0 0 < / W i d t h > < / a : V a l u e > < / a : K e y V a l u e O f D i a g r a m O b j e c t K e y a n y T y p e z b w N T n L X > < a : K e y V a l u e O f D i a g r a m O b j e c t K e y a n y T y p e z b w N T n L X > < a : K e y > < K e y > T a b l e s \ T a r i f a s 2 0 2 4 \ C o l u m n s \ T � r m i n o s   y   c o n d i c i o n e s 1 7 < / K e y > < / a : K e y > < a : V a l u e   i : t y p e = " D i a g r a m D i s p l a y N o d e V i e w S t a t e " > < H e i g h t > 1 5 0 < / H e i g h t > < I s E x p a n d e d > t r u e < / I s E x p a n d e d > < W i d t h > 2 0 0 < / W i d t h > < / a : V a l u e > < / a : K e y V a l u e O f D i a g r a m O b j e c t K e y a n y T y p e z b w N T n L X > < a : K e y V a l u e O f D i a g r a m O b j e c t K e y a n y T y p e z b w N T n L X > < a : K e y > < K e y > T a b l e s \ T a r i f a s 2 0 2 4 \ C o l u m n s \ T a r i f a   S t a r   + 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 S t a r   +     ( s i n   i m p u e s t o s ) < / K e y > < / a : K e y > < a : V a l u e   i : t y p e = " D i a g r a m D i s p l a y N o d e V i e w S t a t e " > < H e i g h t > 1 5 0 < / H e i g h t > < I s E x p a n d e d > t r u e < / I s E x p a n d e d > < W i d t h > 2 0 0 < / W i d t h > < / a : V a l u e > < / a : K e y V a l u e O f D i a g r a m O b j e c t K e y a n y T y p e z b w N T n L X > < a : K e y V a l u e O f D i a g r a m O b j e c t K e y a n y T y p e z b w N T n L X > < a : K e y > < K e y > T a b l e s \ T a r i f a s 2 0 2 4 \ C o l u m n s \ T � r m i n o s   y   c o n d i c i o n e s 1 8 < / K e y > < / a : K e y > < a : V a l u e   i : t y p e = " D i a g r a m D i s p l a y N o d e V i e w S t a t e " > < H e i g h t > 1 5 0 < / H e i g h t > < I s E x p a n d e d > t r u e < / I s E x p a n d e d > < W i d t h > 2 0 0 < / W i d t h > < / a : V a l u e > < / a : K e y V a l u e O f D i a g r a m O b j e c t K e y a n y T y p e z b w N T n L X > < a : K e y V a l u e O f D i a g r a m O b j e c t K e y a n y T y p e z b w N T n L X > < a : K e y > < K e y > T a b l e s \ T a r i f a s 2 0 2 4 \ C o l u m n s \ T a r i f a   C o m b o 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 C o m b o   ( s i n   i m p u e s t o s ) < / K e y > < / a : K e y > < a : V a l u e   i : t y p e = " D i a g r a m D i s p l a y N o d e V i e w S t a t e " > < H e i g h t > 1 5 0 < / H e i g h t > < I s E x p a n d e d > t r u e < / I s E x p a n d e d > < W i d t h > 2 0 0 < / W i d t h > < / a : V a l u e > < / a : K e y V a l u e O f D i a g r a m O b j e c t K e y a n y T y p e z b w N T n L X > < a : K e y V a l u e O f D i a g r a m O b j e c t K e y a n y T y p e z b w N T n L X > < a : K e y > < K e y > T a b l e s \ T a r i f a s 2 0 2 4 \ C o l u m n s \ T � r m i n o s   y   c o n d i c i o n e s 1 9 < / K e y > < / a : K e y > < a : V a l u e   i : t y p e = " D i a g r a m D i s p l a y N o d e V i e w S t a t e " > < H e i g h t > 1 5 0 < / H e i g h t > < I s E x p a n d e d > t r u e < / I s E x p a n d e d > < W i d t h > 2 0 0 < / W i d t h > < / a : V a l u e > < / a : K e y V a l u e O f D i a g r a m O b j e c t K e y a n y T y p e z b w N T n L X > < a : K e y V a l u e O f D i a g r a m O b j e c t K e y a n y T y p e z b w N T n L X > < a : K e y > < K e y > T a b l e s \ T a r i f a s 2 0 2 4 \ C o l u m n s \ T a r i f a   F o x   S p o r t   P r e m i u m     ( s i n   i m p u e s t o s ) < / K e y > < / a : K e y > < a : V a l u e   i : t y p e = " D i a g r a m D i s p l a y N o d e V i e w S t a t e " > < H e i g h t > 1 5 0 < / H e i g h t > < I s E x p a n d e d > t r u e < / I s E x p a n d e d > < W i d t h > 2 0 0 < / W i d t h > < / a : V a l u e > < / a : K e y V a l u e O f D i a g r a m O b j e c t K e y a n y T y p e z b w N T n L X > < a : K e y V a l u e O f D i a g r a m O b j e c t K e y a n y T y p e z b w N T n L X > < a : K e y > < K e y > T a b l e s \ T a r i f a s 2 0 2 4 \ C o l u m n s \ R e n t a   m e n u s u a l   p r o m o c i o n a l   p o r   l a   c o n t r a t a c i � n   F o x   S p o r t   P r e m i u m   ( s i n   i m p u e s t o s ) < / K e y > < / a : K e y > < a : V a l u e   i : t y p e = " D i a g r a m D i s p l a y N o d e V i e w S t a t e " > < H e i g h t > 1 5 0 < / H e i g h t > < I s E x p a n d e d > t r u e < / I s E x p a n d e d > < W i d t h > 2 0 0 < / W i d t h > < / a : V a l u e > < / a : K e y V a l u e O f D i a g r a m O b j e c t K e y a n y T y p e z b w N T n L X > < a : K e y V a l u e O f D i a g r a m O b j e c t K e y a n y T y p e z b w N T n L X > < a : K e y > < K e y > T a b l e s \ T a r i f a s 2 0 2 4 \ C o l u m n s \ T � r m i n o s   y   c o n d i c i o n e s 2 0 < / K e y > < / a : K e y > < a : V a l u e   i : t y p e = " D i a g r a m D i s p l a y N o d e V i e w S t a t e " > < H e i g h t > 1 5 0 < / H e i g h t > < I s E x p a n d e d > t r u e < / I s E x p a n d e d > < W i d t h > 2 0 0 < / W i d t h > < / a : V a l u e > < / a : K e y V a l u e O f D i a g r a m O b j e c t K e y a n y T y p e z b w N T n L X > < a : K e y V a l u e O f D i a g r a m O b j e c t K e y a n y T y p e z b w N T n L X > < a : K e y > < K e y > T a b l e s \ T a r i f a s 2 0 2 4 \ M e a s u r e s \ S u m a   d e   R e n t a   m e n s u a l   ( s i n   i m p u e s t o s )   2 < / K e y > < / a : K e y > < a : V a l u e   i : t y p e = " D i a g r a m D i s p l a y N o d e V i e w S t a t e " > < H e i g h t > 1 5 0 < / H e i g h t > < I s E x p a n d e d > t r u e < / I s E x p a n d e d > < W i d t h > 2 0 0 < / W i d t h > < / a : V a l u e > < / a : K e y V a l u e O f D i a g r a m O b j e c t K e y a n y T y p e z b w N T n L X > < a : K e y V a l u e O f D i a g r a m O b j e c t K e y a n y T y p e z b w N T n L X > < a : K e y > < K e y > T a b l e s \ T a r i f a s 2 0 2 4 \ S u m a   d e   R e n t a   m e n s u a l   ( s i n   i m p u e s t o s )   2 \ A d d i t i o n a l   I n f o \ M e d i d a   i m p l � c i t a < / K e y > < / a : K e y > < a : V a l u e   i : t y p e = " D i a g r a m D i s p l a y V i e w S t a t e I D i a g r a m T a g A d d i t i o n a l I n f o " / > < / a : K e y V a l u e O f D i a g r a m O b j e c t K e y a n y T y p e z b w N T n L X > < a : K e y V a l u e O f D i a g r a m O b j e c t K e y a n y T y p e z b w N T n L X > < a : K e y > < K e y > T a b l e s \ C a n a s t a 2 0 2 3 < / K e y > < / a : K e y > < a : V a l u e   i : t y p e = " D i a g r a m D i s p l a y N o d e V i e w S t a t e " > < H e i g h t > 1 6 5 0 < / H e i g h t > < I s E x p a n d e d > t r u e < / I s E x p a n d e d > < L a y e d O u t > t r u e < / L a y e d O u t > < L e f t > 8 4 0 . 8 0 7 6 2 1 1 3 5 3 3 1 6 < / L e f t > < S c r o l l V e r t i c a l O f f s e t > 0 . 4 2 6 6 6 6 6 6 6 6 6 8 0 9 7 6 < / S c r o l l V e r t i c a l O f f s e t > < T a b I n d e x > 3 < / T a b I n d e x > < W i d t h > 3 6 0 < / W i d t h > < / a : V a l u e > < / a : K e y V a l u e O f D i a g r a m O b j e c t K e y a n y T y p e z b w N T n L X > < a : K e y V a l u e O f D i a g r a m O b j e c t K e y a n y T y p e z b w N T n L X > < a : K e y > < K e y > T a b l e s \ C a n a s t a 2 0 2 3 \ C o l u m n s \ N o m b r e   d e   P l a n / P a q u e t e < / K e y > < / a : K e y > < a : V a l u e   i : t y p e = " D i a g r a m D i s p l a y N o d e V i e w S t a t e " > < H e i g h t > 1 5 0 < / H e i g h t > < I s E x p a n d e d > t r u e < / I s E x p a n d e d > < W i d t h > 2 0 0 < / W i d t h > < / a : V a l u e > < / a : K e y V a l u e O f D i a g r a m O b j e c t K e y a n y T y p e z b w N T n L X > < a : K e y V a l u e O f D i a g r a m O b j e c t K e y a n y T y p e z b w N T n L X > < a : K e y > < K e y > T a b l e s \ C a n a s t a 2 0 2 3 \ C o l u m n s \ T i p o * < / K e y > < / a : K e y > < a : V a l u e   i : t y p e = " D i a g r a m D i s p l a y N o d e V i e w S t a t e " > < H e i g h t > 1 5 0 < / H e i g h t > < I s E x p a n d e d > t r u e < / I s E x p a n d e d > < W i d t h > 2 0 0 < / W i d t h > < / a : V a l u e > < / a : K e y V a l u e O f D i a g r a m O b j e c t K e y a n y T y p e z b w N T n L X > < a : K e y V a l u e O f D i a g r a m O b j e c t K e y a n y T y p e z b w N T n L X > < a : K e y > < K e y > T a b l e s \ C a n a s t a 2 0 2 3 \ C o l u m n s \ T i p o   d e   p a q u e t e   c o n s i d e r a n d o   S T A R   ( s e r v i c i o s   i n c l u i d o s ) * < / K e y > < / a : K e y > < a : V a l u e   i : t y p e = " D i a g r a m D i s p l a y N o d e V i e w S t a t e " > < H e i g h t > 1 5 0 < / H e i g h t > < I s E x p a n d e d > t r u e < / I s E x p a n d e d > < W i d t h > 2 0 0 < / W i d t h > < / a : V a l u e > < / a : K e y V a l u e O f D i a g r a m O b j e c t K e y a n y T y p e z b w N T n L X > < a : K e y V a l u e O f D i a g r a m O b j e c t K e y a n y T y p e z b w N T n L X > < a : K e y > < K e y > T a b l e s \ C a n a s t a 2 0 2 3 \ C o l u m n s \ E s t a d o < / K e y > < / a : K e y > < a : V a l u e   i : t y p e = " D i a g r a m D i s p l a y N o d e V i e w S t a t e " > < H e i g h t > 1 5 0 < / H e i g h t > < I s E x p a n d e d > t r u e < / I s E x p a n d e d > < W i d t h > 2 0 0 < / W i d t h > < / a : V a l u e > < / a : K e y V a l u e O f D i a g r a m O b j e c t K e y a n y T y p e z b w N T n L X > < a : K e y V a l u e O f D i a g r a m O b j e c t K e y a n y T y p e z b w N T n L X > < a : K e y > < K e y > T a b l e s \ C a n a s t a 2 0 2 3 \ C o l u m n s \ M u n i c i p i o < / K e y > < / a : K e y > < a : V a l u e   i : t y p e = " D i a g r a m D i s p l a y N o d e V i e w S t a t e " > < H e i g h t > 1 5 0 < / H e i g h t > < I s E x p a n d e d > t r u e < / I s E x p a n d e d > < W i d t h > 2 0 0 < / W i d t h > < / a : V a l u e > < / a : K e y V a l u e O f D i a g r a m O b j e c t K e y a n y T y p e z b w N T n L X > < a : K e y V a l u e O f D i a g r a m O b j e c t K e y a n y T y p e z b w N T n L X > < a : K e y > < K e y > T a b l e s \ C a n a s t a 2 0 2 3 \ C o l u m n s \ L o c a l i d a d < / K e y > < / a : K e y > < a : V a l u e   i : t y p e = " D i a g r a m D i s p l a y N o d e V i e w S t a t e " > < H e i g h t > 1 5 0 < / H e i g h t > < I s E x p a n d e d > t r u e < / I s E x p a n d e d > < W i d t h > 2 0 0 < / W i d t h > < / a : V a l u e > < / a : K e y V a l u e O f D i a g r a m O b j e c t K e y a n y T y p e z b w N T n L X > < a : K e y V a l u e O f D i a g r a m O b j e c t K e y a n y T y p e z b w N T n L X > < a : K e y > < K e y > T a b l e s \ C a n a s t a 2 0 2 3 \ C o l u m n s \ F o l i o   R P C < / K e y > < / a : K e y > < a : V a l u e   i : t y p e = " D i a g r a m D i s p l a y N o d e V i e w S t a t e " > < H e i g h t > 1 5 0 < / H e i g h t > < I s E x p a n d e d > t r u e < / I s E x p a n d e d > < W i d t h > 2 0 0 < / W i d t h > < / a : V a l u e > < / a : K e y V a l u e O f D i a g r a m O b j e c t K e y a n y T y p e z b w N T n L X > < a : K e y V a l u e O f D i a g r a m O b j e c t K e y a n y T y p e z b w N T n L X > < a : K e y > < K e y > T a b l e s \ C a n a s t a 2 0 2 3 \ C o l u m n s \ R e n t a   m e n s u a l     ( s i n   i m p u e s t o s ) < / K e y > < / a : K e y > < a : V a l u e   i : t y p e = " D i a g r a m D i s p l a y N o d e V i e w S t a t e " > < H e i g h t > 1 5 0 < / H e i g h t > < I s E x p a n d e d > t r u e < / I s E x p a n d e d > < W i d t h > 2 0 0 < / W i d t h > < / a : V a l u e > < / a : K e y V a l u e O f D i a g r a m O b j e c t K e y a n y T y p e z b w N T n L X > < a : K e y V a l u e O f D i a g r a m O b j e c t K e y a n y T y p e z b w N T n L X > < a : K e y > < K e y > T a b l e s \ C a n a s t a 2 0 2 3 \ C o l u m n s \ R e n t a   m e n s u a l     ( c o n   i m p u e s t o s ) < / K e y > < / a : K e y > < a : V a l u e   i : t y p e = " D i a g r a m D i s p l a y N o d e V i e w S t a t e " > < H e i g h t > 1 5 0 < / H e i g h t > < I s E x p a n d e d > t r u e < / I s E x p a n d e d > < W i d t h > 2 0 0 < / W i d t h > < / a : V a l u e > < / a : K e y V a l u e O f D i a g r a m O b j e c t K e y a n y T y p e z b w N T n L X > < a : K e y V a l u e O f D i a g r a m O b j e c t K e y a n y T y p e z b w N T n L X > < a : K e y > < K e y > T a b l e s \ C a n a s t a 2 0 2 3 \ C o l u m n s \ C a n t i d a d   d e   T V   i n c l u i d a s < / K e y > < / a : K e y > < a : V a l u e   i : t y p e = " D i a g r a m D i s p l a y N o d e V i e w S t a t e " > < H e i g h t > 1 5 0 < / H e i g h t > < I s E x p a n d e d > t r u e < / I s E x p a n d e d > < W i d t h > 2 0 0 < / W i d t h > < / a : V a l u e > < / a : K e y V a l u e O f D i a g r a m O b j e c t K e y a n y T y p e z b w N T n L X > < a : K e y V a l u e O f D i a g r a m O b j e c t K e y a n y T y p e z b w N T n L X > < a : K e y > < K e y > T a b l e s \ C a n a s t a 2 0 2 3 \ C o l u m n s \ E n t r e t e n i m i e n t o < / K e y > < / a : K e y > < a : V a l u e   i : t y p e = " D i a g r a m D i s p l a y N o d e V i e w S t a t e " > < H e i g h t > 1 5 0 < / H e i g h t > < I s E x p a n d e d > t r u e < / I s E x p a n d e d > < W i d t h > 2 0 0 < / W i d t h > < / a : V a l u e > < / a : K e y V a l u e O f D i a g r a m O b j e c t K e y a n y T y p e z b w N T n L X > < a : K e y V a l u e O f D i a g r a m O b j e c t K e y a n y T y p e z b w N T n L X > < a : K e y > < K e y > T a b l e s \ C a n a s t a 2 0 2 3 \ C o l u m n s \ M � s i c a < / K e y > < / a : K e y > < a : V a l u e   i : t y p e = " D i a g r a m D i s p l a y N o d e V i e w S t a t e " > < H e i g h t > 1 5 0 < / H e i g h t > < I s E x p a n d e d > t r u e < / I s E x p a n d e d > < W i d t h > 2 0 0 < / W i d t h > < / a : V a l u e > < / a : K e y V a l u e O f D i a g r a m O b j e c t K e y a n y T y p e z b w N T n L X > < a : K e y V a l u e O f D i a g r a m O b j e c t K e y a n y T y p e z b w N T n L X > < a : K e y > < K e y > T a b l e s \ C a n a s t a 2 0 2 3 \ C o l u m n s \ N i � o s / F a m i l i a r < / K e y > < / a : K e y > < a : V a l u e   i : t y p e = " D i a g r a m D i s p l a y N o d e V i e w S t a t e " > < H e i g h t > 1 5 0 < / H e i g h t > < I s E x p a n d e d > t r u e < / I s E x p a n d e d > < W i d t h > 2 0 0 < / W i d t h > < / a : V a l u e > < / a : K e y V a l u e O f D i a g r a m O b j e c t K e y a n y T y p e z b w N T n L X > < a : K e y V a l u e O f D i a g r a m O b j e c t K e y a n y T y p e z b w N T n L X > < a : K e y > < K e y > T a b l e s \ C a n a s t a 2 0 2 3 \ C o l u m n s \ D o c u m e n t a l e s   /   C u l t u r a l e s < / K e y > < / a : K e y > < a : V a l u e   i : t y p e = " D i a g r a m D i s p l a y N o d e V i e w S t a t e " > < H e i g h t > 1 5 0 < / H e i g h t > < I s E x p a n d e d > t r u e < / I s E x p a n d e d > < W i d t h > 2 0 0 < / W i d t h > < / a : V a l u e > < / a : K e y V a l u e O f D i a g r a m O b j e c t K e y a n y T y p e z b w N T n L X > < a : K e y V a l u e O f D i a g r a m O b j e c t K e y a n y T y p e z b w N T n L X > < a : K e y > < K e y > T a b l e s \ C a n a s t a 2 0 2 3 \ C o l u m n s \ N a c i o n a l e s < / K e y > < / a : K e y > < a : V a l u e   i : t y p e = " D i a g r a m D i s p l a y N o d e V i e w S t a t e " > < H e i g h t > 1 5 0 < / H e i g h t > < I s E x p a n d e d > t r u e < / I s E x p a n d e d > < W i d t h > 2 0 0 < / W i d t h > < / a : V a l u e > < / a : K e y V a l u e O f D i a g r a m O b j e c t K e y a n y T y p e z b w N T n L X > < a : K e y V a l u e O f D i a g r a m O b j e c t K e y a n y T y p e z b w N T n L X > < a : K e y > < K e y > T a b l e s \ C a n a s t a 2 0 2 3 \ C o l u m n s \ I n t e r n a c i o n a l e s < / K e y > < / a : K e y > < a : V a l u e   i : t y p e = " D i a g r a m D i s p l a y N o d e V i e w S t a t e " > < H e i g h t > 1 5 0 < / H e i g h t > < I s E x p a n d e d > t r u e < / I s E x p a n d e d > < W i d t h > 2 0 0 < / W i d t h > < / a : V a l u e > < / a : K e y V a l u e O f D i a g r a m O b j e c t K e y a n y T y p e z b w N T n L X > < a : K e y V a l u e O f D i a g r a m O b j e c t K e y a n y T y p e z b w N T n L X > < a : K e y > < K e y > T a b l e s \ C a n a s t a 2 0 2 3 \ C o l u m n s \ D e p o r t e s < / K e y > < / a : K e y > < a : V a l u e   i : t y p e = " D i a g r a m D i s p l a y N o d e V i e w S t a t e " > < H e i g h t > 1 5 0 < / H e i g h t > < I s E x p a n d e d > t r u e < / I s E x p a n d e d > < W i d t h > 2 0 0 < / W i d t h > < / a : V a l u e > < / a : K e y V a l u e O f D i a g r a m O b j e c t K e y a n y T y p e z b w N T n L X > < a : K e y V a l u e O f D i a g r a m O b j e c t K e y a n y T y p e z b w N T n L X > < a : K e y > < K e y > T a b l e s \ C a n a s t a 2 0 2 3 \ C o l u m n s \ P e l � c u l a s < / K e y > < / a : K e y > < a : V a l u e   i : t y p e = " D i a g r a m D i s p l a y N o d e V i e w S t a t e " > < H e i g h t > 1 5 0 < / H e i g h t > < I s E x p a n d e d > t r u e < / I s E x p a n d e d > < W i d t h > 2 0 0 < / W i d t h > < / a : V a l u e > < / a : K e y V a l u e O f D i a g r a m O b j e c t K e y a n y T y p e z b w N T n L X > < a : K e y V a l u e O f D i a g r a m O b j e c t K e y a n y T y p e z b w N T n L X > < a : K e y > < K e y > T a b l e s \ C a n a s t a 2 0 2 3 \ C o l u m n s \ N � m e r o   d e   c a n a l e s   c o n   a l t a   d e f i n i c i � n   ( H D ) < / K e y > < / a : K e y > < a : V a l u e   i : t y p e = " D i a g r a m D i s p l a y N o d e V i e w S t a t e " > < H e i g h t > 1 5 0 < / H e i g h t > < I s E x p a n d e d > t r u e < / I s E x p a n d e d > < W i d t h > 2 0 0 < / W i d t h > < / a : V a l u e > < / a : K e y V a l u e O f D i a g r a m O b j e c t K e y a n y T y p e z b w N T n L X > < a : K e y V a l u e O f D i a g r a m O b j e c t K e y a n y T y p e z b w N T n L X > < a : K e y > < K e y > T a b l e s \ C a n a s t a 2 0 2 3 \ C o l u m n s \ N � m e r o   d e   c a n a l e s   " S o l o   A u d i o " < / K e y > < / a : K e y > < a : V a l u e   i : t y p e = " D i a g r a m D i s p l a y N o d e V i e w S t a t e " > < H e i g h t > 1 5 0 < / H e i g h t > < I s E x p a n d e d > t r u e < / I s E x p a n d e d > < W i d t h > 2 0 0 < / W i d t h > < / a : V a l u e > < / a : K e y V a l u e O f D i a g r a m O b j e c t K e y a n y T y p e z b w N T n L X > < a : K e y V a l u e O f D i a g r a m O b j e c t K e y a n y T y p e z b w N T n L X > < a : K e y > < K e y > T a b l e s \ C a n a s t a 2 0 2 3 \ C o l u m n s \ m a x < / K e y > < / a : K e y > < a : V a l u e   i : t y p e = " D i a g r a m D i s p l a y N o d e V i e w S t a t e " > < H e i g h t > 1 5 0 < / H e i g h t > < I s E x p a n d e d > t r u e < / I s E x p a n d e d > < W i d t h > 2 0 0 < / W i d t h > < / a : V a l u e > < / a : K e y V a l u e O f D i a g r a m O b j e c t K e y a n y T y p e z b w N T n L X > < a : K e y V a l u e O f D i a g r a m O b j e c t K e y a n y T y p e z b w N T n L X > < a : K e y > < K e y > T a b l e s \ C a n a s t a 2 0 2 3 \ C o l u m n s \ p a r a m o u n t   + < / K e y > < / a : K e y > < a : V a l u e   i : t y p e = " D i a g r a m D i s p l a y N o d e V i e w S t a t e " > < H e i g h t > 1 5 0 < / H e i g h t > < I s E x p a n d e d > t r u e < / I s E x p a n d e d > < W i d t h > 2 0 0 < / W i d t h > < / a : V a l u e > < / a : K e y V a l u e O f D i a g r a m O b j e c t K e y a n y T y p e z b w N T n L X > < a : K e y V a l u e O f D i a g r a m O b j e c t K e y a n y T y p e z b w N T n L X > < a : K e y > < K e y > T a b l e s \ C a n a s t a 2 0 2 3 \ C o l u m n s \ F o x   S p o r t   P r e m i u m < / K e y > < / a : K e y > < a : V a l u e   i : t y p e = " D i a g r a m D i s p l a y N o d e V i e w S t a t e " > < H e i g h t > 1 5 0 < / H e i g h t > < I s E x p a n d e d > t r u e < / I s E x p a n d e d > < W i d t h > 2 0 0 < / W i d t h > < / a : V a l u e > < / a : K e y V a l u e O f D i a g r a m O b j e c t K e y a n y T y p e z b w N T n L X > < a : K e y V a l u e O f D i a g r a m O b j e c t K e y a n y T y p e z b w N T n L X > < a : K e y > < K e y > T a b l e s \ C a n a s t a 2 0 2 3 \ C o l u m n s \ M L B < / K e y > < / a : K e y > < a : V a l u e   i : t y p e = " D i a g r a m D i s p l a y N o d e V i e w S t a t e " > < H e i g h t > 1 5 0 < / H e i g h t > < I s E x p a n d e d > t r u e < / I s E x p a n d e d > < W i d t h > 2 0 0 < / W i d t h > < / a : V a l u e > < / a : K e y V a l u e O f D i a g r a m O b j e c t K e y a n y T y p e z b w N T n L X > < a : K e y V a l u e O f D i a g r a m O b j e c t K e y a n y T y p e z b w N T n L X > < a : K e y > < K e y > T a b l e s \ C a n a s t a 2 0 2 3 \ C o l u m n s \ N B A   L e a g u e   P a s s < / K e y > < / a : K e y > < a : V a l u e   i : t y p e = " D i a g r a m D i s p l a y N o d e V i e w S t a t e " > < H e i g h t > 1 5 0 < / H e i g h t > < I s E x p a n d e d > t r u e < / I s E x p a n d e d > < W i d t h > 2 0 0 < / W i d t h > < / a : V a l u e > < / a : K e y V a l u e O f D i a g r a m O b j e c t K e y a n y T y p e z b w N T n L X > < a : K e y V a l u e O f D i a g r a m O b j e c t K e y a n y T y p e z b w N T n L X > < a : K e y > < K e y > T a b l e s \ C a n a s t a 2 0 2 3 \ C o l u m n s \ A d u l t   P a c k < / K e y > < / a : K e y > < a : V a l u e   i : t y p e = " D i a g r a m D i s p l a y N o d e V i e w S t a t e " > < H e i g h t > 1 5 0 < / H e i g h t > < I s E x p a n d e d > t r u e < / I s E x p a n d e d > < W i d t h > 2 0 0 < / W i d t h > < / a : V a l u e > < / a : K e y V a l u e O f D i a g r a m O b j e c t K e y a n y T y p e z b w N T n L X > < a : K e y V a l u e O f D i a g r a m O b j e c t K e y a n y T y p e z b w N T n L X > < a : K e y > < K e y > T a b l e s \ C a n a s t a 2 0 2 3 \ C o l u m n s \ o t r o s < / K e y > < / a : K e y > < a : V a l u e   i : t y p e = " D i a g r a m D i s p l a y N o d e V i e w S t a t e " > < H e i g h t > 1 5 0 < / H e i g h t > < I s E x p a n d e d > t r u e < / I s E x p a n d e d > < W i d t h > 2 0 0 < / W i d t h > < / a : V a l u e > < / a : K e y V a l u e O f D i a g r a m O b j e c t K e y a n y T y p e z b w N T n L X > < a : K e y V a l u e O f D i a g r a m O b j e c t K e y a n y T y p e z b w N T n L X > < a : K e y > < K e y > T a b l e s \ C a n a s t a 2 0 2 3 \ C o l u m n s \ C a n t i d a d   d e   l � n e a s   i n c l u i d a s < / K e y > < / a : K e y > < a : V a l u e   i : t y p e = " D i a g r a m D i s p l a y N o d e V i e w S t a t e " > < H e i g h t > 1 5 0 < / H e i g h t > < I s E x p a n d e d > t r u e < / I s E x p a n d e d > < W i d t h > 2 0 0 < / W i d t h > < / a : V a l u e > < / a : K e y V a l u e O f D i a g r a m O b j e c t K e y a n y T y p e z b w N T n L X > < a : K e y V a l u e O f D i a g r a m O b j e c t K e y a n y T y p e z b w N T n L X > < a : K e y > < K e y > T a b l e s \ C a n a s t a 2 0 2 3 \ C o l u m n s \ N a c i o n a l e s 2 < / K e y > < / a : K e y > < a : V a l u e   i : t y p e = " D i a g r a m D i s p l a y N o d e V i e w S t a t e " > < H e i g h t > 1 5 0 < / H e i g h t > < I s E x p a n d e d > t r u e < / I s E x p a n d e d > < W i d t h > 2 0 0 < / W i d t h > < / a : V a l u e > < / a : K e y V a l u e O f D i a g r a m O b j e c t K e y a n y T y p e z b w N T n L X > < a : K e y V a l u e O f D i a g r a m O b j e c t K e y a n y T y p e z b w N T n L X > < a : K e y > < K e y > T a b l e s \ C a n a s t a 2 0 2 3 \ C o l u m n s \ E s t d o s   U n i d o s   y   C a n a d � < / K e y > < / a : K e y > < a : V a l u e   i : t y p e = " D i a g r a m D i s p l a y N o d e V i e w S t a t e " > < H e i g h t > 1 5 0 < / H e i g h t > < I s E x p a n d e d > t r u e < / I s E x p a n d e d > < W i d t h > 2 0 0 < / W i d t h > < / a : V a l u e > < / a : K e y V a l u e O f D i a g r a m O b j e c t K e y a n y T y p e z b w N T n L X > < a : K e y V a l u e O f D i a g r a m O b j e c t K e y a n y T y p e z b w N T n L X > < a : K e y > < K e y > T a b l e s \ C a n a s t a 2 0 2 3 \ C o l u m n s \ N a c i o n a l e s 3 < / K e y > < / a : K e y > < a : V a l u e   i : t y p e = " D i a g r a m D i s p l a y N o d e V i e w S t a t e " > < H e i g h t > 1 5 0 < / H e i g h t > < I s E x p a n d e d > t r u e < / I s E x p a n d e d > < W i d t h > 2 0 0 < / W i d t h > < / a : V a l u e > < / a : K e y V a l u e O f D i a g r a m O b j e c t K e y a n y T y p e z b w N T n L X > < a : K e y V a l u e O f D i a g r a m O b j e c t K e y a n y T y p e z b w N T n L X > < a : K e y > < K e y > T a b l e s \ C a n a s t a 2 0 2 3 \ C o l u m n s \ E s t d o s   U n i d o s   y   C a n a d � 4 < / K e y > < / a : K e y > < a : V a l u e   i : t y p e = " D i a g r a m D i s p l a y N o d e V i e w S t a t e " > < H e i g h t > 1 5 0 < / H e i g h t > < I s E x p a n d e d > t r u e < / I s E x p a n d e d > < W i d t h > 2 0 0 < / W i d t h > < / a : V a l u e > < / a : K e y V a l u e O f D i a g r a m O b j e c t K e y a n y T y p e z b w N T n L X > < a : K e y V a l u e O f D i a g r a m O b j e c t K e y a n y T y p e z b w N T n L X > < a : K e y > < K e y > T a b l e s \ C a n a s t a 2 0 2 3 \ C o l u m n s \ V e l o c i d a d   d e   b a j a d a   o f e r t a d a   ( M b p s ) < / K e y > < / a : K e y > < a : V a l u e   i : t y p e = " D i a g r a m D i s p l a y N o d e V i e w S t a t e " > < H e i g h t > 1 5 0 < / H e i g h t > < I s E x p a n d e d > t r u e < / I s E x p a n d e d > < W i d t h > 2 0 0 < / W i d t h > < / a : V a l u e > < / a : K e y V a l u e O f D i a g r a m O b j e c t K e y a n y T y p e z b w N T n L X > < a : K e y V a l u e O f D i a g r a m O b j e c t K e y a n y T y p e z b w N T n L X > < a : K e y > < K e y > T a b l e s \ C a n a s t a 2 0 2 3 \ C o l u m n s \ V e l o c i d a d   d e   s u b i d a   o f e r t a d a   ( M b p s ) < / K e y > < / a : K e y > < a : V a l u e   i : t y p e = " D i a g r a m D i s p l a y N o d e V i e w S t a t e " > < H e i g h t > 1 5 0 < / H e i g h t > < I s E x p a n d e d > t r u e < / I s E x p a n d e d > < W i d t h > 2 0 0 < / W i d t h > < / a : V a l u e > < / a : K e y V a l u e O f D i a g r a m O b j e c t K e y a n y T y p e z b w N T n L X > < a : K e y V a l u e O f D i a g r a m O b j e c t K e y a n y T y p e z b w N T n L X > < a : K e y > < K e y > T a b l e s \ C a n a s t a 2 0 2 3 \ C o l u m n s \ � C u e n t a   c o n   p r o m o c i o n e s   q u e   i n c r e m e n t e n   s u   v e l o c i d a d   a   p a r t i r   d e l   p a g o   d e   l a   m i s m a   r e n t a   m e n s u a l ?   ( S < / K e y > < / a : K e y > < a : V a l u e   i : t y p e = " D i a g r a m D i s p l a y N o d e V i e w S t a t e " > < H e i g h t > 1 5 0 < / H e i g h t > < I s E x p a n d e d > t r u e < / I s E x p a n d e d > < W i d t h > 2 0 0 < / W i d t h > < / a : V a l u e > < / a : K e y V a l u e O f D i a g r a m O b j e c t K e y a n y T y p e z b w N T n L X > < a : K e y V a l u e O f D i a g r a m O b j e c t K e y a n y T y p e z b w N T n L X > < a : K e y > < K e y > T a b l e s \ C a n a s t a 2 0 2 3 \ C o l u m n s \ D u r a c i � n   d e l   p e r i o d o   d e   t i e m p o   ( e n   m e s e s )   e n   q u e   o f r e c e   l a   p r o m o c i � n   d e   i n c r e m e n t o   d e   v e l o c i d a d < / K e y > < / a : K e y > < a : V a l u e   i : t y p e = " D i a g r a m D i s p l a y N o d e V i e w S t a t e " > < H e i g h t > 1 5 0 < / H e i g h t > < I s E x p a n d e d > t r u e < / I s E x p a n d e d > < W i d t h > 2 0 0 < / W i d t h > < / a : V a l u e > < / a : K e y V a l u e O f D i a g r a m O b j e c t K e y a n y T y p e z b w N T n L X > < a : K e y V a l u e O f D i a g r a m O b j e c t K e y a n y T y p e z b w N T n L X > < a : K e y > < K e y > T a b l e s \ C a n a s t a 2 0 2 3 \ C o l u m n s \ V e l o c i d a d   d e   s u b i d a   o f e r t a d a   ( M b p s )   c o n   l a   p r o m o c i � n   d e   a u m e n t o   d e   v e l o c i d a d < / K e y > < / a : K e y > < a : V a l u e   i : t y p e = " D i a g r a m D i s p l a y N o d e V i e w S t a t e " > < H e i g h t > 1 5 0 < / H e i g h t > < I s E x p a n d e d > t r u e < / I s E x p a n d e d > < W i d t h > 2 0 0 < / W i d t h > < / a : V a l u e > < / a : K e y V a l u e O f D i a g r a m O b j e c t K e y a n y T y p e z b w N T n L X > < a : K e y V a l u e O f D i a g r a m O b j e c t K e y a n y T y p e z b w N T n L X > < a : K e y > < K e y > T a b l e s \ C a n a s t a 2 0 2 3 \ C o l u m n s \ V e l o c i d a d   d e   b a j a d a   o f e r t a d a   ( M b p s )   c o n   l a   p r o m o c i � n   d e   a u m e n t o   d e   v e l o c i d a d < / K e y > < / a : K e y > < a : V a l u e   i : t y p e = " D i a g r a m D i s p l a y N o d e V i e w S t a t e " > < H e i g h t > 1 5 0 < / H e i g h t > < I s E x p a n d e d > t r u e < / I s E x p a n d e d > < W i d t h > 2 0 0 < / W i d t h > < / a : V a l u e > < / a : K e y V a l u e O f D i a g r a m O b j e c t K e y a n y T y p e z b w N T n L X > < a : K e y V a l u e O f D i a g r a m O b j e c t K e y a n y T y p e z b w N T n L X > < a : K e y > < K e y > T a b l e s \ C a n a s t a 2 0 2 3 \ C o l u m n s \ V e l o c i d a d   d e   s u b i d a   o f e r t a d a   ( M b p s )   c o n   l a   p r o m o c i � n   d e   a u m e n t o   d e   v e l o c i d a d 5 < / K e y > < / a : K e y > < a : V a l u e   i : t y p e = " D i a g r a m D i s p l a y N o d e V i e w S t a t e " > < H e i g h t > 1 5 0 < / H e i g h t > < I s E x p a n d e d > t r u e < / I s E x p a n d e d > < W i d t h > 2 0 0 < / W i d t h > < / a : V a l u e > < / a : K e y V a l u e O f D i a g r a m O b j e c t K e y a n y T y p e z b w N T n L X > < a : K e y V a l u e O f D i a g r a m O b j e c t K e y a n y T y p e z b w N T n L X > < a : K e y > < K e y > T a b l e s \ C a n a s t a 2 0 2 3 \ C o l u m n s \ V e l o c i d a d   d e   b a j a d a   o f e r t a d a   ( M b p s )   c o n   l a   p r o m o c i � n   d e   a u m e n t o   d e   v e l o c i d a d 6 < / K e y > < / a : K e y > < a : V a l u e   i : t y p e = " D i a g r a m D i s p l a y N o d e V i e w S t a t e " > < H e i g h t > 1 5 0 < / H e i g h t > < I s E x p a n d e d > t r u e < / I s E x p a n d e d > < W i d t h > 2 0 0 < / W i d t h > < / a : V a l u e > < / a : K e y V a l u e O f D i a g r a m O b j e c t K e y a n y T y p e z b w N T n L X > < a : K e y V a l u e O f D i a g r a m O b j e c t K e y a n y T y p e z b w N T n L X > < a : K e y > < K e y > T a b l e s \ C a n a s t a 2 0 2 3 \ C o l u m n s \ V e l o c i d a d   d e   s u b i d a   o f e r t a d a   ( M b p s )   c o n   l a   p r o m o c i � n   d e   a u m e n t o   d e   v e l o c i d a d 7 < / K e y > < / a : K e y > < a : V a l u e   i : t y p e = " D i a g r a m D i s p l a y N o d e V i e w S t a t e " > < H e i g h t > 1 5 0 < / H e i g h t > < I s E x p a n d e d > t r u e < / I s E x p a n d e d > < W i d t h > 2 0 0 < / W i d t h > < / a : V a l u e > < / a : K e y V a l u e O f D i a g r a m O b j e c t K e y a n y T y p e z b w N T n L X > < a : K e y V a l u e O f D i a g r a m O b j e c t K e y a n y T y p e z b w N T n L X > < a : K e y > < K e y > T a b l e s \ C a n a s t a 2 0 2 3 \ C o l u m n s \ � C u e n t a   c o n   p r o m o c i o n e s   q u e   v u e l v a n   s u   v e l o c i d a d   s i m � t r i c a   p a r t i r   d e l   p a g o   d e   l a   m i s m a   r e n t a   m e n s u a l < / K e y > < / a : K e y > < a : V a l u e   i : t y p e = " D i a g r a m D i s p l a y N o d e V i e w S t a t e " > < H e i g h t > 1 5 0 < / H e i g h t > < I s E x p a n d e d > t r u e < / I s E x p a n d e d > < W i d t h > 2 0 0 < / W i d t h > < / a : V a l u e > < / a : K e y V a l u e O f D i a g r a m O b j e c t K e y a n y T y p e z b w N T n L X > < a : K e y V a l u e O f D i a g r a m O b j e c t K e y a n y T y p e z b w N T n L X > < a : K e y > < K e y > T a b l e s \ C a n a s t a 2 0 2 3 \ C o l u m n s \ D u r a c i � n   d e l   p e r i o d o   d e   t i e m p o   ( e n   m e s e s )   e n   q u e   o f r e c e   l a   p r o m o c i � n   d e   s i m e t r � a   e n   l a   v e l o c i d a d < / K e y > < / a : K e y > < a : V a l u e   i : t y p e = " D i a g r a m D i s p l a y N o d e V i e w S t a t e " > < H e i g h t > 1 5 0 < / H e i g h t > < I s E x p a n d e d > t r u e < / I s E x p a n d e d > < W i d t h > 2 0 0 < / W i d t h > < / a : V a l u e > < / a : K e y V a l u e O f D i a g r a m O b j e c t K e y a n y T y p e z b w N T n L X > < a : K e y V a l u e O f D i a g r a m O b j e c t K e y a n y T y p e z b w N T n L X > < a : K e y > < K e y > T a b l e s \ C a n a s t a 2 0 2 3 \ C o l u m n s \ � I n c l u y e   P a r a m o u n t   + ? < / K e y > < / a : K e y > < a : V a l u e   i : t y p e = " D i a g r a m D i s p l a y N o d e V i e w S t a t e " > < H e i g h t > 1 5 0 < / H e i g h t > < I s E x p a n d e d > t r u e < / I s E x p a n d e d > < W i d t h > 2 0 0 < / W i d t h > < / a : V a l u e > < / a : K e y V a l u e O f D i a g r a m O b j e c t K e y a n y T y p e z b w N T n L X > < a : K e y V a l u e O f D i a g r a m O b j e c t K e y a n y T y p e z b w N T n L X > < a : K e y > < K e y > T a b l e s \ C a n a s t a 2 0 2 3 \ C o l u m n s \ T � r m i n o s   y   c o n d i c i o n e s   d e l   s e r v i c i o * * < / K e y > < / a : K e y > < a : V a l u e   i : t y p e = " D i a g r a m D i s p l a y N o d e V i e w S t a t e " > < H e i g h t > 1 5 0 < / H e i g h t > < I s E x p a n d e d > t r u e < / I s E x p a n d e d > < W i d t h > 2 0 0 < / W i d t h > < / a : V a l u e > < / a : K e y V a l u e O f D i a g r a m O b j e c t K e y a n y T y p e z b w N T n L X > < a : K e y V a l u e O f D i a g r a m O b j e c t K e y a n y T y p e z b w N T n L X > < a : K e y > < K e y > T a b l e s \ C a n a s t a 2 0 2 3 \ C o l u m n s \ D u r a c i � n   d e l   p e r i o d o   d e   t i e m p o   ( e n   m e s e s )   e n   q u e   o f r e c e   a   l o s   u s u a r i o s   f i n a l e s   e l   s e r v i c i o   d e   P a r a m o < / K e y > < / a : K e y > < a : V a l u e   i : t y p e = " D i a g r a m D i s p l a y N o d e V i e w S t a t e " > < H e i g h t > 1 5 0 < / H e i g h t > < I s E x p a n d e d > t r u e < / I s E x p a n d e d > < W i d t h > 2 0 0 < / W i d t h > < / a : V a l u e > < / a : K e y V a l u e O f D i a g r a m O b j e c t K e y a n y T y p e z b w N T n L X > < a : K e y V a l u e O f D i a g r a m O b j e c t K e y a n y T y p e z b w N T n L X > < a : K e y > < K e y > T a b l e s \ C a n a s t a 2 0 2 3 \ C o l u m n s \ � I n c l u y e   m a x ? < / K e y > < / a : K e y > < a : V a l u e   i : t y p e = " D i a g r a m D i s p l a y N o d e V i e w S t a t e " > < H e i g h t > 1 5 0 < / H e i g h t > < I s E x p a n d e d > t r u e < / I s E x p a n d e d > < W i d t h > 2 0 0 < / W i d t h > < / a : V a l u e > < / a : K e y V a l u e O f D i a g r a m O b j e c t K e y a n y T y p e z b w N T n L X > < a : K e y V a l u e O f D i a g r a m O b j e c t K e y a n y T y p e z b w N T n L X > < a : K e y > < K e y > T a b l e s \ C a n a s t a 2 0 2 3 \ C o l u m n s \ T � r m i n o s   y   c o n d i c i o n e s   d e l   s e r v i c i o * * 8 < / K e y > < / a : K e y > < a : V a l u e   i : t y p e = " D i a g r a m D i s p l a y N o d e V i e w S t a t e " > < H e i g h t > 1 5 0 < / H e i g h t > < I s E x p a n d e d > t r u e < / I s E x p a n d e d > < W i d t h > 2 0 0 < / W i d t h > < / a : V a l u e > < / a : K e y V a l u e O f D i a g r a m O b j e c t K e y a n y T y p e z b w N T n L X > < a : K e y V a l u e O f D i a g r a m O b j e c t K e y a n y T y p e z b w N T n L X > < a : K e y > < K e y > T a b l e s \ C a n a s t a 2 0 2 3 \ C o l u m n s \ D u r a c i � n   d e l   p e r i o d o   d e   t i e m p o   ( e n   m e s e s )   e n   q u e   o f r e c e   a   l o s   u s u a r i o s   f i n a l e s   e l   s e r v i c i o   d e   m a x   s i < / K e y > < / a : K e y > < a : V a l u e   i : t y p e = " D i a g r a m D i s p l a y N o d e V i e w S t a t e " > < H e i g h t > 1 5 0 < / H e i g h t > < I s E x p a n d e d > t r u e < / I s E x p a n d e d > < W i d t h > 2 0 0 < / W i d t h > < / a : V a l u e > < / a : K e y V a l u e O f D i a g r a m O b j e c t K e y a n y T y p e z b w N T n L X > < a : K e y V a l u e O f D i a g r a m O b j e c t K e y a n y T y p e z b w N T n L X > < a : K e y > < K e y > T a b l e s \ C a n a s t a 2 0 2 3 \ C o l u m n s \ � I n c l u y e   m a x ?   9 < / K e y > < / a : K e y > < a : V a l u e   i : t y p e = " D i a g r a m D i s p l a y N o d e V i e w S t a t e " > < H e i g h t > 1 5 0 < / H e i g h t > < I s E x p a n d e d > t r u e < / I s E x p a n d e d > < W i d t h > 2 0 0 < / W i d t h > < / a : V a l u e > < / a : K e y V a l u e O f D i a g r a m O b j e c t K e y a n y T y p e z b w N T n L X > < a : K e y V a l u e O f D i a g r a m O b j e c t K e y a n y T y p e z b w N T n L X > < a : K e y > < K e y > T a b l e s \ C a n a s t a 2 0 2 3 \ C o l u m n s \ T � r m i n o s   y   c o n d i c i o n e s   d e l   s e r v i c i o * * 1 0 < / K e y > < / a : K e y > < a : V a l u e   i : t y p e = " D i a g r a m D i s p l a y N o d e V i e w S t a t e " > < H e i g h t > 1 5 0 < / H e i g h t > < I s E x p a n d e d > t r u e < / I s E x p a n d e d > < W i d t h > 2 0 0 < / W i d t h > < / a : V a l u e > < / a : K e y V a l u e O f D i a g r a m O b j e c t K e y a n y T y p e z b w N T n L X > < a : K e y V a l u e O f D i a g r a m O b j e c t K e y a n y T y p e z b w N T n L X > < a : K e y > < K e y > T a b l e s \ C a n a s t a 2 0 2 3 \ C o l u m n s \ D u r a c i � n   d e l   p e r i o d o   d e   t i e m p o   ( e n   m e s e s )   e n   q u e   o f r e c e   a   l o s   u s u a r i o s   f i n a l e s   e l   s e r v i c i o   d e   m a x     2 < / K e y > < / a : K e y > < a : V a l u e   i : t y p e = " D i a g r a m D i s p l a y N o d e V i e w S t a t e " > < H e i g h t > 1 5 0 < / H e i g h t > < I s E x p a n d e d > t r u e < / I s E x p a n d e d > < W i d t h > 2 0 0 < / W i d t h > < / a : V a l u e > < / a : K e y V a l u e O f D i a g r a m O b j e c t K e y a n y T y p e z b w N T n L X > < a : K e y V a l u e O f D i a g r a m O b j e c t K e y a n y T y p e z b w N T n L X > < a : K e y > < K e y > T a b l e s \ C a n a s t a 2 0 2 3 \ C o l u m n s \ C a n t i d a d   d e   s e r v i c i o s   a d i c i o n a l e s   i n c l u i d o s < / K e y > < / a : K e y > < a : V a l u e   i : t y p e = " D i a g r a m D i s p l a y N o d e V i e w S t a t e " > < H e i g h t > 1 5 0 < / H e i g h t > < I s E x p a n d e d > t r u e < / I s E x p a n d e d > < W i d t h > 2 0 0 < / W i d t h > < / a : V a l u e > < / a : K e y V a l u e O f D i a g r a m O b j e c t K e y a n y T y p e z b w N T n L X > < a : K e y V a l u e O f D i a g r a m O b j e c t K e y a n y T y p e z b w N T n L X > < a : K e y > < K e y > T a b l e s \ C a n a s t a 2 0 2 3 \ C o l u m n s \ N o m b r e   d e   l o s   s e r v i c i o s   a d i c i o n a l e s   i n c l u i d o s   ( p o r   e j e m p l o   (   I d e n t i f i c a d o r   d e   l l a m a d a s ,   D e s v i o   d e   l l < / K e y > < / a : K e y > < a : V a l u e   i : t y p e = " D i a g r a m D i s p l a y N o d e V i e w S t a t e " > < H e i g h t > 1 5 0 < / H e i g h t > < I s E x p a n d e d > t r u e < / I s E x p a n d e d > < W i d t h > 2 0 0 < / W i d t h > < / a : V a l u e > < / a : K e y V a l u e O f D i a g r a m O b j e c t K e y a n y T y p e z b w N T n L X > < a : K e y V a l u e O f D i a g r a m O b j e c t K e y a n y T y p e z b w N T n L X > < a : K e y > < K e y > T a b l e s \ C a n a s t a 2 0 2 3 \ C o l u m n s \ T V   a d i c i o n a l   * * * < / K e y > < / a : K e y > < a : V a l u e   i : t y p e = " D i a g r a m D i s p l a y N o d e V i e w S t a t e " > < H e i g h t > 1 5 0 < / H e i g h t > < I s E x p a n d e d > t r u e < / I s E x p a n d e d > < W i d t h > 2 0 0 < / W i d t h > < / a : V a l u e > < / a : K e y V a l u e O f D i a g r a m O b j e c t K e y a n y T y p e z b w N T n L X > < a : K e y V a l u e O f D i a g r a m O b j e c t K e y a n y T y p e z b w N T n L X > < a : K e y > < K e y > T a b l e s \ C a n a s t a 2 0 2 3 \ C o l u m n s \ C a r g o   p o r   i n s t a l a c i � n   * * * < / K e y > < / a : K e y > < a : V a l u e   i : t y p e = " D i a g r a m D i s p l a y N o d e V i e w S t a t e " > < H e i g h t > 1 5 0 < / H e i g h t > < I s E x p a n d e d > t r u e < / I s E x p a n d e d > < W i d t h > 2 0 0 < / W i d t h > < / a : V a l u e > < / a : K e y V a l u e O f D i a g r a m O b j e c t K e y a n y T y p e z b w N T n L X > < a : K e y V a l u e O f D i a g r a m O b j e c t K e y a n y T y p e z b w N T n L X > < a : K e y > < K e y > T a b l e s \ C a n a s t a 2 0 2 3 \ C o l u m n s \ E q u i p o   t e r m i n a l   ( M � d e m / O N T ) * * * < / K e y > < / a : K e y > < a : V a l u e   i : t y p e = " D i a g r a m D i s p l a y N o d e V i e w S t a t e " > < H e i g h t > 1 5 0 < / H e i g h t > < I s E x p a n d e d > t r u e < / I s E x p a n d e d > < W i d t h > 2 0 0 < / W i d t h > < / a : V a l u e > < / a : K e y V a l u e O f D i a g r a m O b j e c t K e y a n y T y p e z b w N T n L X > < a : K e y V a l u e O f D i a g r a m O b j e c t K e y a n y T y p e z b w N T n L X > < a : K e y > < K e y > T a b l e s \ C a n a s t a 2 0 2 3 \ C o l u m n s \ D e c o d i f i c a d o r   ( d i g i t a l )   * * * < / K e y > < / a : K e y > < a : V a l u e   i : t y p e = " D i a g r a m D i s p l a y N o d e V i e w S t a t e " > < H e i g h t > 1 5 0 < / H e i g h t > < I s E x p a n d e d > t r u e < / I s E x p a n d e d > < W i d t h > 2 0 0 < / W i d t h > < / a : V a l u e > < / a : K e y V a l u e O f D i a g r a m O b j e c t K e y a n y T y p e z b w N T n L X > < a : K e y V a l u e O f D i a g r a m O b j e c t K e y a n y T y p e z b w N T n L X > < a : K e y > < K e y > T a b l e s \ C a n a s t a 2 0 2 3 \ C o l u m n s \ X v i e w   +   /   X v i e w   * * * < / K e y > < / a : K e y > < a : V a l u e   i : t y p e = " D i a g r a m D i s p l a y N o d e V i e w S t a t e " > < H e i g h t > 1 5 0 < / H e i g h t > < I s E x p a n d e d > t r u e < / I s E x p a n d e d > < W i d t h > 2 0 0 < / W i d t h > < / a : V a l u e > < / a : K e y V a l u e O f D i a g r a m O b j e c t K e y a n y T y p e z b w N T n L X > < a : K e y V a l u e O f D i a g r a m O b j e c t K e y a n y T y p e z b w N T n L X > < a : K e y > < K e y > T a b l e s \ C a n a s t a 2 0 2 3 \ C o l u m n s \ S e r v i c i o   C l o u d     ( C l o u d   1 ,   C l o u d   2 )   * * * < / K e y > < / a : K e y > < a : V a l u e   i : t y p e = " D i a g r a m D i s p l a y N o d e V i e w S t a t e " > < H e i g h t > 1 5 0 < / H e i g h t > < I s E x p a n d e d > t r u e < / I s E x p a n d e d > < W i d t h > 2 0 0 < / W i d t h > < / a : V a l u e > < / a : K e y V a l u e O f D i a g r a m O b j e c t K e y a n y T y p e z b w N T n L X > < a : K e y V a l u e O f D i a g r a m O b j e c t K e y a n y T y p e z b w N T n L X > < a : K e y > < K e y > T a b l e s \ C a n a s t a 2 0 2 3 \ C o l u m n s \ M e g a   M � v i l   * * * < / K e y > < / a : K e y > < a : V a l u e   i : t y p e = " D i a g r a m D i s p l a y N o d e V i e w S t a t e " > < H e i g h t > 1 5 0 < / H e i g h t > < I s E x p a n d e d > t r u e < / I s E x p a n d e d > < W i d t h > 2 0 0 < / W i d t h > < / a : V a l u e > < / a : K e y V a l u e O f D i a g r a m O b j e c t K e y a n y T y p e z b w N T n L X > < a : K e y V a l u e O f D i a g r a m O b j e c t K e y a n y T y p e z b w N T n L X > < a : K e y > < K e y > T a b l e s \ C a n a s t a 2 0 2 3 \ C o l u m n s \ E x t e n s o r   M e s h   * * * < / K e y > < / a : K e y > < a : V a l u e   i : t y p e = " D i a g r a m D i s p l a y N o d e V i e w S t a t e " > < H e i g h t > 1 5 0 < / H e i g h t > < I s E x p a n d e d > t r u e < / I s E x p a n d e d > < W i d t h > 2 0 0 < / W i d t h > < / a : V a l u e > < / a : K e y V a l u e O f D i a g r a m O b j e c t K e y a n y T y p e z b w N T n L X > < a : K e y V a l u e O f D i a g r a m O b j e c t K e y a n y T y p e z b w N T n L X > < a : K e y > < K e y > T a b l e s \ C a n a s t a 2 0 2 3 \ C o l u m n s \ N o r t o n   S e c u r i t y   * * *   N o r t o n   F a m i l y   * * *   N o r t o n   S e c u r e   V P N   * * * < / K e y > < / a : K e y > < a : V a l u e   i : t y p e = " D i a g r a m D i s p l a y N o d e V i e w S t a t e " > < H e i g h t > 1 5 0 < / H e i g h t > < I s E x p a n d e d > t r u e < / I s E x p a n d e d > < W i d t h > 2 0 0 < / W i d t h > < / a : V a l u e > < / a : K e y V a l u e O f D i a g r a m O b j e c t K e y a n y T y p e z b w N T n L X > < a : K e y V a l u e O f D i a g r a m O b j e c t K e y a n y T y p e z b w N T n L X > < a : K e y > < K e y > T a b l e s \ C a n a s t a 2 0 2 3 \ C o l u m n s \ F o x   S p o r t   P r e m i u m   * * * * < / K e y > < / a : K e y > < a : V a l u e   i : t y p e = " D i a g r a m D i s p l a y N o d e V i e w S t a t e " > < H e i g h t > 1 5 0 < / H e i g h t > < I s E x p a n d e d > t r u e < / I s E x p a n d e d > < W i d t h > 2 0 0 < / W i d t h > < / a : V a l u e > < / a : K e y V a l u e O f D i a g r a m O b j e c t K e y a n y T y p e z b w N T n L X > < a : K e y V a l u e O f D i a g r a m O b j e c t K e y a n y T y p e z b w N T n L X > < a : K e y > < K e y > T a b l e s \ C a n a s t a 2 0 2 3 \ C o l u m n s \ N B A   L e a g u e   P a s s   * * * * < / K e y > < / a : K e y > < a : V a l u e   i : t y p e = " D i a g r a m D i s p l a y N o d e V i e w S t a t e " > < H e i g h t > 1 5 0 < / H e i g h t > < I s E x p a n d e d > t r u e < / I s E x p a n d e d > < W i d t h > 2 0 0 < / W i d t h > < / a : V a l u e > < / a : K e y V a l u e O f D i a g r a m O b j e c t K e y a n y T y p e z b w N T n L X > < a : K e y V a l u e O f D i a g r a m O b j e c t K e y a n y T y p e z b w N T n L X > < a : K e y > < K e y > T a b l e s \ C a n a s t a 2 0 2 3 \ C o l u m n s \ M B L   * * * * < / K e y > < / a : K e y > < a : V a l u e   i : t y p e = " D i a g r a m D i s p l a y N o d e V i e w S t a t e " > < H e i g h t > 1 5 0 < / H e i g h t > < I s E x p a n d e d > t r u e < / I s E x p a n d e d > < W i d t h > 2 0 0 < / W i d t h > < / a : V a l u e > < / a : K e y V a l u e O f D i a g r a m O b j e c t K e y a n y T y p e z b w N T n L X > < a : K e y V a l u e O f D i a g r a m O b j e c t K e y a n y T y p e z b w N T n L X > < a : K e y > < K e y > T a b l e s \ C a n a s t a 2 0 2 3 \ C o l u m n s \ O t r o s   I n c l u y a   l a s   c o l u m n a s   q u e   s e a n   n e c e s a r i a s < / K e y > < / a : K e y > < a : V a l u e   i : t y p e = " D i a g r a m D i s p l a y N o d e V i e w S t a t e " > < H e i g h t > 1 5 0 < / H e i g h t > < I s E x p a n d e d > t r u e < / I s E x p a n d e d > < W i d t h > 2 0 0 < / W i d t h > < / a : V a l u e > < / a : K e y V a l u e O f D i a g r a m O b j e c t K e y a n y T y p e z b w N T n L X > < a : K e y V a l u e O f D i a g r a m O b j e c t K e y a n y T y p e z b w N T n L X > < a : K e y > < K e y > T a b l e s \ S u s c r i p t o r e s a < / K e y > < / a : K e y > < a : V a l u e   i : t y p e = " D i a g r a m D i s p l a y N o d e V i e w S t a t e " > < H e i g h t > 4 0 2 < / H e i g h t > < I s E x p a n d e d > t r u e < / I s E x p a n d e d > < L a y e d O u t > t r u e < / L a y e d O u t > < L e f t > 1 2 2 9 . 7 1 1 4 3 1 7 0 2 9 9 7 3 < / L e f t > < T a b I n d e x > 4 < / T a b I n d e x > < W i d t h > 3 2 5 < / W i d t h > < / a : V a l u e > < / a : K e y V a l u e O f D i a g r a m O b j e c t K e y a n y T y p e z b w N T n L X > < a : K e y V a l u e O f D i a g r a m O b j e c t K e y a n y T y p e z b w N T n L X > < a : K e y > < K e y > T a b l e s \ S u s c r i p t o r e s a \ C o l u m n s \ N o m b r e   d e   P l a n / P a q u e t e < / K e y > < / a : K e y > < a : V a l u e   i : t y p e = " D i a g r a m D i s p l a y N o d e V i e w S t a t e " > < H e i g h t > 1 5 0 < / H e i g h t > < I s E x p a n d e d > t r u e < / I s E x p a n d e d > < W i d t h > 2 0 0 < / W i d t h > < / a : V a l u e > < / a : K e y V a l u e O f D i a g r a m O b j e c t K e y a n y T y p e z b w N T n L X > < a : K e y V a l u e O f D i a g r a m O b j e c t K e y a n y T y p e z b w N T n L X > < a : K e y > < K e y > T a b l e s \ S u s c r i p t o r e s a \ C o l u m n s \ T i p o * < / K e y > < / a : K e y > < a : V a l u e   i : t y p e = " D i a g r a m D i s p l a y N o d e V i e w S t a t e " > < H e i g h t > 1 5 0 < / H e i g h t > < I s E x p a n d e d > t r u e < / I s E x p a n d e d > < W i d t h > 2 0 0 < / W i d t h > < / a : V a l u e > < / a : K e y V a l u e O f D i a g r a m O b j e c t K e y a n y T y p e z b w N T n L X > < a : K e y V a l u e O f D i a g r a m O b j e c t K e y a n y T y p e z b w N T n L X > < a : K e y > < K e y > T a b l e s \ S u s c r i p t o r e s a \ C o l u m n s \ T i p o   d e   p a q u e t e   c o n s i d e r a n d o   S T A R   ( s e r v i c i o s   i n c l u i d o s ) * < / K e y > < / a : K e y > < a : V a l u e   i : t y p e = " D i a g r a m D i s p l a y N o d e V i e w S t a t e " > < H e i g h t > 1 5 0 < / H e i g h t > < I s E x p a n d e d > t r u e < / I s E x p a n d e d > < W i d t h > 2 0 0 < / W i d t h > < / a : V a l u e > < / a : K e y V a l u e O f D i a g r a m O b j e c t K e y a n y T y p e z b w N T n L X > < a : K e y V a l u e O f D i a g r a m O b j e c t K e y a n y T y p e z b w N T n L X > < a : K e y > < K e y > T a b l e s \ S u s c r i p t o r e s a \ C o l u m n s \ E s t a d o < / K e y > < / a : K e y > < a : V a l u e   i : t y p e = " D i a g r a m D i s p l a y N o d e V i e w S t a t e " > < H e i g h t > 1 5 0 < / H e i g h t > < I s E x p a n d e d > t r u e < / I s E x p a n d e d > < W i d t h > 2 0 0 < / W i d t h > < / a : V a l u e > < / a : K e y V a l u e O f D i a g r a m O b j e c t K e y a n y T y p e z b w N T n L X > < a : K e y V a l u e O f D i a g r a m O b j e c t K e y a n y T y p e z b w N T n L X > < a : K e y > < K e y > T a b l e s \ S u s c r i p t o r e s a \ C o l u m n s \ M u n i c i p i o < / K e y > < / a : K e y > < a : V a l u e   i : t y p e = " D i a g r a m D i s p l a y N o d e V i e w S t a t e " > < H e i g h t > 1 5 0 < / H e i g h t > < I s E x p a n d e d > t r u e < / I s E x p a n d e d > < W i d t h > 2 0 0 < / W i d t h > < / a : V a l u e > < / a : K e y V a l u e O f D i a g r a m O b j e c t K e y a n y T y p e z b w N T n L X > < a : K e y V a l u e O f D i a g r a m O b j e c t K e y a n y T y p e z b w N T n L X > < a : K e y > < K e y > T a b l e s \ S u s c r i p t o r e s a \ C o l u m n s \ L o c a l i d a d < / K e y > < / a : K e y > < a : V a l u e   i : t y p e = " D i a g r a m D i s p l a y N o d e V i e w S t a t e " > < H e i g h t > 1 5 0 < / H e i g h t > < I s E x p a n d e d > t r u e < / I s E x p a n d e d > < I s F o c u s e d > t r u e < / I s F o c u s e d > < W i d t h > 2 0 0 < / W i d t h > < / a : V a l u e > < / a : K e y V a l u e O f D i a g r a m O b j e c t K e y a n y T y p e z b w N T n L X > < a : K e y V a l u e O f D i a g r a m O b j e c t K e y a n y T y p e z b w N T n L X > < a : K e y > < K e y > T a b l e s \ S u s c r i p t o r e s a \ C o l u m n s \ d i c i e m b r e   2 0 2 3 < / K e y > < / a : K e y > < a : V a l u e   i : t y p e = " D i a g r a m D i s p l a y N o d e V i e w S t a t e " > < H e i g h t > 1 5 0 < / H e i g h t > < I s E x p a n d e d > t r u e < / I s E x p a n d e d > < W i d t h > 2 0 0 < / W i d t h > < / a : V a l u e > < / a : K e y V a l u e O f D i a g r a m O b j e c t K e y a n y T y p e z b w N T n L X > < a : K e y V a l u e O f D i a g r a m O b j e c t K e y a n y T y p e z b w N T n L X > < a : K e y > < K e y > T a b l e s \ S u s c r i p t o r e s a \ C o l u m n s \ N o m b r e   d e   P l a n / P a q u e t e 2 < / K e y > < / a : K e y > < a : V a l u e   i : t y p e = " D i a g r a m D i s p l a y N o d e V i e w S t a t e " > < H e i g h t > 1 5 0 < / H e i g h t > < I s E x p a n d e d > t r u e < / I s E x p a n d e d > < W i d t h > 2 0 0 < / W i d t h > < / a : V a l u e > < / a : K e y V a l u e O f D i a g r a m O b j e c t K e y a n y T y p e z b w N T n L X > < a : K e y V a l u e O f D i a g r a m O b j e c t K e y a n y T y p e z b w N T n L X > < a : K e y > < K e y > T a b l e s \ S u s c r i p t o r e s a \ C o l u m n s \ T i p o * 3 < / K e y > < / a : K e y > < a : V a l u e   i : t y p e = " D i a g r a m D i s p l a y N o d e V i e w S t a t e " > < H e i g h t > 1 5 0 < / H e i g h t > < I s E x p a n d e d > t r u e < / I s E x p a n d e d > < W i d t h > 2 0 0 < / W i d t h > < / a : V a l u e > < / a : K e y V a l u e O f D i a g r a m O b j e c t K e y a n y T y p e z b w N T n L X > < a : K e y V a l u e O f D i a g r a m O b j e c t K e y a n y T y p e z b w N T n L X > < a : K e y > < K e y > T a b l e s \ S u s c r i p t o r e s a \ C o l u m n s \ T i p o   d e   p a q u e t e   c o n s i d e r a n d o   S T A R   ( s e r v i c i o s   i n c l u i d o s ) * 4 < / K e y > < / a : K e y > < a : V a l u e   i : t y p e = " D i a g r a m D i s p l a y N o d e V i e w S t a t e " > < H e i g h t > 1 5 0 < / H e i g h t > < I s E x p a n d e d > t r u e < / I s E x p a n d e d > < W i d t h > 2 0 0 < / W i d t h > < / a : V a l u e > < / a : K e y V a l u e O f D i a g r a m O b j e c t K e y a n y T y p e z b w N T n L X > < a : K e y V a l u e O f D i a g r a m O b j e c t K e y a n y T y p e z b w N T n L X > < a : K e y > < K e y > T a b l e s \ S u s c r i p t o r e s a \ C o l u m n s \ E s t a d o 5 < / K e y > < / a : K e y > < a : V a l u e   i : t y p e = " D i a g r a m D i s p l a y N o d e V i e w S t a t e " > < H e i g h t > 1 5 0 < / H e i g h t > < I s E x p a n d e d > t r u e < / I s E x p a n d e d > < W i d t h > 2 0 0 < / W i d t h > < / a : V a l u e > < / a : K e y V a l u e O f D i a g r a m O b j e c t K e y a n y T y p e z b w N T n L X > < a : K e y V a l u e O f D i a g r a m O b j e c t K e y a n y T y p e z b w N T n L X > < a : K e y > < K e y > T a b l e s \ S u s c r i p t o r e s a \ C o l u m n s \ M u n i c i p i o 6 < / K e y > < / a : K e y > < a : V a l u e   i : t y p e = " D i a g r a m D i s p l a y N o d e V i e w S t a t e " > < H e i g h t > 1 5 0 < / H e i g h t > < I s E x p a n d e d > t r u e < / I s E x p a n d e d > < W i d t h > 2 0 0 < / W i d t h > < / a : V a l u e > < / a : K e y V a l u e O f D i a g r a m O b j e c t K e y a n y T y p e z b w N T n L X > < a : K e y V a l u e O f D i a g r a m O b j e c t K e y a n y T y p e z b w N T n L X > < a : K e y > < K e y > T a b l e s \ S u s c r i p t o r e s a \ C o l u m n s \ L o c a l i d a d 7 < / K e y > < / a : K e y > < a : V a l u e   i : t y p e = " D i a g r a m D i s p l a y N o d e V i e w S t a t e " > < H e i g h t > 1 5 0 < / H e i g h t > < I s E x p a n d e d > t r u e < / I s E x p a n d e d > < W i d t h > 2 0 0 < / W i d t h > < / a : V a l u e > < / a : K e y V a l u e O f D i a g r a m O b j e c t K e y a n y T y p e z b w N T n L X > < a : K e y V a l u e O f D i a g r a m O b j e c t K e y a n y T y p e z b w N T n L X > < a : K e y > < K e y > T a b l e s \ S u s c r i p t o r e s a \ C o l u m n s \ m a y o   2 0 2 4 < / K e y > < / a : K e y > < a : V a l u e   i : t y p e = " D i a g r a m D i s p l a y N o d e V i e w S t a t e " > < H e i g h t > 1 5 0 < / H e i g h t > < I s E x p a n d e d > t r u e < / I s E x p a n d e d > < W i d t h > 2 0 0 < / W i d t h > < / a : V a l u e > < / a : K e y V a l u e O f D i a g r a m O b j e c t K e y a n y T y p e z b w N T n L X > < a : K e y V a l u e O f D i a g r a m O b j e c t K e y a n y T y p e z b w N T n L X > < a : K e y > < K e y > T a b l e s \ S u s c r i p t o r e s b < / K e y > < / a : K e y > < a : V a l u e   i : t y p e = " D i a g r a m D i s p l a y N o d e V i e w S t a t e " > < H e i g h t > 3 9 6 < / H e i g h t > < I s E x p a n d e d > t r u e < / I s E x p a n d e d > < L a y e d O u t > t r u e < / L a y e d O u t > < L e f t > 1 5 5 9 . 6 1 5 2 4 2 2 7 0 6 6 3 2 < / L e f t > < T a b I n d e x > 5 < / T a b I n d e x > < W i d t h > 3 3 1 < / W i d t h > < / a : V a l u e > < / a : K e y V a l u e O f D i a g r a m O b j e c t K e y a n y T y p e z b w N T n L X > < a : K e y V a l u e O f D i a g r a m O b j e c t K e y a n y T y p e z b w N T n L X > < a : K e y > < K e y > T a b l e s \ S u s c r i p t o r e s b \ C o l u m n s \ N o m b r e   d e   P l a n / P a q u e t e < / K e y > < / a : K e y > < a : V a l u e   i : t y p e = " D i a g r a m D i s p l a y N o d e V i e w S t a t e " > < H e i g h t > 1 5 0 < / H e i g h t > < I s E x p a n d e d > t r u e < / I s E x p a n d e d > < W i d t h > 2 0 0 < / W i d t h > < / a : V a l u e > < / a : K e y V a l u e O f D i a g r a m O b j e c t K e y a n y T y p e z b w N T n L X > < a : K e y V a l u e O f D i a g r a m O b j e c t K e y a n y T y p e z b w N T n L X > < a : K e y > < K e y > T a b l e s \ S u s c r i p t o r e s b \ C o l u m n s \ T i p o * < / K e y > < / a : K e y > < a : V a l u e   i : t y p e = " D i a g r a m D i s p l a y N o d e V i e w S t a t e " > < H e i g h t > 1 5 0 < / H e i g h t > < I s E x p a n d e d > t r u e < / I s E x p a n d e d > < W i d t h > 2 0 0 < / W i d t h > < / a : V a l u e > < / a : K e y V a l u e O f D i a g r a m O b j e c t K e y a n y T y p e z b w N T n L X > < a : K e y V a l u e O f D i a g r a m O b j e c t K e y a n y T y p e z b w N T n L X > < a : K e y > < K e y > T a b l e s \ S u s c r i p t o r e s b \ C o l u m n s \ E s t a d o < / K e y > < / a : K e y > < a : V a l u e   i : t y p e = " D i a g r a m D i s p l a y N o d e V i e w S t a t e " > < H e i g h t > 1 5 0 < / H e i g h t > < I s E x p a n d e d > t r u e < / I s E x p a n d e d > < W i d t h > 2 0 0 < / W i d t h > < / a : V a l u e > < / a : K e y V a l u e O f D i a g r a m O b j e c t K e y a n y T y p e z b w N T n L X > < a : K e y V a l u e O f D i a g r a m O b j e c t K e y a n y T y p e z b w N T n L X > < a : K e y > < K e y > T a b l e s \ S u s c r i p t o r e s b \ C o l u m n s \ M u n i c i p i o < / K e y > < / a : K e y > < a : V a l u e   i : t y p e = " D i a g r a m D i s p l a y N o d e V i e w S t a t e " > < H e i g h t > 1 5 0 < / H e i g h t > < I s E x p a n d e d > t r u e < / I s E x p a n d e d > < W i d t h > 2 0 0 < / W i d t h > < / a : V a l u e > < / a : K e y V a l u e O f D i a g r a m O b j e c t K e y a n y T y p e z b w N T n L X > < a : K e y V a l u e O f D i a g r a m O b j e c t K e y a n y T y p e z b w N T n L X > < a : K e y > < K e y > T a b l e s \ S u s c r i p t o r e s b \ C o l u m n s \ L o c a l i d a d < / K e y > < / a : K e y > < a : V a l u e   i : t y p e = " D i a g r a m D i s p l a y N o d e V i e w S t a t e " > < H e i g h t > 1 5 0 < / H e i g h t > < I s E x p a n d e d > t r u e < / I s E x p a n d e d > < W i d t h > 2 0 0 < / W i d t h > < / a : V a l u e > < / a : K e y V a l u e O f D i a g r a m O b j e c t K e y a n y T y p e z b w N T n L X > < a : K e y V a l u e O f D i a g r a m O b j e c t K e y a n y T y p e z b w N T n L X > < a : K e y > < K e y > T a b l e s \ S u s c r i p t o r e s b \ C o l u m n s \ d i c i e m b r e   2 0 2 3 < / K e y > < / a : K e y > < a : V a l u e   i : t y p e = " D i a g r a m D i s p l a y N o d e V i e w S t a t e " > < H e i g h t > 1 5 0 < / H e i g h t > < I s E x p a n d e d > t r u e < / I s E x p a n d e d > < W i d t h > 2 0 0 < / W i d t h > < / a : V a l u e > < / a : K e y V a l u e O f D i a g r a m O b j e c t K e y a n y T y p e z b w N T n L X > < a : K e y V a l u e O f D i a g r a m O b j e c t K e y a n y T y p e z b w N T n L X > < a : K e y > < K e y > T a b l e s \ S u s c r i p t o r e s b \ C o l u m n s \ N o m b r e   d e   P l a n / P a q u e t e 2 < / K e y > < / a : K e y > < a : V a l u e   i : t y p e = " D i a g r a m D i s p l a y N o d e V i e w S t a t e " > < H e i g h t > 1 5 0 < / H e i g h t > < I s E x p a n d e d > t r u e < / I s E x p a n d e d > < W i d t h > 2 0 0 < / W i d t h > < / a : V a l u e > < / a : K e y V a l u e O f D i a g r a m O b j e c t K e y a n y T y p e z b w N T n L X > < a : K e y V a l u e O f D i a g r a m O b j e c t K e y a n y T y p e z b w N T n L X > < a : K e y > < K e y > T a b l e s \ S u s c r i p t o r e s b \ C o l u m n s \ T i p o * 3 < / K e y > < / a : K e y > < a : V a l u e   i : t y p e = " D i a g r a m D i s p l a y N o d e V i e w S t a t e " > < H e i g h t > 1 5 0 < / H e i g h t > < I s E x p a n d e d > t r u e < / I s E x p a n d e d > < W i d t h > 2 0 0 < / W i d t h > < / a : V a l u e > < / a : K e y V a l u e O f D i a g r a m O b j e c t K e y a n y T y p e z b w N T n L X > < a : K e y V a l u e O f D i a g r a m O b j e c t K e y a n y T y p e z b w N T n L X > < a : K e y > < K e y > T a b l e s \ S u s c r i p t o r e s b \ C o l u m n s \ E s t a d o 4 < / K e y > < / a : K e y > < a : V a l u e   i : t y p e = " D i a g r a m D i s p l a y N o d e V i e w S t a t e " > < H e i g h t > 1 5 0 < / H e i g h t > < I s E x p a n d e d > t r u e < / I s E x p a n d e d > < W i d t h > 2 0 0 < / W i d t h > < / a : V a l u e > < / a : K e y V a l u e O f D i a g r a m O b j e c t K e y a n y T y p e z b w N T n L X > < a : K e y V a l u e O f D i a g r a m O b j e c t K e y a n y T y p e z b w N T n L X > < a : K e y > < K e y > T a b l e s \ S u s c r i p t o r e s b \ C o l u m n s \ M u n i c i p i o 5 < / K e y > < / a : K e y > < a : V a l u e   i : t y p e = " D i a g r a m D i s p l a y N o d e V i e w S t a t e " > < H e i g h t > 1 5 0 < / H e i g h t > < I s E x p a n d e d > t r u e < / I s E x p a n d e d > < W i d t h > 2 0 0 < / W i d t h > < / a : V a l u e > < / a : K e y V a l u e O f D i a g r a m O b j e c t K e y a n y T y p e z b w N T n L X > < a : K e y V a l u e O f D i a g r a m O b j e c t K e y a n y T y p e z b w N T n L X > < a : K e y > < K e y > T a b l e s \ S u s c r i p t o r e s b \ C o l u m n s \ L o c a l i d a d 6 < / K e y > < / a : K e y > < a : V a l u e   i : t y p e = " D i a g r a m D i s p l a y N o d e V i e w S t a t e " > < H e i g h t > 1 5 0 < / H e i g h t > < I s E x p a n d e d > t r u e < / I s E x p a n d e d > < W i d t h > 2 0 0 < / W i d t h > < / a : V a l u e > < / a : K e y V a l u e O f D i a g r a m O b j e c t K e y a n y T y p e z b w N T n L X > < a : K e y V a l u e O f D i a g r a m O b j e c t K e y a n y T y p e z b w N T n L X > < a : K e y > < K e y > T a b l e s \ S u s c r i p t o r e s b \ C o l u m n s \ m a y o   2 0 2 4 < / K e y > < / a : K e y > < a : V a l u e   i : t y p e = " D i a g r a m D i s p l a y N o d e V i e w S t a t e " > < H e i g h t > 1 5 0 < / H e i g h t > < I s E x p a n d e d > t r u e < / I s E x p a n d e d > < W i d t h > 2 0 0 < / W i d t h > < / a : V a l u e > < / a : K e y V a l u e O f D i a g r a m O b j e c t K e y a n y T y p e z b w N T n L X > < a : K e y V a l u e O f D i a g r a m O b j e c t K e y a n y T y p e z b w N T n L X > < a : K e y > < K e y > T a b l e s \ S u s c r i p t o r e s c < / K e y > < / a : K e y > < a : V a l u e   i : t y p e = " D i a g r a m D i s p l a y N o d e V i e w S t a t e " > < H e i g h t > 4 0 2 < / H e i g h t > < I s E x p a n d e d > t r u e < / I s E x p a n d e d > < L a y e d O u t > t r u e < / L a y e d O u t > < L e f t > 1 8 8 9 . 5 1 9 0 5 2 8 3 8 3 2 9 1 < / L e f t > < T a b I n d e x > 6 < / T a b I n d e x > < W i d t h > 4 1 3 < / W i d t h > < / a : V a l u e > < / a : K e y V a l u e O f D i a g r a m O b j e c t K e y a n y T y p e z b w N T n L X > < a : K e y V a l u e O f D i a g r a m O b j e c t K e y a n y T y p e z b w N T n L X > < a : K e y > < K e y > T a b l e s \ S u s c r i p t o r e s c \ C o l u m n s \ N o m b r e   d e   P l a n / P a q u e t e < / K e y > < / a : K e y > < a : V a l u e   i : t y p e = " D i a g r a m D i s p l a y N o d e V i e w S t a t e " > < H e i g h t > 1 5 0 < / H e i g h t > < I s E x p a n d e d > t r u e < / I s E x p a n d e d > < W i d t h > 2 0 0 < / W i d t h > < / a : V a l u e > < / a : K e y V a l u e O f D i a g r a m O b j e c t K e y a n y T y p e z b w N T n L X > < a : K e y V a l u e O f D i a g r a m O b j e c t K e y a n y T y p e z b w N T n L X > < a : K e y > < K e y > T a b l e s \ S u s c r i p t o r e s c \ C o l u m n s \ T i p o * < / K e y > < / a : K e y > < a : V a l u e   i : t y p e = " D i a g r a m D i s p l a y N o d e V i e w S t a t e " > < H e i g h t > 1 5 0 < / H e i g h t > < I s E x p a n d e d > t r u e < / I s E x p a n d e d > < W i d t h > 2 0 0 < / W i d t h > < / a : V a l u e > < / a : K e y V a l u e O f D i a g r a m O b j e c t K e y a n y T y p e z b w N T n L X > < a : K e y V a l u e O f D i a g r a m O b j e c t K e y a n y T y p e z b w N T n L X > < a : K e y > < K e y > T a b l e s \ S u s c r i p t o r e s c \ C o l u m n s \ T i p o   d e   p a q u e t e   c o n s i d e r a n d o   S T A R   ( s e r v i c i o s   i n c l u i d o s ) * < / K e y > < / a : K e y > < a : V a l u e   i : t y p e = " D i a g r a m D i s p l a y N o d e V i e w S t a t e " > < H e i g h t > 1 5 0 < / H e i g h t > < I s E x p a n d e d > t r u e < / I s E x p a n d e d > < W i d t h > 2 0 0 < / W i d t h > < / a : V a l u e > < / a : K e y V a l u e O f D i a g r a m O b j e c t K e y a n y T y p e z b w N T n L X > < a : K e y V a l u e O f D i a g r a m O b j e c t K e y a n y T y p e z b w N T n L X > < a : K e y > < K e y > T a b l e s \ S u s c r i p t o r e s c \ C o l u m n s \ E s t a d o < / K e y > < / a : K e y > < a : V a l u e   i : t y p e = " D i a g r a m D i s p l a y N o d e V i e w S t a t e " > < H e i g h t > 1 5 0 < / H e i g h t > < I s E x p a n d e d > t r u e < / I s E x p a n d e d > < W i d t h > 2 0 0 < / W i d t h > < / a : V a l u e > < / a : K e y V a l u e O f D i a g r a m O b j e c t K e y a n y T y p e z b w N T n L X > < a : K e y V a l u e O f D i a g r a m O b j e c t K e y a n y T y p e z b w N T n L X > < a : K e y > < K e y > T a b l e s \ S u s c r i p t o r e s c \ C o l u m n s \ M u n i c i p i o < / K e y > < / a : K e y > < a : V a l u e   i : t y p e = " D i a g r a m D i s p l a y N o d e V i e w S t a t e " > < H e i g h t > 1 5 0 < / H e i g h t > < I s E x p a n d e d > t r u e < / I s E x p a n d e d > < W i d t h > 2 0 0 < / W i d t h > < / a : V a l u e > < / a : K e y V a l u e O f D i a g r a m O b j e c t K e y a n y T y p e z b w N T n L X > < a : K e y V a l u e O f D i a g r a m O b j e c t K e y a n y T y p e z b w N T n L X > < a : K e y > < K e y > T a b l e s \ S u s c r i p t o r e s c \ C o l u m n s \ L o c a l i d a d < / K e y > < / a : K e y > < a : V a l u e   i : t y p e = " D i a g r a m D i s p l a y N o d e V i e w S t a t e " > < H e i g h t > 1 5 0 < / H e i g h t > < I s E x p a n d e d > t r u e < / I s E x p a n d e d > < W i d t h > 2 0 0 < / W i d t h > < / a : V a l u e > < / a : K e y V a l u e O f D i a g r a m O b j e c t K e y a n y T y p e z b w N T n L X > < a : K e y V a l u e O f D i a g r a m O b j e c t K e y a n y T y p e z b w N T n L X > < a : K e y > < K e y > T a b l e s \ S u s c r i p t o r e s c \ C o l u m n s \ F i b r a   � p t i c a     2 0 2 3 < / K e y > < / a : K e y > < a : V a l u e   i : t y p e = " D i a g r a m D i s p l a y N o d e V i e w S t a t e " > < H e i g h t > 1 5 0 < / H e i g h t > < I s E x p a n d e d > t r u e < / I s E x p a n d e d > < W i d t h > 2 0 0 < / W i d t h > < / a : V a l u e > < / a : K e y V a l u e O f D i a g r a m O b j e c t K e y a n y T y p e z b w N T n L X > < a : K e y V a l u e O f D i a g r a m O b j e c t K e y a n y T y p e z b w N T n L X > < a : K e y > < K e y > T a b l e s \ S u s c r i p t o r e s c \ C o l u m n s \ C a b l e   C o a x i a l   2 0 2 3 < / K e y > < / a : K e y > < a : V a l u e   i : t y p e = " D i a g r a m D i s p l a y N o d e V i e w S t a t e " > < H e i g h t > 1 5 0 < / H e i g h t > < I s E x p a n d e d > t r u e < / I s E x p a n d e d > < W i d t h > 2 0 0 < / W i d t h > < / a : V a l u e > < / a : K e y V a l u e O f D i a g r a m O b j e c t K e y a n y T y p e z b w N T n L X > < a : K e y V a l u e O f D i a g r a m O b j e c t K e y a n y T y p e z b w N T n L X > < a : K e y > < K e y > T a b l e s \ S u s c r i p t o r e s c \ C o l u m n s \ S a t e l i t a l e s     ( D i r e c t   T o   H o m e   o   D T H ) < / K e y > < / a : K e y > < a : V a l u e   i : t y p e = " D i a g r a m D i s p l a y N o d e V i e w S t a t e " > < H e i g h t > 1 5 0 < / H e i g h t > < I s E x p a n d e d > t r u e < / I s E x p a n d e d > < W i d t h > 2 0 0 < / W i d t h > < / a : V a l u e > < / a : K e y V a l u e O f D i a g r a m O b j e c t K e y a n y T y p e z b w N T n L X > < a : K e y V a l u e O f D i a g r a m O b j e c t K e y a n y T y p e z b w N T n L X > < a : K e y > < K e y > T a b l e s \ S u s c r i p t o r e s c \ C o l u m n s \ O t r a s   t e c n o l o g � a s   [ S e � a l e   e l   t i p o   d e   c o n f i g u r a c i � n   d e   r e d ] < / K e y > < / a : K e y > < a : V a l u e   i : t y p e = " D i a g r a m D i s p l a y N o d e V i e w S t a t e " > < H e i g h t > 1 5 0 < / H e i g h t > < I s E x p a n d e d > t r u e < / I s E x p a n d e d > < W i d t h > 2 0 0 < / W i d t h > < / a : V a l u e > < / a : K e y V a l u e O f D i a g r a m O b j e c t K e y a n y T y p e z b w N T n L X > < a : K e y V a l u e O f D i a g r a m O b j e c t K e y a n y T y p e z b w N T n L X > < a : K e y > < K e y > T a b l e s \ S u s c r i p t o r e s c \ C o l u m n s \ F i b r a   � p t i c a   2 0 2 4 < / K e y > < / a : K e y > < a : V a l u e   i : t y p e = " D i a g r a m D i s p l a y N o d e V i e w S t a t e " > < H e i g h t > 1 5 0 < / H e i g h t > < I s E x p a n d e d > t r u e < / I s E x p a n d e d > < W i d t h > 2 0 0 < / W i d t h > < / a : V a l u e > < / a : K e y V a l u e O f D i a g r a m O b j e c t K e y a n y T y p e z b w N T n L X > < a : K e y V a l u e O f D i a g r a m O b j e c t K e y a n y T y p e z b w N T n L X > < a : K e y > < K e y > T a b l e s \ S u s c r i p t o r e s c \ C o l u m n s \ C a b l e   C o a x i a l   2 0 2 4 < / K e y > < / a : K e y > < a : V a l u e   i : t y p e = " D i a g r a m D i s p l a y N o d e V i e w S t a t e " > < H e i g h t > 1 5 0 < / H e i g h t > < I s E x p a n d e d > t r u e < / I s E x p a n d e d > < W i d t h > 2 0 0 < / W i d t h > < / a : V a l u e > < / a : K e y V a l u e O f D i a g r a m O b j e c t K e y a n y T y p e z b w N T n L X > < a : K e y V a l u e O f D i a g r a m O b j e c t K e y a n y T y p e z b w N T n L X > < a : K e y > < K e y > R e l a t i o n s h i p s \ & l t ; T a b l e s \ T a r i f a s 2 0 2 3 \ C o l u m n s \ F o l i o   R P C & g t ; - & l t ; T a b l e s \ C a n a s t a 2 0 2 4 \ C o l u m n s \ F o l i o   R P C & g t ; < / K e y > < / a : K e y > < a : V a l u e   i : t y p e = " D i a g r a m D i s p l a y L i n k V i e w S t a t e " > < A u t o m a t i o n P r o p e r t y H e l p e r T e x t > E x t r e m o   1 :   ( 2 2 3 . 5 , 7 4 9 . 5 ) .   E x t r e m o   2 :   ( 2 2 3 . 5 , 8 3 6 . 5 )   < / A u t o m a t i o n P r o p e r t y H e l p e r T e x t > < L a y e d O u t > t r u e < / L a y e d O u t > < P o i n t s   x m l n s : b = " h t t p : / / s c h e m a s . d a t a c o n t r a c t . o r g / 2 0 0 4 / 0 7 / S y s t e m . W i n d o w s " > < b : P o i n t > < b : _ x > 2 2 3 . 5 < / b : _ x > < b : _ y > 7 4 9 . 5 < / b : _ y > < / b : P o i n t > < b : P o i n t > < b : _ x > 2 2 3 . 5 < / b : _ x > < b : _ y > 8 3 6 . 5 < / b : _ y > < / b : P o i n t > < / P o i n t s > < / a : V a l u e > < / a : K e y V a l u e O f D i a g r a m O b j e c t K e y a n y T y p e z b w N T n L X > < a : K e y V a l u e O f D i a g r a m O b j e c t K e y a n y T y p e z b w N T n L X > < a : K e y > < K e y > R e l a t i o n s h i p s \ & l t ; T a b l e s \ T a r i f a s 2 0 2 3 \ C o l u m n s \ F o l i o   R P C & g t ; - & l t ; T a b l e s \ C a n a s t a 2 0 2 4 \ C o l u m n s \ F o l i o   R P C & g t ; \ F K < / K e y > < / a : K e y > < a : V a l u e   i : t y p e = " D i a g r a m D i s p l a y L i n k E n d p o i n t V i e w S t a t e " > < H e i g h t > 1 6 < / H e i g h t > < L a b e l L o c a t i o n   x m l n s : b = " h t t p : / / s c h e m a s . d a t a c o n t r a c t . o r g / 2 0 0 4 / 0 7 / S y s t e m . W i n d o w s " > < b : _ x > 2 0 7 . 5 < / b : _ x > < b : _ y > 7 4 1 . 5 < / b : _ y > < / L a b e l L o c a t i o n > < L o c a t i o n   x m l n s : b = " h t t p : / / s c h e m a s . d a t a c o n t r a c t . o r g / 2 0 0 4 / 0 7 / S y s t e m . W i n d o w s " > < b : _ x > 2 0 7 < / b : _ x > < b : _ y > 7 4 7 . 5 < / b : _ y > < / L o c a t i o n > < S h a p e R o t a t e A n g l e > 6 . 9 1 1 2 2 7 1 1 9 0 2 4 6 8 7 2 < / S h a p e R o t a t e A n g l e > < W i d t h > 1 6 < / W i d t h > < / a : V a l u e > < / a : K e y V a l u e O f D i a g r a m O b j e c t K e y a n y T y p e z b w N T n L X > < a : K e y V a l u e O f D i a g r a m O b j e c t K e y a n y T y p e z b w N T n L X > < a : K e y > < K e y > R e l a t i o n s h i p s \ & l t ; T a b l e s \ T a r i f a s 2 0 2 3 \ C o l u m n s \ F o l i o   R P C & g t ; - & l t ; T a b l e s \ C a n a s t a 2 0 2 4 \ C o l u m n s \ F o l i o   R P C & g t ; \ P K < / K e y > < / a : K e y > < a : V a l u e   i : t y p e = " D i a g r a m D i s p l a y L i n k E n d p o i n t V i e w S t a t e " > < H e i g h t > 1 6 < / H e i g h t > < L a b e l L o c a t i o n   x m l n s : b = " h t t p : / / s c h e m a s . d a t a c o n t r a c t . o r g / 2 0 0 4 / 0 7 / S y s t e m . W i n d o w s " > < b : _ x > 2 2 3 . 5 < / b : _ x > < b : _ y > 8 2 8 . 5 < / b : _ y > < / L a b e l L o c a t i o n > < L o c a t i o n   x m l n s : b = " h t t p : / / s c h e m a s . d a t a c o n t r a c t . o r g / 2 0 0 4 / 0 7 / S y s t e m . W i n d o w s " > < b : _ x > 2 3 9 . 9 9 9 9 9 9 9 9 9 9 9 9 9 7 < / b : _ x > < b : _ y > 8 3 8 . 5 < / b : _ y > < / L o c a t i o n > < S h a p e R o t a t e A n g l e > 1 8 6 . 9 1 1 2 2 7 1 1 9 0 2 4 6 9 < / S h a p e R o t a t e A n g l e > < W i d t h > 1 6 < / W i d t h > < / a : V a l u e > < / a : K e y V a l u e O f D i a g r a m O b j e c t K e y a n y T y p e z b w N T n L X > < a : K e y V a l u e O f D i a g r a m O b j e c t K e y a n y T y p e z b w N T n L X > < a : K e y > < K e y > R e l a t i o n s h i p s \ & l t ; T a b l e s \ T a r i f a s 2 0 2 3 \ C o l u m n s \ F o l i o   R P C & g t ; - & l t ; T a b l e s \ C a n a s t a 2 0 2 4 \ C o l u m n s \ F o l i o   R P C & g t ; \ C r o s s F i l t e r < / K e y > < / a : K e y > < a : V a l u e   i : t y p e = " D i a g r a m D i s p l a y L i n k C r o s s F i l t e r V i e w S t a t e " > < P o i n t s   x m l n s : b = " h t t p : / / s c h e m a s . d a t a c o n t r a c t . o r g / 2 0 0 4 / 0 7 / S y s t e m . W i n d o w s " > < b : P o i n t > < b : _ x > 2 2 3 . 5 < / b : _ x > < b : _ y > 7 4 9 . 5 < / b : _ y > < / b : P o i n t > < b : P o i n t > < b : _ x > 2 2 3 . 5 < / b : _ x > < b : _ y > 8 3 6 . 5 < / b : _ y > < / b : P o i n t > < / P o i n t s > < / a : V a l u e > < / a : K e y V a l u e O f D i a g r a m O b j e c t K e y a n y T y p e z b w N T n L X > < a : K e y V a l u e O f D i a g r a m O b j e c t K e y a n y T y p e z b w N T n L X > < a : K e y > < K e y > R e l a t i o n s h i p s \ & l t ; T a b l e s \ T a r i f a s 2 0 2 3 \ C o l u m n s \ F o l i o   R P C & g t ; - & l t ; T a b l e s \ T a r i f a s 2 0 2 4 \ C o l u m n s \ F o l i o   R P C & g t ; < / K e y > < / a : K e y > < a : V a l u e   i : t y p e = " D i a g r a m D i s p l a y L i n k V i e w S t a t e " > < A u t o m a t i o n P r o p e r t y H e l p e r T e x t > E x t r e m o   1 :   ( 1 0 3 . 5 , - 1 6 ) .   E x t r e m o   2 :   ( 7 0 0 . 9 0 3 8 1 1 , - 1 6 . 0 0 0 0 0 0 0 0 0 0 0 0 2 )   < / A u t o m a t i o n P r o p e r t y H e l p e r T e x t > < L a y e d O u t > t r u e < / L a y e d O u t > < P o i n t s   x m l n s : b = " h t t p : / / s c h e m a s . d a t a c o n t r a c t . o r g / 2 0 0 4 / 0 7 / S y s t e m . W i n d o w s " > < b : P o i n t > < b : _ x > 1 0 3 . 5 < / b : _ x > < b : _ y > - 1 5 . 9 9 9 9 9 9 9 9 9 9 9 9 9 7 9 < / b : _ y > < / b : P o i n t > < b : P o i n t > < b : _ x > 1 0 3 . 5 < / b : _ x > < b : _ y > - 1 7 . 5 < / b : _ y > < / b : P o i n t > < b : P o i n t > < b : _ x > 1 0 5 . 5 < / b : _ x > < b : _ y > - 1 9 . 5 < / b : _ y > < / b : P o i n t > < b : P o i n t > < b : _ x > 6 9 8 . 9 0 3 8 1 1 < / b : _ x > < b : _ y > - 1 9 . 5 < / b : _ y > < / b : P o i n t > < b : P o i n t > < b : _ x > 7 0 0 . 9 0 3 8 1 1 < / b : _ x > < b : _ y > - 1 7 . 5 < / b : _ y > < / b : P o i n t > < b : P o i n t > < b : _ x > 7 0 0 . 9 0 3 8 1 1 < / b : _ x > < b : _ y > - 1 6 . 0 0 0 0 0 0 0 0 0 0 0 0 2 1 < / b : _ y > < / b : P o i n t > < / P o i n t s > < / a : V a l u e > < / a : K e y V a l u e O f D i a g r a m O b j e c t K e y a n y T y p e z b w N T n L X > < a : K e y V a l u e O f D i a g r a m O b j e c t K e y a n y T y p e z b w N T n L X > < a : K e y > < K e y > R e l a t i o n s h i p s \ & l t ; T a b l e s \ T a r i f a s 2 0 2 3 \ C o l u m n s \ F o l i o   R P C & g t ; - & l t ; T a b l e s \ T a r i f a s 2 0 2 4 \ C o l u m n s \ F o l i o   R P C & g t ; \ F K < / K e y > < / a : K e y > < a : V a l u e   i : t y p e = " D i a g r a m D i s p l a y L i n k E n d p o i n t V i e w S t a t e " > < H e i g h t > 1 6 < / H e i g h t > < L a b e l L o c a t i o n   x m l n s : b = " h t t p : / / s c h e m a s . d a t a c o n t r a c t . o r g / 2 0 0 4 / 0 7 / S y s t e m . W i n d o w s " > < b : _ x > 9 5 . 5 < / b : _ x > < b : _ y > - 1 5 . 9 9 9 9 9 9 9 9 9 9 9 9 9 7 9 < / b : _ y > < / L a b e l L o c a t i o n > < L o c a t i o n   x m l n s : b = " h t t p : / / s c h e m a s . d a t a c o n t r a c t . o r g / 2 0 0 4 / 0 7 / S y s t e m . W i n d o w s " > < b : _ x > 1 0 3 . 5 < / b : _ x > < b : _ y > 2 . 1 3 1 6 2 8 2 0 7 2 8 0 3 0 0 6 E - 1 4 < / b : _ y > < / L o c a t i o n > < S h a p e R o t a t e A n g l e > 2 7 0 < / S h a p e R o t a t e A n g l e > < W i d t h > 1 6 < / W i d t h > < / a : V a l u e > < / a : K e y V a l u e O f D i a g r a m O b j e c t K e y a n y T y p e z b w N T n L X > < a : K e y V a l u e O f D i a g r a m O b j e c t K e y a n y T y p e z b w N T n L X > < a : K e y > < K e y > R e l a t i o n s h i p s \ & l t ; T a b l e s \ T a r i f a s 2 0 2 3 \ C o l u m n s \ F o l i o   R P C & g t ; - & l t ; T a b l e s \ T a r i f a s 2 0 2 4 \ C o l u m n s \ F o l i o   R P C & g t ; \ P K < / K e y > < / a : K e y > < a : V a l u e   i : t y p e = " D i a g r a m D i s p l a y L i n k E n d p o i n t V i e w S t a t e " > < H e i g h t > 1 6 < / H e i g h t > < L a b e l L o c a t i o n   x m l n s : b = " h t t p : / / s c h e m a s . d a t a c o n t r a c t . o r g / 2 0 0 4 / 0 7 / S y s t e m . W i n d o w s " > < b : _ x > 6 9 2 . 9 0 3 8 1 1 < / b : _ x > < b : _ y > - 1 6 . 0 0 0 0 0 0 0 0 0 0 0 0 2 1 < / b : _ y > < / L a b e l L o c a t i o n > < L o c a t i o n   x m l n s : b = " h t t p : / / s c h e m a s . d a t a c o n t r a c t . o r g / 2 0 0 4 / 0 7 / S y s t e m . W i n d o w s " > < b : _ x > 7 0 0 . 9 0 3 8 1 1 < / b : _ x > < b : _ y > - 2 . 1 6 7 1 5 5 3 4 4 0 6 8 3 0 5 6 E - 1 3 < / b : _ y > < / L o c a t i o n > < S h a p e R o t a t e A n g l e > 2 7 0 < / S h a p e R o t a t e A n g l e > < W i d t h > 1 6 < / W i d t h > < / a : V a l u e > < / a : K e y V a l u e O f D i a g r a m O b j e c t K e y a n y T y p e z b w N T n L X > < a : K e y V a l u e O f D i a g r a m O b j e c t K e y a n y T y p e z b w N T n L X > < a : K e y > < K e y > R e l a t i o n s h i p s \ & l t ; T a b l e s \ T a r i f a s 2 0 2 3 \ C o l u m n s \ F o l i o   R P C & g t ; - & l t ; T a b l e s \ T a r i f a s 2 0 2 4 \ C o l u m n s \ F o l i o   R P C & g t ; \ C r o s s F i l t e r < / K e y > < / a : K e y > < a : V a l u e   i : t y p e = " D i a g r a m D i s p l a y L i n k C r o s s F i l t e r V i e w S t a t e " > < P o i n t s   x m l n s : b = " h t t p : / / s c h e m a s . d a t a c o n t r a c t . o r g / 2 0 0 4 / 0 7 / S y s t e m . W i n d o w s " > < b : P o i n t > < b : _ x > 1 0 3 . 5 < / b : _ x > < b : _ y > - 1 5 . 9 9 9 9 9 9 9 9 9 9 9 9 9 7 9 < / b : _ y > < / b : P o i n t > < b : P o i n t > < b : _ x > 1 0 3 . 5 < / b : _ x > < b : _ y > - 1 7 . 5 < / b : _ y > < / b : P o i n t > < b : P o i n t > < b : _ x > 1 0 5 . 5 < / b : _ x > < b : _ y > - 1 9 . 5 < / b : _ y > < / b : P o i n t > < b : P o i n t > < b : _ x > 6 9 8 . 9 0 3 8 1 1 < / b : _ x > < b : _ y > - 1 9 . 5 < / b : _ y > < / b : P o i n t > < b : P o i n t > < b : _ x > 7 0 0 . 9 0 3 8 1 1 < / b : _ x > < b : _ y > - 1 7 . 5 < / b : _ y > < / b : P o i n t > < b : P o i n t > < b : _ x > 7 0 0 . 9 0 3 8 1 1 < / b : _ x > < b : _ y > - 1 6 . 0 0 0 0 0 0 0 0 0 0 0 0 2 1 < / b : _ y > < / b : P o i n t > < / P o i n t s > < / a : V a l u e > < / a : K e y V a l u e O f D i a g r a m O b j e c t K e y a n y T y p e z b w N T n L X > < a : K e y V a l u e O f D i a g r a m O b j e c t K e y a n y T y p e z b w N T n L X > < a : K e y > < K e y > R e l a t i o n s h i p s \ & l t ; T a b l e s \ C a n a s t a 2 0 2 4 \ C o l u m n s \ F o l i o   R P C & g t ; - & l t ; T a b l e s \ C a n a s t a 2 0 2 3 \ C o l u m n s \ F o l i o   R P C & g t ; < / K e y > < / a : K e y > < a : V a l u e   i : t y p e = " D i a g r a m D i s p l a y L i n k V i e w S t a t e " > < A u t o m a t i o n P r o p e r t y H e l p e r T e x t > E x t r e m o   1 :   ( 4 0 0 . 5 , - 1 6 ) .   E x t r e m o   2 :   ( 1 0 2 0 . 8 0 7 6 2 1 , - 1 6 . 0 0 0 0 0 0 0 0 0 0 0 0 1 )   < / A u t o m a t i o n P r o p e r t y H e l p e r T e x t > < L a y e d O u t > t r u e < / L a y e d O u t > < P o i n t s   x m l n s : b = " h t t p : / / s c h e m a s . d a t a c o n t r a c t . o r g / 2 0 0 4 / 0 7 / S y s t e m . W i n d o w s " > < b : P o i n t > < b : _ x > 4 0 0 . 5 < / b : _ x > < b : _ y > - 1 5 . 9 9 9 9 9 9 9 9 9 9 9 9 9 9 5 < / b : _ y > < / b : P o i n t > < b : P o i n t > < b : _ x > 4 0 0 . 5 < / b : _ x > < b : _ y > - 2 2 . 5 < / b : _ y > < / b : P o i n t > < b : P o i n t > < b : _ x > 4 0 2 . 5 < / b : _ x > < b : _ y > - 2 4 . 5 < / b : _ y > < / b : P o i n t > < b : P o i n t > < b : _ x > 1 0 1 8 . 8 0 7 6 2 1 < / b : _ x > < b : _ y > - 2 4 . 5 < / b : _ y > < / b : P o i n t > < b : P o i n t > < b : _ x > 1 0 2 0 . 8 0 7 6 2 1 < / b : _ x > < b : _ y > - 2 2 . 5 < / b : _ y > < / b : P o i n t > < b : P o i n t > < b : _ x > 1 0 2 0 . 8 0 7 6 2 1 < / b : _ x > < b : _ y > - 1 6 . 0 0 0 0 0 0 0 0 0 0 0 0 1 4 6 < / b : _ y > < / b : P o i n t > < / P o i n t s > < / a : V a l u e > < / a : K e y V a l u e O f D i a g r a m O b j e c t K e y a n y T y p e z b w N T n L X > < a : K e y V a l u e O f D i a g r a m O b j e c t K e y a n y T y p e z b w N T n L X > < a : K e y > < K e y > R e l a t i o n s h i p s \ & l t ; T a b l e s \ C a n a s t a 2 0 2 4 \ C o l u m n s \ F o l i o   R P C & g t ; - & l t ; T a b l e s \ C a n a s t a 2 0 2 3 \ C o l u m n s \ F o l i o   R P C & g t ; \ F K < / K e y > < / a : K e y > < a : V a l u e   i : t y p e = " D i a g r a m D i s p l a y L i n k E n d p o i n t V i e w S t a t e " > < H e i g h t > 1 6 < / H e i g h t > < L a b e l L o c a t i o n   x m l n s : b = " h t t p : / / s c h e m a s . d a t a c o n t r a c t . o r g / 2 0 0 4 / 0 7 / S y s t e m . W i n d o w s " > < b : _ x > 3 9 2 . 5 < / b : _ x > < b : _ y > - 1 5 . 9 9 9 9 9 9 9 9 9 9 9 9 9 9 5 < / b : _ y > < / L a b e l L o c a t i o n > < L o c a t i o n   x m l n s : b = " h t t p : / / s c h e m a s . d a t a c o n t r a c t . o r g / 2 0 0 4 / 0 7 / S y s t e m . W i n d o w s " > < b : _ x > 4 0 0 . 5 < / b : _ x > < b : _ y > 7 . 1 0 5 4 2 7 3 5 7 6 0 1 0 0 1 9 E - 1 5 < / b : _ y > < / L o c a t i o n > < S h a p e R o t a t e A n g l e > 2 7 0 < / S h a p e R o t a t e A n g l e > < W i d t h > 1 6 < / W i d t h > < / a : V a l u e > < / a : K e y V a l u e O f D i a g r a m O b j e c t K e y a n y T y p e z b w N T n L X > < a : K e y V a l u e O f D i a g r a m O b j e c t K e y a n y T y p e z b w N T n L X > < a : K e y > < K e y > R e l a t i o n s h i p s \ & l t ; T a b l e s \ C a n a s t a 2 0 2 4 \ C o l u m n s \ F o l i o   R P C & g t ; - & l t ; T a b l e s \ C a n a s t a 2 0 2 3 \ C o l u m n s \ F o l i o   R P C & g t ; \ P K < / K e y > < / a : K e y > < a : V a l u e   i : t y p e = " D i a g r a m D i s p l a y L i n k E n d p o i n t V i e w S t a t e " > < H e i g h t > 1 6 < / H e i g h t > < L a b e l L o c a t i o n   x m l n s : b = " h t t p : / / s c h e m a s . d a t a c o n t r a c t . o r g / 2 0 0 4 / 0 7 / S y s t e m . W i n d o w s " > < b : _ x > 1 0 1 2 . 8 0 7 6 2 1 < / b : _ x > < b : _ y > - 1 6 . 0 0 0 0 0 0 0 0 0 0 0 0 1 4 6 < / b : _ y > < / L a b e l L o c a t i o n > < L o c a t i o n   x m l n s : b = " h t t p : / / s c h e m a s . d a t a c o n t r a c t . o r g / 2 0 0 4 / 0 7 / S y s t e m . W i n d o w s " > < b : _ x > 1 0 2 0 . 8 0 7 6 2 1 < / b : _ x > < b : _ y > - 1 . 5 2 7 6 6 6 8 8 1 8 8 4 2 1 5 4 E - 1 3 < / b : _ y > < / L o c a t i o n > < S h a p e R o t a t e A n g l e > 2 7 0 < / S h a p e R o t a t e A n g l e > < W i d t h > 1 6 < / W i d t h > < / a : V a l u e > < / a : K e y V a l u e O f D i a g r a m O b j e c t K e y a n y T y p e z b w N T n L X > < a : K e y V a l u e O f D i a g r a m O b j e c t K e y a n y T y p e z b w N T n L X > < a : K e y > < K e y > R e l a t i o n s h i p s \ & l t ; T a b l e s \ C a n a s t a 2 0 2 4 \ C o l u m n s \ F o l i o   R P C & g t ; - & l t ; T a b l e s \ C a n a s t a 2 0 2 3 \ C o l u m n s \ F o l i o   R P C & g t ; \ C r o s s F i l t e r < / K e y > < / a : K e y > < a : V a l u e   i : t y p e = " D i a g r a m D i s p l a y L i n k C r o s s F i l t e r V i e w S t a t e " > < P o i n t s   x m l n s : b = " h t t p : / / s c h e m a s . d a t a c o n t r a c t . o r g / 2 0 0 4 / 0 7 / S y s t e m . W i n d o w s " > < b : P o i n t > < b : _ x > 4 0 0 . 5 < / b : _ x > < b : _ y > - 1 5 . 9 9 9 9 9 9 9 9 9 9 9 9 9 9 5 < / b : _ y > < / b : P o i n t > < b : P o i n t > < b : _ x > 4 0 0 . 5 < / b : _ x > < b : _ y > - 2 2 . 5 < / b : _ y > < / b : P o i n t > < b : P o i n t > < b : _ x > 4 0 2 . 5 < / b : _ x > < b : _ y > - 2 4 . 5 < / b : _ y > < / b : P o i n t > < b : P o i n t > < b : _ x > 1 0 1 8 . 8 0 7 6 2 1 < / b : _ x > < b : _ y > - 2 4 . 5 < / b : _ y > < / b : P o i n t > < b : P o i n t > < b : _ x > 1 0 2 0 . 8 0 7 6 2 1 < / b : _ x > < b : _ y > - 2 2 . 5 < / b : _ y > < / b : P o i n t > < b : P o i n t > < b : _ x > 1 0 2 0 . 8 0 7 6 2 1 < / b : _ x > < b : _ y > - 1 6 . 0 0 0 0 0 0 0 0 0 0 0 0 1 4 6 < / b : _ y > < / b : P o i n t > < / P o i n t s > < / a : V a l u e > < / a : K e y V a l u e O f D i a g r a m O b j e c t K e y a n y T y p e z b w N T n L X > < / V i e w S t a t e s > < / D i a g r a m M a n a g e r . S e r i a l i z a b l e D i a g r a m > < D i a g r a m M a n a g e r . S e r i a l i z a b l e D i a g r a m > < A d a p t e r   i : t y p e = " M e a s u r e D i a g r a m S a n d b o x A d a p t e r " > < T a b l e N a m e > T a r i f a s 2 0 2 3 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 T a r i f a s 2 0 2 3 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 N o m b r e   d e   P l a n / P a q u e t e < / K e y > < / D i a g r a m O b j e c t K e y > < D i a g r a m O b j e c t K e y > < K e y > M e a s u r e s \ R e c u e n t o   d e   N o m b r e   d e   P l a n / P a q u e t e \ T a g I n f o \ F � r m u l a < / K e y > < / D i a g r a m O b j e c t K e y > < D i a g r a m O b j e c t K e y > < K e y > M e a s u r e s \ S u m a   d e   R e n t a   m e n s u a l   ( s i n   i m p u e s t o s ) < / K e y > < / D i a g r a m O b j e c t K e y > < D i a g r a m O b j e c t K e y > < K e y > M e a s u r e s \ S u m a   d e   R e n t a   m e n s u a l   ( s i n   i m p u e s t o s ) \ T a g I n f o \ F � r m u l a < / K e y > < / D i a g r a m O b j e c t K e y > < D i a g r a m O b j e c t K e y > < K e y > C o l u m n s \ N o m b r e   d e   P l a n / P a q u e t e < / K e y > < / D i a g r a m O b j e c t K e y > < D i a g r a m O b j e c t K e y > < K e y > C o l u m n s \ T i p o * < / K e y > < / D i a g r a m O b j e c t K e y > < D i a g r a m O b j e c t K e y > < K e y > C o l u m n s \ T i p o   d e   p a q u e t e   c o n s i d e r a n d o   S T A R   ( s e r v i c i o s   i n c l u i d o s ) * < / K e y > < / D i a g r a m O b j e c t K e y > < D i a g r a m O b j e c t K e y > < K e y > C o l u m n s \ E s q u e m a * < / K e y > < / D i a g r a m O b j e c t K e y > < D i a g r a m O b j e c t K e y > < K e y > C o l u m n s \ P e r i o d o   d e   p a g o < / K e y > < / D i a g r a m O b j e c t K e y > < D i a g r a m O b j e c t K e y > < K e y > C o l u m n s \ E s t a d o < / K e y > < / D i a g r a m O b j e c t K e y > < D i a g r a m O b j e c t K e y > < K e y > C o l u m n s \ M u n i c i p i o < / K e y > < / D i a g r a m O b j e c t K e y > < D i a g r a m O b j e c t K e y > < K e y > C o l u m n s \ L o c a l i d a d < / K e y > < / D i a g r a m O b j e c t K e y > < D i a g r a m O b j e c t K e y > < K e y > C o l u m n s \ F o l i o   R P C < / K e y > < / D i a g r a m O b j e c t K e y > < D i a g r a m O b j e c t K e y > < K e y > C o l u m n s \ R e n t a   m e n s u a l   ( s i n   i m p u e s t o s ) < / K e y > < / D i a g r a m O b j e c t K e y > < D i a g r a m O b j e c t K e y > < K e y > C o l u m n s \ R e n t a   m e n s u a l     ( c o n   i m p u e s t o s ) < / K e y > < / D i a g r a m O b j e c t K e y > < D i a g r a m O b j e c t K e y > < K e y > C o l u m n s \ � T i e n e   p r o m o c i o n e s   a s o c i a d a s   a l   p a q u e t e   q u e   a j u s t e n   l a   t a r i f a   d e   l a   r e n t a   m e n s u a l ?   ( S i / N o ) < / K e y > < / D i a g r a m O b j e c t K e y > < D i a g r a m O b j e c t K e y > < K e y > C o l u m n s \ P r o m o c i � n   d e   " D e s c u e n t o   d e   s u   m e n s u a l i d a d "   p o r   u n   p e r i o d o   e s p e c � f i c o < / K e y > < / D i a g r a m O b j e c t K e y > < D i a g r a m O b j e c t K e y > < K e y > C o l u m n s \ R e n t a   m e n s u a l   c o n   t a r i f a   p r o m o c i o n a l   ( s i n   i m p u e s t o s ) < / K e y > < / D i a g r a m O b j e c t K e y > < D i a g r a m O b j e c t K e y > < K e y > C o l u m n s \ D u r a c i � n   d e   l a   p r o m o c i � n   ( e n   m e s e s ) < / K e y > < / D i a g r a m O b j e c t K e y > < D i a g r a m O b j e c t K e y > < K e y > C o l u m n s \ T � r m i n o s   y   c o n d i c i o n e s < / K e y > < / D i a g r a m O b j e c t K e y > < D i a g r a m O b j e c t K e y > < K e y > C o l u m n s \ P r o m o c i � n   p o r   " D o m i c i l i a c i � n "   d e   l a   r e n t a   m e n s u a l < / K e y > < / D i a g r a m O b j e c t K e y > < D i a g r a m O b j e c t K e y > < K e y > C o l u m n s \ R e n t a   m e n u s u a l   c o n   t a r i f a   p r o m o c i o n a l   ( s i n   i m p u e s t o s ) < / K e y > < / D i a g r a m O b j e c t K e y > < D i a g r a m O b j e c t K e y > < K e y > C o l u m n s \ D u r a c i � n   d e   l a   p r o m o c i � n   ( e n   m e s e s ) 2 < / K e y > < / D i a g r a m O b j e c t K e y > < D i a g r a m O b j e c t K e y > < K e y > C o l u m n s \ T � r m i n o s   y   c o n d i c i o n e s 3 < / K e y > < / D i a g r a m O b j e c t K e y > < D i a g r a m O b j e c t K e y > < K e y > C o l u m n s \ P r o m o c i � n   p o r   " A n u a l i d a d " < / K e y > < / D i a g r a m O b j e c t K e y > < D i a g r a m O b j e c t K e y > < K e y > C o l u m n s \ R e n t a   m e n u s u a l   c o n   t a r i f a   p r o m o c i o n a l   ( s i n   i m p u e s t o s ) 4 < / K e y > < / D i a g r a m O b j e c t K e y > < D i a g r a m O b j e c t K e y > < K e y > C o l u m n s \ D u r a c i � n   d e   l a   p r o m o c i � n   ( e n   m e s e s ) 5 < / K e y > < / D i a g r a m O b j e c t K e y > < D i a g r a m O b j e c t K e y > < K e y > C o l u m n s \ T � r m i n o s   y   c o n d i c i o n e s 6 < / K e y > < / D i a g r a m O b j e c t K e y > < D i a g r a m O b j e c t K e y > < K e y > C o l u m n s \ P r o m o c i � n   p o r   " C l i e n t e   a c t u a l   d e   T V " < / K e y > < / D i a g r a m O b j e c t K e y > < D i a g r a m O b j e c t K e y > < K e y > C o l u m n s \ R e n t a   m e n u s u a l   c o n   t a r i f a   p r o m o c i o n a l   ( s i n   i m p u e s t o s ) 7 < / K e y > < / D i a g r a m O b j e c t K e y > < D i a g r a m O b j e c t K e y > < K e y > C o l u m n s \ D u r a c i � n   d e   l a   p r o m o c i � n   ( e n   m e s e s ) 8 < / K e y > < / D i a g r a m O b j e c t K e y > < D i a g r a m O b j e c t K e y > < K e y > C o l u m n s \ T � r m i n o s   y   c o n d i c i o n e s 9 < / K e y > < / D i a g r a m O b j e c t K e y > < D i a g r a m O b j e c t K e y > < K e y > C o l u m n s \ � C u e n t a   c o n   i n c e n t i v o s   p r o m o c i o n a l e s   p o r   l a   c o n t r a t a c i � n   d e   a l g � n   s e r v i c i o   O T T   q u e   a j u s t e   e l   m o n t o   d < / K e y > < / D i a g r a m O b j e c t K e y > < D i a g r a m O b j e c t K e y > < K e y > C o l u m n s \ T a r i f a   N e t f l i x   E s t � n d a r   c o n   a n u n c i o s   ( s i n   i m p u e s t o s ) < / K e y > < / D i a g r a m O b j e c t K e y > < D i a g r a m O b j e c t K e y > < K e y > C o l u m n s \ R e n t a   m e n u s u a l   p r o m o c i o n a l   p o r   l a   c o n t r a t a c i � n   d e l   N e t f l i x   E s t � n d a r   c o n   a n u n c i o s   ( s i n   i m p u e s t o s ) < / K e y > < / D i a g r a m O b j e c t K e y > < D i a g r a m O b j e c t K e y > < K e y > C o l u m n s \ T � r m i n o s   y   c o n d i c i o n e s 1 0 < / K e y > < / D i a g r a m O b j e c t K e y > < D i a g r a m O b j e c t K e y > < K e y > C o l u m n s \ T a r i f a   N e t f l i x   E s t � n d a r   ( s i n   i m p u e s t o s ) < / K e y > < / D i a g r a m O b j e c t K e y > < D i a g r a m O b j e c t K e y > < K e y > C o l u m n s \ R e n t a   m e n u s u a l   p r o m o c i o n a l   p o r   l a   c o n t r a t a c i � n   d e l   N e t f l i x   E s t � n d a r   ( s i n   i m p u e s t o s ) < / K e y > < / D i a g r a m O b j e c t K e y > < D i a g r a m O b j e c t K e y > < K e y > C o l u m n s \ T � r m i n o s   y   c o n d i c i o n e s 1 1 < / K e y > < / D i a g r a m O b j e c t K e y > < D i a g r a m O b j e c t K e y > < K e y > C o l u m n s \ T a r i f a   N e t f l i x   P r e m i u m   ( s i n   i m p u e s t o s ) < / K e y > < / D i a g r a m O b j e c t K e y > < D i a g r a m O b j e c t K e y > < K e y > C o l u m n s \ R e n t a   m e n u s u a l   p r o m o c i o n a l   p o r   l a   c o n t r a t a c i � n   d e l   N e t f l i x   P r e m i u m   ( s i n   i m p u e s t o s ) < / K e y > < / D i a g r a m O b j e c t K e y > < D i a g r a m O b j e c t K e y > < K e y > C o l u m n s \ T � r m i n o s   y   c o n d i c i o n e s 1 2 < / K e y > < / D i a g r a m O b j e c t K e y > < D i a g r a m O b j e c t K e y > < K e y > C o l u m n s \ T a r i f a   A m a z o n   P r i m e   ( s i n   i m p u e s t o s ) < / K e y > < / D i a g r a m O b j e c t K e y > < D i a g r a m O b j e c t K e y > < K e y > C o l u m n s \ R e n t a   m e n u s u a l   p r o m o c i o n a l   p o r   l a   c o n t r a t a c i � n   P r i m e   V i d e o   ( s i n   i m p u e s t o s ) < / K e y > < / D i a g r a m O b j e c t K e y > < D i a g r a m O b j e c t K e y > < K e y > C o l u m n s \ T � r m i n o s   y   c o n d i c i o n e s 1 3 < / K e y > < / D i a g r a m O b j e c t K e y > < D i a g r a m O b j e c t K e y > < K e y > C o l u m n s \ T a r i f a   m a x     ( s i n   i m p u e s t o s ) < / K e y > < / D i a g r a m O b j e c t K e y > < D i a g r a m O b j e c t K e y > < K e y > C o l u m n s \ R e n t a   m e n u s u a l   p r o m o c i o n a l   p o r   l a   c o n t r a t a c i � n   m a x     ( s i n   i m p u e s t o s ) < / K e y > < / D i a g r a m O b j e c t K e y > < D i a g r a m O b j e c t K e y > < K e y > C o l u m n s \ T � r m i n o s   y   c o n d i c i o n e s 1 4 < / K e y > < / D i a g r a m O b j e c t K e y > < D i a g r a m O b j e c t K e y > < K e y > C o l u m n s \ T a r i f a   P a r a m o u n t   +   ( s i n   i m p u e s t o s ) < / K e y > < / D i a g r a m O b j e c t K e y > < D i a g r a m O b j e c t K e y > < K e y > C o l u m n s \ R e n t a   m e n u s u a l   p r o m o c i o n a l   p o r   l a   c o n t r a t a c i � n   P a r a m o u n t   +   ( s i n   i m p u e s t o s ) < / K e y > < / D i a g r a m O b j e c t K e y > < D i a g r a m O b j e c t K e y > < K e y > C o l u m n s \ T � r m i n o s   y   c o n d i c i o n e s 1 5 < / K e y > < / D i a g r a m O b j e c t K e y > < D i a g r a m O b j e c t K e y > < K e y > C o l u m n s \ T a r i f a   D i s n e y   +     ( s i n   i m p u e s t o s ) < / K e y > < / D i a g r a m O b j e c t K e y > < D i a g r a m O b j e c t K e y > < K e y > C o l u m n s \ R e n t a   m e n u s u a l   p r o m o c i o n a l   p o r   l a   c o n t r a t a c i � n   D i s n e y   +     ( s i n   i m p u e s t o s ) < / K e y > < / D i a g r a m O b j e c t K e y > < D i a g r a m O b j e c t K e y > < K e y > C o l u m n s \ T � r m i n o s   y   c o n d i c i o n e s 1 6 < / K e y > < / D i a g r a m O b j e c t K e y > < D i a g r a m O b j e c t K e y > < K e y > C o l u m n s \ T a r i f a   S t a r   +     ( s i n   i m p u e s t o s ) < / K e y > < / D i a g r a m O b j e c t K e y > < D i a g r a m O b j e c t K e y > < K e y > C o l u m n s \ R e n t a   m e n u s u a l   p r o m o c i o n a l   p o r   l a   c o n t r a t a c i � n   S t a r   +     ( s i n   i m p u e s t o s ) < / K e y > < / D i a g r a m O b j e c t K e y > < D i a g r a m O b j e c t K e y > < K e y > C o l u m n s \ T � r m i n o s   y   c o n d i c i o n e s 1 7 < / K e y > < / D i a g r a m O b j e c t K e y > < D i a g r a m O b j e c t K e y > < K e y > C o l u m n s \ T a r i f a   C o m b o   +   ( s i n   i m p u e s t o s ) < / K e y > < / D i a g r a m O b j e c t K e y > < D i a g r a m O b j e c t K e y > < K e y > C o l u m n s \ R e n t a   m e n u s u a l   p r o m o c i o n a l   p o r   l a   c o n t r a t a c i � n   C o m b o   ( s i n   i m p u e s t o s ) < / K e y > < / D i a g r a m O b j e c t K e y > < D i a g r a m O b j e c t K e y > < K e y > C o l u m n s \ T � r m i n o s   y   c o n d i c i o n e s 1 8 < / K e y > < / D i a g r a m O b j e c t K e y > < D i a g r a m O b j e c t K e y > < K e y > C o l u m n s \ T a r i f a   F o x   S p o r t   P r e m i u m     ( s i n   i m p u e s t o s ) < / K e y > < / D i a g r a m O b j e c t K e y > < D i a g r a m O b j e c t K e y > < K e y > C o l u m n s \ R e n t a   m e n u s u a l   p r o m o c i o n a l   p o r   l a   c o n t r a t a c i � n   F o x   S p o r t   P r e m i u m   ( s i n   i m p u e s t o s ) < / K e y > < / D i a g r a m O b j e c t K e y > < D i a g r a m O b j e c t K e y > < K e y > C o l u m n s \ T � r m i n o s   y   c o n d i c i o n e s 1 9 < / K e y > < / D i a g r a m O b j e c t K e y > < D i a g r a m O b j e c t K e y > < K e y > L i n k s \ & l t ; C o l u m n s \ R e c u e n t o   d e   N o m b r e   d e   P l a n / P a q u e t e & g t ; - & l t ; M e a s u r e s \ N o m b r e   d e   P l a n / P a q u e t e & g t ; < / K e y > < / D i a g r a m O b j e c t K e y > < D i a g r a m O b j e c t K e y > < K e y > L i n k s \ & l t ; C o l u m n s \ R e c u e n t o   d e   N o m b r e   d e   P l a n / P a q u e t e & g t ; - & l t ; M e a s u r e s \ N o m b r e   d e   P l a n / P a q u e t e & g t ; \ C O L U M N < / K e y > < / D i a g r a m O b j e c t K e y > < D i a g r a m O b j e c t K e y > < K e y > L i n k s \ & l t ; C o l u m n s \ R e c u e n t o   d e   N o m b r e   d e   P l a n / P a q u e t e & g t ; - & l t ; M e a s u r e s \ N o m b r e   d e   P l a n / P a q u e t e & g t ; \ M E A S U R E < / K e y > < / D i a g r a m O b j e c t K e y > < D i a g r a m O b j e c t K e y > < K e y > L i n k s \ & l t ; C o l u m n s \ S u m a   d e   R e n t a   m e n s u a l   ( s i n   i m p u e s t o s ) & g t ; - & l t ; M e a s u r e s \ R e n t a   m e n s u a l   ( s i n   i m p u e s t o s ) & g t ; < / K e y > < / D i a g r a m O b j e c t K e y > < D i a g r a m O b j e c t K e y > < K e y > L i n k s \ & l t ; C o l u m n s \ S u m a   d e   R e n t a   m e n s u a l   ( s i n   i m p u e s t o s ) & g t ; - & l t ; M e a s u r e s \ R e n t a   m e n s u a l   ( s i n   i m p u e s t o s ) & g t ; \ C O L U M N < / K e y > < / D i a g r a m O b j e c t K e y > < D i a g r a m O b j e c t K e y > < K e y > L i n k s \ & l t ; C o l u m n s \ S u m a   d e   R e n t a   m e n s u a l   ( s i n   i m p u e s t o s ) & g t ; - & l t ; M e a s u r e s \ R e n t a   m e n s u a l   ( s i n   i m p u e s t o s ) & g t ; \ M E A S U R E 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 N o m b r e   d e   P l a n / P a q u e t e < / K e y > < / a : K e y > < a : V a l u e   i : t y p e = " M e a s u r e G r i d N o d e V i e w S t a t e " > < L a y e d O u t > t r u e < / L a y e d O u t > < W a s U I I n v i s i b l e > t r u e < / W a s U I I n v i s i b l e > < / a : V a l u e > < / a : K e y V a l u e O f D i a g r a m O b j e c t K e y a n y T y p e z b w N T n L X > < a : K e y V a l u e O f D i a g r a m O b j e c t K e y a n y T y p e z b w N T n L X > < a : K e y > < K e y > M e a s u r e s \ R e c u e n t o   d e   N o m b r e   d e   P l a n / P a q u e t e \ T a g I n f o \ F � r m u l a < / K e y > < / a : K e y > < a : V a l u e   i : t y p e = " M e a s u r e G r i d V i e w S t a t e I D i a g r a m T a g A d d i t i o n a l I n f o " / > < / a : K e y V a l u e O f D i a g r a m O b j e c t K e y a n y T y p e z b w N T n L X > < a : K e y V a l u e O f D i a g r a m O b j e c t K e y a n y T y p e z b w N T n L X > < a : K e y > < K e y > M e a s u r e s \ S u m a   d e   R e n t a   m e n s u a l   ( s i n   i m p u e s t o s ) < / K e y > < / a : K e y > < a : V a l u e   i : t y p e = " M e a s u r e G r i d N o d e V i e w S t a t e " > < C o l u m n > 9 < / C o l u m n > < L a y e d O u t > t r u e < / L a y e d O u t > < W a s U I I n v i s i b l e > t r u e < / W a s U I I n v i s i b l e > < / a : V a l u e > < / a : K e y V a l u e O f D i a g r a m O b j e c t K e y a n y T y p e z b w N T n L X > < a : K e y V a l u e O f D i a g r a m O b j e c t K e y a n y T y p e z b w N T n L X > < a : K e y > < K e y > M e a s u r e s \ S u m a   d e   R e n t a   m e n s u a l   ( s i n   i m p u e s t o s ) \ T a g I n f o \ F � r m u l a < / K e y > < / a : K e y > < a : V a l u e   i : t y p e = " M e a s u r e G r i d V i e w S t a t e I D i a g r a m T a g A d d i t i o n a l I n f o " / > < / 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 C o l u m n s \ E s q u e m a * < / K e y > < / a : K e y > < a : V a l u e   i : t y p e = " M e a s u r e G r i d N o d e V i e w S t a t e " > < C o l u m n > 3 < / C o l u m n > < L a y e d O u t > t r u e < / L a y e d O u t > < / a : V a l u e > < / a : K e y V a l u e O f D i a g r a m O b j e c t K e y a n y T y p e z b w N T n L X > < a : K e y V a l u e O f D i a g r a m O b j e c t K e y a n y T y p e z b w N T n L X > < a : K e y > < K e y > C o l u m n s \ P e r i o d o   d e   p a g o < / 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 C o l u m n s \ M u n i c i p i o < / K e y > < / a : K e y > < a : V a l u e   i : t y p e = " M e a s u r e G r i d N o d e V i e w S t a t e " > < C o l u m n > 6 < / C o l u m n > < L a y e d O u t > t r u e < / L a y e d O u t > < / a : V a l u e > < / a : K e y V a l u e O f D i a g r a m O b j e c t K e y a n y T y p e z b w N T n L X > < a : K e y V a l u e O f D i a g r a m O b j e c t K e y a n y T y p e z b w N T n L X > < a : K e y > < K e y > C o l u m n s \ L o c a l i d a d < / K e y > < / a : K e y > < a : V a l u e   i : t y p e = " M e a s u r e G r i d N o d e V i e w S t a t e " > < C o l u m n > 7 < / C o l u m n > < L a y e d O u t > t r u e < / L a y e d O u t > < / a : V a l u e > < / a : K e y V a l u e O f D i a g r a m O b j e c t K e y a n y T y p e z b w N T n L X > < a : K e y V a l u e O f D i a g r a m O b j e c t K e y a n y T y p e z b w N T n L X > < a : K e y > < K e y > C o l u m n s \ F o l i o   R P C < / K e y > < / a : K e y > < a : V a l u e   i : t y p e = " M e a s u r e G r i d N o d e V i e w S t a t e " > < C o l u m n > 8 < / C o l u m n > < L a y e d O u t > t r u e < / L a y e d O u t > < / a : V a l u e > < / a : K e y V a l u e O f D i a g r a m O b j e c t K e y a n y T y p e z b w N T n L X > < a : K e y V a l u e O f D i a g r a m O b j e c t K e y a n y T y p e z b w N T n L X > < a : K e y > < K e y > C o l u m n s \ R e n t a   m e n s u a l   ( s i n   i m p u e s t o s ) < / K e y > < / a : K e y > < a : V a l u e   i : t y p e = " M e a s u r e G r i d N o d e V i e w S t a t e " > < C o l u m n > 9 < / C o l u m n > < L a y e d O u t > t r u e < / L a y e d O u t > < / a : V a l u e > < / a : K e y V a l u e O f D i a g r a m O b j e c t K e y a n y T y p e z b w N T n L X > < a : K e y V a l u e O f D i a g r a m O b j e c t K e y a n y T y p e z b w N T n L X > < a : K e y > < K e y > C o l u m n s \ R e n t a   m e n s u a l     ( c o n   i m p u e s t o s ) < / K e y > < / a : K e y > < a : V a l u e   i : t y p e = " M e a s u r e G r i d N o d e V i e w S t a t e " > < C o l u m n > 1 0 < / C o l u m n > < L a y e d O u t > t r u e < / L a y e d O u t > < / a : V a l u e > < / a : K e y V a l u e O f D i a g r a m O b j e c t K e y a n y T y p e z b w N T n L X > < a : K e y V a l u e O f D i a g r a m O b j e c t K e y a n y T y p e z b w N T n L X > < a : K e y > < K e y > C o l u m n s \ � T i e n e   p r o m o c i o n e s   a s o c i a d a s   a l   p a q u e t e   q u e   a j u s t e n   l a   t a r i f a   d e   l a   r e n t a   m e n s u a l ?   ( S i / N o ) < / K e y > < / a : K e y > < a : V a l u e   i : t y p e = " M e a s u r e G r i d N o d e V i e w S t a t e " > < C o l u m n > 1 1 < / C o l u m n > < L a y e d O u t > t r u e < / L a y e d O u t > < / a : V a l u e > < / a : K e y V a l u e O f D i a g r a m O b j e c t K e y a n y T y p e z b w N T n L X > < a : K e y V a l u e O f D i a g r a m O b j e c t K e y a n y T y p e z b w N T n L X > < a : K e y > < K e y > C o l u m n s \ P r o m o c i � n   d e   " D e s c u e n t o   d e   s u   m e n s u a l i d a d "   p o r   u n   p e r i o d o   e s p e c � f i c o < / K e y > < / a : K e y > < a : V a l u e   i : t y p e = " M e a s u r e G r i d N o d e V i e w S t a t e " > < C o l u m n > 1 2 < / C o l u m n > < L a y e d O u t > t r u e < / L a y e d O u t > < / a : V a l u e > < / a : K e y V a l u e O f D i a g r a m O b j e c t K e y a n y T y p e z b w N T n L X > < a : K e y V a l u e O f D i a g r a m O b j e c t K e y a n y T y p e z b w N T n L X > < a : K e y > < K e y > C o l u m n s \ R e n t a   m e n s u a l   c o n   t a r i f a   p r o m o c i o n a l   ( s i n   i m p u e s t o s ) < / K e y > < / a : K e y > < a : V a l u e   i : t y p e = " M e a s u r e G r i d N o d e V i e w S t a t e " > < C o l u m n > 1 3 < / C o l u m n > < L a y e d O u t > t r u e < / L a y e d O u t > < / a : V a l u e > < / a : K e y V a l u e O f D i a g r a m O b j e c t K e y a n y T y p e z b w N T n L X > < a : K e y V a l u e O f D i a g r a m O b j e c t K e y a n y T y p e z b w N T n L X > < a : K e y > < K e y > C o l u m n s \ D u r a c i � n   d e   l a   p r o m o c i � n   ( e n   m e s e s ) < / K e y > < / a : K e y > < a : V a l u e   i : t y p e = " M e a s u r e G r i d N o d e V i e w S t a t e " > < C o l u m n > 1 4 < / C o l u m n > < L a y e d O u t > t r u e < / L a y e d O u t > < / a : V a l u e > < / a : K e y V a l u e O f D i a g r a m O b j e c t K e y a n y T y p e z b w N T n L X > < a : K e y V a l u e O f D i a g r a m O b j e c t K e y a n y T y p e z b w N T n L X > < a : K e y > < K e y > C o l u m n s \ T � r m i n o s   y   c o n d i c i o n e s < / K e y > < / a : K e y > < a : V a l u e   i : t y p e = " M e a s u r e G r i d N o d e V i e w S t a t e " > < C o l u m n > 1 5 < / C o l u m n > < L a y e d O u t > t r u e < / L a y e d O u t > < / a : V a l u e > < / a : K e y V a l u e O f D i a g r a m O b j e c t K e y a n y T y p e z b w N T n L X > < a : K e y V a l u e O f D i a g r a m O b j e c t K e y a n y T y p e z b w N T n L X > < a : K e y > < K e y > C o l u m n s \ P r o m o c i � n   p o r   " D o m i c i l i a c i � n "   d e   l a   r e n t a   m e n s u a l < / K e y > < / a : K e y > < a : V a l u e   i : t y p e = " M e a s u r e G r i d N o d e V i e w S t a t e " > < C o l u m n > 1 6 < / C o l u m n > < L a y e d O u t > t r u e < / L a y e d O u t > < / a : V a l u e > < / a : K e y V a l u e O f D i a g r a m O b j e c t K e y a n y T y p e z b w N T n L X > < a : K e y V a l u e O f D i a g r a m O b j e c t K e y a n y T y p e z b w N T n L X > < a : K e y > < K e y > C o l u m n s \ R e n t a   m e n u s u a l   c o n   t a r i f a   p r o m o c i o n a l   ( s i n   i m p u e s t o s ) < / K e y > < / a : K e y > < a : V a l u e   i : t y p e = " M e a s u r e G r i d N o d e V i e w S t a t e " > < C o l u m n > 1 7 < / C o l u m n > < L a y e d O u t > t r u e < / L a y e d O u t > < / a : V a l u e > < / a : K e y V a l u e O f D i a g r a m O b j e c t K e y a n y T y p e z b w N T n L X > < a : K e y V a l u e O f D i a g r a m O b j e c t K e y a n y T y p e z b w N T n L X > < a : K e y > < K e y > C o l u m n s \ D u r a c i � n   d e   l a   p r o m o c i � n   ( e n   m e s e s ) 2 < / K e y > < / a : K e y > < a : V a l u e   i : t y p e = " M e a s u r e G r i d N o d e V i e w S t a t e " > < C o l u m n > 1 8 < / C o l u m n > < L a y e d O u t > t r u e < / L a y e d O u t > < / a : V a l u e > < / a : K e y V a l u e O f D i a g r a m O b j e c t K e y a n y T y p e z b w N T n L X > < a : K e y V a l u e O f D i a g r a m O b j e c t K e y a n y T y p e z b w N T n L X > < a : K e y > < K e y > C o l u m n s \ T � r m i n o s   y   c o n d i c i o n e s 3 < / K e y > < / a : K e y > < a : V a l u e   i : t y p e = " M e a s u r e G r i d N o d e V i e w S t a t e " > < C o l u m n > 1 9 < / C o l u m n > < L a y e d O u t > t r u e < / L a y e d O u t > < / a : V a l u e > < / a : K e y V a l u e O f D i a g r a m O b j e c t K e y a n y T y p e z b w N T n L X > < a : K e y V a l u e O f D i a g r a m O b j e c t K e y a n y T y p e z b w N T n L X > < a : K e y > < K e y > C o l u m n s \ P r o m o c i � n   p o r   " A n u a l i d a d " < / K e y > < / a : K e y > < a : V a l u e   i : t y p e = " M e a s u r e G r i d N o d e V i e w S t a t e " > < C o l u m n > 2 0 < / C o l u m n > < L a y e d O u t > t r u e < / L a y e d O u t > < / a : V a l u e > < / a : K e y V a l u e O f D i a g r a m O b j e c t K e y a n y T y p e z b w N T n L X > < a : K e y V a l u e O f D i a g r a m O b j e c t K e y a n y T y p e z b w N T n L X > < a : K e y > < K e y > C o l u m n s \ R e n t a   m e n u s u a l   c o n   t a r i f a   p r o m o c i o n a l   ( s i n   i m p u e s t o s ) 4 < / K e y > < / a : K e y > < a : V a l u e   i : t y p e = " M e a s u r e G r i d N o d e V i e w S t a t e " > < C o l u m n > 2 1 < / C o l u m n > < L a y e d O u t > t r u e < / L a y e d O u t > < / a : V a l u e > < / a : K e y V a l u e O f D i a g r a m O b j e c t K e y a n y T y p e z b w N T n L X > < a : K e y V a l u e O f D i a g r a m O b j e c t K e y a n y T y p e z b w N T n L X > < a : K e y > < K e y > C o l u m n s \ D u r a c i � n   d e   l a   p r o m o c i � n   ( e n   m e s e s ) 5 < / K e y > < / a : K e y > < a : V a l u e   i : t y p e = " M e a s u r e G r i d N o d e V i e w S t a t e " > < C o l u m n > 2 2 < / C o l u m n > < L a y e d O u t > t r u e < / L a y e d O u t > < / a : V a l u e > < / a : K e y V a l u e O f D i a g r a m O b j e c t K e y a n y T y p e z b w N T n L X > < a : K e y V a l u e O f D i a g r a m O b j e c t K e y a n y T y p e z b w N T n L X > < a : K e y > < K e y > C o l u m n s \ T � r m i n o s   y   c o n d i c i o n e s 6 < / K e y > < / a : K e y > < a : V a l u e   i : t y p e = " M e a s u r e G r i d N o d e V i e w S t a t e " > < C o l u m n > 2 3 < / C o l u m n > < L a y e d O u t > t r u e < / L a y e d O u t > < / a : V a l u e > < / a : K e y V a l u e O f D i a g r a m O b j e c t K e y a n y T y p e z b w N T n L X > < a : K e y V a l u e O f D i a g r a m O b j e c t K e y a n y T y p e z b w N T n L X > < a : K e y > < K e y > C o l u m n s \ P r o m o c i � n   p o r   " C l i e n t e   a c t u a l   d e   T V " < / K e y > < / a : K e y > < a : V a l u e   i : t y p e = " M e a s u r e G r i d N o d e V i e w S t a t e " > < C o l u m n > 2 4 < / C o l u m n > < L a y e d O u t > t r u e < / L a y e d O u t > < / a : V a l u e > < / a : K e y V a l u e O f D i a g r a m O b j e c t K e y a n y T y p e z b w N T n L X > < a : K e y V a l u e O f D i a g r a m O b j e c t K e y a n y T y p e z b w N T n L X > < a : K e y > < K e y > C o l u m n s \ R e n t a   m e n u s u a l   c o n   t a r i f a   p r o m o c i o n a l   ( s i n   i m p u e s t o s ) 7 < / K e y > < / a : K e y > < a : V a l u e   i : t y p e = " M e a s u r e G r i d N o d e V i e w S t a t e " > < C o l u m n > 2 5 < / C o l u m n > < L a y e d O u t > t r u e < / L a y e d O u t > < / a : V a l u e > < / a : K e y V a l u e O f D i a g r a m O b j e c t K e y a n y T y p e z b w N T n L X > < a : K e y V a l u e O f D i a g r a m O b j e c t K e y a n y T y p e z b w N T n L X > < a : K e y > < K e y > C o l u m n s \ D u r a c i � n   d e   l a   p r o m o c i � n   ( e n   m e s e s ) 8 < / K e y > < / a : K e y > < a : V a l u e   i : t y p e = " M e a s u r e G r i d N o d e V i e w S t a t e " > < C o l u m n > 2 6 < / C o l u m n > < L a y e d O u t > t r u e < / L a y e d O u t > < / a : V a l u e > < / a : K e y V a l u e O f D i a g r a m O b j e c t K e y a n y T y p e z b w N T n L X > < a : K e y V a l u e O f D i a g r a m O b j e c t K e y a n y T y p e z b w N T n L X > < a : K e y > < K e y > C o l u m n s \ T � r m i n o s   y   c o n d i c i o n e s 9 < / K e y > < / a : K e y > < a : V a l u e   i : t y p e = " M e a s u r e G r i d N o d e V i e w S t a t e " > < C o l u m n > 2 7 < / C o l u m n > < L a y e d O u t > t r u e < / L a y e d O u t > < / a : V a l u e > < / a : K e y V a l u e O f D i a g r a m O b j e c t K e y a n y T y p e z b w N T n L X > < a : K e y V a l u e O f D i a g r a m O b j e c t K e y a n y T y p e z b w N T n L X > < a : K e y > < K e y > C o l u m n s \ � C u e n t a   c o n   i n c e n t i v o s   p r o m o c i o n a l e s   p o r   l a   c o n t r a t a c i � n   d e   a l g � n   s e r v i c i o   O T T   q u e   a j u s t e   e l   m o n t o   d < / K e y > < / a : K e y > < a : V a l u e   i : t y p e = " M e a s u r e G r i d N o d e V i e w S t a t e " > < C o l u m n > 2 8 < / C o l u m n > < L a y e d O u t > t r u e < / L a y e d O u t > < / a : V a l u e > < / a : K e y V a l u e O f D i a g r a m O b j e c t K e y a n y T y p e z b w N T n L X > < a : K e y V a l u e O f D i a g r a m O b j e c t K e y a n y T y p e z b w N T n L X > < a : K e y > < K e y > C o l u m n s \ T a r i f a   N e t f l i x   E s t � n d a r   c o n   a n u n c i o s   ( s i n   i m p u e s t o s ) < / K e y > < / a : K e y > < a : V a l u e   i : t y p e = " M e a s u r e G r i d N o d e V i e w S t a t e " > < C o l u m n > 2 9 < / C o l u m n > < L a y e d O u t > t r u e < / L a y e d O u t > < / a : V a l u e > < / a : K e y V a l u e O f D i a g r a m O b j e c t K e y a n y T y p e z b w N T n L X > < a : K e y V a l u e O f D i a g r a m O b j e c t K e y a n y T y p e z b w N T n L X > < a : K e y > < K e y > C o l u m n s \ R e n t a   m e n u s u a l   p r o m o c i o n a l   p o r   l a   c o n t r a t a c i � n   d e l   N e t f l i x   E s t � n d a r   c o n   a n u n c i o s   ( s i n   i m p u e s t o s ) < / K e y > < / a : K e y > < a : V a l u e   i : t y p e = " M e a s u r e G r i d N o d e V i e w S t a t e " > < C o l u m n > 3 0 < / C o l u m n > < L a y e d O u t > t r u e < / L a y e d O u t > < / a : V a l u e > < / a : K e y V a l u e O f D i a g r a m O b j e c t K e y a n y T y p e z b w N T n L X > < a : K e y V a l u e O f D i a g r a m O b j e c t K e y a n y T y p e z b w N T n L X > < a : K e y > < K e y > C o l u m n s \ T � r m i n o s   y   c o n d i c i o n e s 1 0 < / K e y > < / a : K e y > < a : V a l u e   i : t y p e = " M e a s u r e G r i d N o d e V i e w S t a t e " > < C o l u m n > 3 1 < / C o l u m n > < L a y e d O u t > t r u e < / L a y e d O u t > < / a : V a l u e > < / a : K e y V a l u e O f D i a g r a m O b j e c t K e y a n y T y p e z b w N T n L X > < a : K e y V a l u e O f D i a g r a m O b j e c t K e y a n y T y p e z b w N T n L X > < a : K e y > < K e y > C o l u m n s \ T a r i f a   N e t f l i x   E s t � n d a r   ( s i n   i m p u e s t o s ) < / K e y > < / a : K e y > < a : V a l u e   i : t y p e = " M e a s u r e G r i d N o d e V i e w S t a t e " > < C o l u m n > 3 2 < / C o l u m n > < L a y e d O u t > t r u e < / L a y e d O u t > < / a : V a l u e > < / a : K e y V a l u e O f D i a g r a m O b j e c t K e y a n y T y p e z b w N T n L X > < a : K e y V a l u e O f D i a g r a m O b j e c t K e y a n y T y p e z b w N T n L X > < a : K e y > < K e y > C o l u m n s \ R e n t a   m e n u s u a l   p r o m o c i o n a l   p o r   l a   c o n t r a t a c i � n   d e l   N e t f l i x   E s t � n d a r   ( s i n   i m p u e s t o s ) < / K e y > < / a : K e y > < a : V a l u e   i : t y p e = " M e a s u r e G r i d N o d e V i e w S t a t e " > < C o l u m n > 3 3 < / C o l u m n > < L a y e d O u t > t r u e < / L a y e d O u t > < / a : V a l u e > < / a : K e y V a l u e O f D i a g r a m O b j e c t K e y a n y T y p e z b w N T n L X > < a : K e y V a l u e O f D i a g r a m O b j e c t K e y a n y T y p e z b w N T n L X > < a : K e y > < K e y > C o l u m n s \ T � r m i n o s   y   c o n d i c i o n e s 1 1 < / K e y > < / a : K e y > < a : V a l u e   i : t y p e = " M e a s u r e G r i d N o d e V i e w S t a t e " > < C o l u m n > 3 4 < / C o l u m n > < L a y e d O u t > t r u e < / L a y e d O u t > < / a : V a l u e > < / a : K e y V a l u e O f D i a g r a m O b j e c t K e y a n y T y p e z b w N T n L X > < a : K e y V a l u e O f D i a g r a m O b j e c t K e y a n y T y p e z b w N T n L X > < a : K e y > < K e y > C o l u m n s \ T a r i f a   N e t f l i x   P r e m i u m   ( s i n   i m p u e s t o s ) < / K e y > < / a : K e y > < a : V a l u e   i : t y p e = " M e a s u r e G r i d N o d e V i e w S t a t e " > < C o l u m n > 3 5 < / C o l u m n > < L a y e d O u t > t r u e < / L a y e d O u t > < / a : V a l u e > < / a : K e y V a l u e O f D i a g r a m O b j e c t K e y a n y T y p e z b w N T n L X > < a : K e y V a l u e O f D i a g r a m O b j e c t K e y a n y T y p e z b w N T n L X > < a : K e y > < K e y > C o l u m n s \ R e n t a   m e n u s u a l   p r o m o c i o n a l   p o r   l a   c o n t r a t a c i � n   d e l   N e t f l i x   P r e m i u m   ( s i n   i m p u e s t o s ) < / K e y > < / a : K e y > < a : V a l u e   i : t y p e = " M e a s u r e G r i d N o d e V i e w S t a t e " > < C o l u m n > 3 6 < / C o l u m n > < L a y e d O u t > t r u e < / L a y e d O u t > < / a : V a l u e > < / a : K e y V a l u e O f D i a g r a m O b j e c t K e y a n y T y p e z b w N T n L X > < a : K e y V a l u e O f D i a g r a m O b j e c t K e y a n y T y p e z b w N T n L X > < a : K e y > < K e y > C o l u m n s \ T � r m i n o s   y   c o n d i c i o n e s 1 2 < / K e y > < / a : K e y > < a : V a l u e   i : t y p e = " M e a s u r e G r i d N o d e V i e w S t a t e " > < C o l u m n > 3 7 < / C o l u m n > < L a y e d O u t > t r u e < / L a y e d O u t > < / a : V a l u e > < / a : K e y V a l u e O f D i a g r a m O b j e c t K e y a n y T y p e z b w N T n L X > < a : K e y V a l u e O f D i a g r a m O b j e c t K e y a n y T y p e z b w N T n L X > < a : K e y > < K e y > C o l u m n s \ T a r i f a   A m a z o n   P r i m e   ( s i n   i m p u e s t o s ) < / K e y > < / a : K e y > < a : V a l u e   i : t y p e = " M e a s u r e G r i d N o d e V i e w S t a t e " > < C o l u m n > 3 8 < / C o l u m n > < L a y e d O u t > t r u e < / L a y e d O u t > < / a : V a l u e > < / a : K e y V a l u e O f D i a g r a m O b j e c t K e y a n y T y p e z b w N T n L X > < a : K e y V a l u e O f D i a g r a m O b j e c t K e y a n y T y p e z b w N T n L X > < a : K e y > < K e y > C o l u m n s \ R e n t a   m e n u s u a l   p r o m o c i o n a l   p o r   l a   c o n t r a t a c i � n   P r i m e   V i d e o   ( s i n   i m p u e s t o s ) < / K e y > < / a : K e y > < a : V a l u e   i : t y p e = " M e a s u r e G r i d N o d e V i e w S t a t e " > < C o l u m n > 3 9 < / C o l u m n > < L a y e d O u t > t r u e < / L a y e d O u t > < / a : V a l u e > < / a : K e y V a l u e O f D i a g r a m O b j e c t K e y a n y T y p e z b w N T n L X > < a : K e y V a l u e O f D i a g r a m O b j e c t K e y a n y T y p e z b w N T n L X > < a : K e y > < K e y > C o l u m n s \ T � r m i n o s   y   c o n d i c i o n e s 1 3 < / K e y > < / a : K e y > < a : V a l u e   i : t y p e = " M e a s u r e G r i d N o d e V i e w S t a t e " > < C o l u m n > 4 0 < / C o l u m n > < L a y e d O u t > t r u e < / L a y e d O u t > < / a : V a l u e > < / a : K e y V a l u e O f D i a g r a m O b j e c t K e y a n y T y p e z b w N T n L X > < a : K e y V a l u e O f D i a g r a m O b j e c t K e y a n y T y p e z b w N T n L X > < a : K e y > < K e y > C o l u m n s \ T a r i f a   m a x     ( s i n   i m p u e s t o s ) < / K e y > < / a : K e y > < a : V a l u e   i : t y p e = " M e a s u r e G r i d N o d e V i e w S t a t e " > < C o l u m n > 4 1 < / C o l u m n > < L a y e d O u t > t r u e < / L a y e d O u t > < / a : V a l u e > < / a : K e y V a l u e O f D i a g r a m O b j e c t K e y a n y T y p e z b w N T n L X > < a : K e y V a l u e O f D i a g r a m O b j e c t K e y a n y T y p e z b w N T n L X > < a : K e y > < K e y > C o l u m n s \ R e n t a   m e n u s u a l   p r o m o c i o n a l   p o r   l a   c o n t r a t a c i � n   m a x     ( s i n   i m p u e s t o s ) < / K e y > < / a : K e y > < a : V a l u e   i : t y p e = " M e a s u r e G r i d N o d e V i e w S t a t e " > < C o l u m n > 4 2 < / C o l u m n > < L a y e d O u t > t r u e < / L a y e d O u t > < / a : V a l u e > < / a : K e y V a l u e O f D i a g r a m O b j e c t K e y a n y T y p e z b w N T n L X > < a : K e y V a l u e O f D i a g r a m O b j e c t K e y a n y T y p e z b w N T n L X > < a : K e y > < K e y > C o l u m n s \ T � r m i n o s   y   c o n d i c i o n e s 1 4 < / K e y > < / a : K e y > < a : V a l u e   i : t y p e = " M e a s u r e G r i d N o d e V i e w S t a t e " > < C o l u m n > 4 3 < / C o l u m n > < L a y e d O u t > t r u e < / L a y e d O u t > < / a : V a l u e > < / a : K e y V a l u e O f D i a g r a m O b j e c t K e y a n y T y p e z b w N T n L X > < a : K e y V a l u e O f D i a g r a m O b j e c t K e y a n y T y p e z b w N T n L X > < a : K e y > < K e y > C o l u m n s \ T a r i f a   P a r a m o u n t   +   ( s i n   i m p u e s t o s ) < / K e y > < / a : K e y > < a : V a l u e   i : t y p e = " M e a s u r e G r i d N o d e V i e w S t a t e " > < C o l u m n > 4 4 < / C o l u m n > < L a y e d O u t > t r u e < / L a y e d O u t > < / a : V a l u e > < / a : K e y V a l u e O f D i a g r a m O b j e c t K e y a n y T y p e z b w N T n L X > < a : K e y V a l u e O f D i a g r a m O b j e c t K e y a n y T y p e z b w N T n L X > < a : K e y > < K e y > C o l u m n s \ R e n t a   m e n u s u a l   p r o m o c i o n a l   p o r   l a   c o n t r a t a c i � n   P a r a m o u n t   +   ( s i n   i m p u e s t o s ) < / K e y > < / a : K e y > < a : V a l u e   i : t y p e = " M e a s u r e G r i d N o d e V i e w S t a t e " > < C o l u m n > 4 5 < / C o l u m n > < L a y e d O u t > t r u e < / L a y e d O u t > < / a : V a l u e > < / a : K e y V a l u e O f D i a g r a m O b j e c t K e y a n y T y p e z b w N T n L X > < a : K e y V a l u e O f D i a g r a m O b j e c t K e y a n y T y p e z b w N T n L X > < a : K e y > < K e y > C o l u m n s \ T � r m i n o s   y   c o n d i c i o n e s 1 5 < / K e y > < / a : K e y > < a : V a l u e   i : t y p e = " M e a s u r e G r i d N o d e V i e w S t a t e " > < C o l u m n > 4 6 < / C o l u m n > < L a y e d O u t > t r u e < / L a y e d O u t > < / a : V a l u e > < / a : K e y V a l u e O f D i a g r a m O b j e c t K e y a n y T y p e z b w N T n L X > < a : K e y V a l u e O f D i a g r a m O b j e c t K e y a n y T y p e z b w N T n L X > < a : K e y > < K e y > C o l u m n s \ T a r i f a   D i s n e y   +     ( s i n   i m p u e s t o s ) < / K e y > < / a : K e y > < a : V a l u e   i : t y p e = " M e a s u r e G r i d N o d e V i e w S t a t e " > < C o l u m n > 4 7 < / C o l u m n > < L a y e d O u t > t r u e < / L a y e d O u t > < / a : V a l u e > < / a : K e y V a l u e O f D i a g r a m O b j e c t K e y a n y T y p e z b w N T n L X > < a : K e y V a l u e O f D i a g r a m O b j e c t K e y a n y T y p e z b w N T n L X > < a : K e y > < K e y > C o l u m n s \ R e n t a   m e n u s u a l   p r o m o c i o n a l   p o r   l a   c o n t r a t a c i � n   D i s n e y   +     ( s i n   i m p u e s t o s ) < / K e y > < / a : K e y > < a : V a l u e   i : t y p e = " M e a s u r e G r i d N o d e V i e w S t a t e " > < C o l u m n > 4 8 < / C o l u m n > < L a y e d O u t > t r u e < / L a y e d O u t > < / a : V a l u e > < / a : K e y V a l u e O f D i a g r a m O b j e c t K e y a n y T y p e z b w N T n L X > < a : K e y V a l u e O f D i a g r a m O b j e c t K e y a n y T y p e z b w N T n L X > < a : K e y > < K e y > C o l u m n s \ T � r m i n o s   y   c o n d i c i o n e s 1 6 < / K e y > < / a : K e y > < a : V a l u e   i : t y p e = " M e a s u r e G r i d N o d e V i e w S t a t e " > < C o l u m n > 4 9 < / C o l u m n > < L a y e d O u t > t r u e < / L a y e d O u t > < / a : V a l u e > < / a : K e y V a l u e O f D i a g r a m O b j e c t K e y a n y T y p e z b w N T n L X > < a : K e y V a l u e O f D i a g r a m O b j e c t K e y a n y T y p e z b w N T n L X > < a : K e y > < K e y > C o l u m n s \ T a r i f a   S t a r   +     ( s i n   i m p u e s t o s ) < / K e y > < / a : K e y > < a : V a l u e   i : t y p e = " M e a s u r e G r i d N o d e V i e w S t a t e " > < C o l u m n > 5 0 < / C o l u m n > < L a y e d O u t > t r u e < / L a y e d O u t > < / a : V a l u e > < / a : K e y V a l u e O f D i a g r a m O b j e c t K e y a n y T y p e z b w N T n L X > < a : K e y V a l u e O f D i a g r a m O b j e c t K e y a n y T y p e z b w N T n L X > < a : K e y > < K e y > C o l u m n s \ R e n t a   m e n u s u a l   p r o m o c i o n a l   p o r   l a   c o n t r a t a c i � n   S t a r   +     ( s i n   i m p u e s t o s ) < / K e y > < / a : K e y > < a : V a l u e   i : t y p e = " M e a s u r e G r i d N o d e V i e w S t a t e " > < C o l u m n > 5 1 < / C o l u m n > < L a y e d O u t > t r u e < / L a y e d O u t > < / a : V a l u e > < / a : K e y V a l u e O f D i a g r a m O b j e c t K e y a n y T y p e z b w N T n L X > < a : K e y V a l u e O f D i a g r a m O b j e c t K e y a n y T y p e z b w N T n L X > < a : K e y > < K e y > C o l u m n s \ T � r m i n o s   y   c o n d i c i o n e s 1 7 < / K e y > < / a : K e y > < a : V a l u e   i : t y p e = " M e a s u r e G r i d N o d e V i e w S t a t e " > < C o l u m n > 5 2 < / C o l u m n > < L a y e d O u t > t r u e < / L a y e d O u t > < / a : V a l u e > < / a : K e y V a l u e O f D i a g r a m O b j e c t K e y a n y T y p e z b w N T n L X > < a : K e y V a l u e O f D i a g r a m O b j e c t K e y a n y T y p e z b w N T n L X > < a : K e y > < K e y > C o l u m n s \ T a r i f a   C o m b o   +   ( s i n   i m p u e s t o s ) < / K e y > < / a : K e y > < a : V a l u e   i : t y p e = " M e a s u r e G r i d N o d e V i e w S t a t e " > < C o l u m n > 5 3 < / C o l u m n > < L a y e d O u t > t r u e < / L a y e d O u t > < / a : V a l u e > < / a : K e y V a l u e O f D i a g r a m O b j e c t K e y a n y T y p e z b w N T n L X > < a : K e y V a l u e O f D i a g r a m O b j e c t K e y a n y T y p e z b w N T n L X > < a : K e y > < K e y > C o l u m n s \ R e n t a   m e n u s u a l   p r o m o c i o n a l   p o r   l a   c o n t r a t a c i � n   C o m b o   ( s i n   i m p u e s t o s ) < / K e y > < / a : K e y > < a : V a l u e   i : t y p e = " M e a s u r e G r i d N o d e V i e w S t a t e " > < C o l u m n > 5 4 < / C o l u m n > < L a y e d O u t > t r u e < / L a y e d O u t > < / a : V a l u e > < / a : K e y V a l u e O f D i a g r a m O b j e c t K e y a n y T y p e z b w N T n L X > < a : K e y V a l u e O f D i a g r a m O b j e c t K e y a n y T y p e z b w N T n L X > < a : K e y > < K e y > C o l u m n s \ T � r m i n o s   y   c o n d i c i o n e s 1 8 < / K e y > < / a : K e y > < a : V a l u e   i : t y p e = " M e a s u r e G r i d N o d e V i e w S t a t e " > < C o l u m n > 5 5 < / C o l u m n > < L a y e d O u t > t r u e < / L a y e d O u t > < / a : V a l u e > < / a : K e y V a l u e O f D i a g r a m O b j e c t K e y a n y T y p e z b w N T n L X > < a : K e y V a l u e O f D i a g r a m O b j e c t K e y a n y T y p e z b w N T n L X > < a : K e y > < K e y > C o l u m n s \ T a r i f a   F o x   S p o r t   P r e m i u m     ( s i n   i m p u e s t o s ) < / K e y > < / a : K e y > < a : V a l u e   i : t y p e = " M e a s u r e G r i d N o d e V i e w S t a t e " > < C o l u m n > 5 6 < / C o l u m n > < L a y e d O u t > t r u e < / L a y e d O u t > < / a : V a l u e > < / a : K e y V a l u e O f D i a g r a m O b j e c t K e y a n y T y p e z b w N T n L X > < a : K e y V a l u e O f D i a g r a m O b j e c t K e y a n y T y p e z b w N T n L X > < a : K e y > < K e y > C o l u m n s \ R e n t a   m e n u s u a l   p r o m o c i o n a l   p o r   l a   c o n t r a t a c i � n   F o x   S p o r t   P r e m i u m   ( s i n   i m p u e s t o s ) < / K e y > < / a : K e y > < a : V a l u e   i : t y p e = " M e a s u r e G r i d N o d e V i e w S t a t e " > < C o l u m n > 5 7 < / C o l u m n > < L a y e d O u t > t r u e < / L a y e d O u t > < / a : V a l u e > < / a : K e y V a l u e O f D i a g r a m O b j e c t K e y a n y T y p e z b w N T n L X > < a : K e y V a l u e O f D i a g r a m O b j e c t K e y a n y T y p e z b w N T n L X > < a : K e y > < K e y > C o l u m n s \ T � r m i n o s   y   c o n d i c i o n e s 1 9 < / K e y > < / a : K e y > < a : V a l u e   i : t y p e = " M e a s u r e G r i d N o d e V i e w S t a t e " > < C o l u m n > 5 8 < / C o l u m n > < L a y e d O u t > t r u e < / L a y e d O u t > < / a : V a l u e > < / a : K e y V a l u e O f D i a g r a m O b j e c t K e y a n y T y p e z b w N T n L X > < a : K e y V a l u e O f D i a g r a m O b j e c t K e y a n y T y p e z b w N T n L X > < a : K e y > < K e y > L i n k s \ & l t ; C o l u m n s \ R e c u e n t o   d e   N o m b r e   d e   P l a n / P a q u e t e & g t ; - & l t ; M e a s u r e s \ N o m b r e   d e   P l a n / P a q u e t e & g t ; < / K e y > < / a : K e y > < a : V a l u e   i : t y p e = " M e a s u r e G r i d V i e w S t a t e I D i a g r a m L i n k " / > < / a : K e y V a l u e O f D i a g r a m O b j e c t K e y a n y T y p e z b w N T n L X > < a : K e y V a l u e O f D i a g r a m O b j e c t K e y a n y T y p e z b w N T n L X > < a : K e y > < K e y > L i n k s \ & l t ; C o l u m n s \ R e c u e n t o   d e   N o m b r e   d e   P l a n / P a q u e t e & g t ; - & l t ; M e a s u r e s \ N o m b r e   d e   P l a n / P a q u e t e & g t ; \ C O L U M N < / K e y > < / a : K e y > < a : V a l u e   i : t y p e = " M e a s u r e G r i d V i e w S t a t e I D i a g r a m L i n k E n d p o i n t " / > < / a : K e y V a l u e O f D i a g r a m O b j e c t K e y a n y T y p e z b w N T n L X > < a : K e y V a l u e O f D i a g r a m O b j e c t K e y a n y T y p e z b w N T n L X > < a : K e y > < K e y > L i n k s \ & l t ; C o l u m n s \ R e c u e n t o   d e   N o m b r e   d e   P l a n / P a q u e t e & g t ; - & l t ; M e a s u r e s \ N o m b r e   d e   P l a n / P a q u e t e & g t ; \ M E A S U R E < / K e y > < / a : K e y > < a : V a l u e   i : t y p e = " M e a s u r e G r i d V i e w S t a t e I D i a g r a m L i n k E n d p o i n t " / > < / a : K e y V a l u e O f D i a g r a m O b j e c t K e y a n y T y p e z b w N T n L X > < a : K e y V a l u e O f D i a g r a m O b j e c t K e y a n y T y p e z b w N T n L X > < a : K e y > < K e y > L i n k s \ & l t ; C o l u m n s \ S u m a   d e   R e n t a   m e n s u a l   ( s i n   i m p u e s t o s ) & g t ; - & l t ; M e a s u r e s \ R e n t a   m e n s u a l   ( s i n   i m p u e s t o s ) & g t ; < / K e y > < / a : K e y > < a : V a l u e   i : t y p e = " M e a s u r e G r i d V i e w S t a t e I D i a g r a m L i n k " / > < / a : K e y V a l u e O f D i a g r a m O b j e c t K e y a n y T y p e z b w N T n L X > < a : K e y V a l u e O f D i a g r a m O b j e c t K e y a n y T y p e z b w N T n L X > < a : K e y > < K e y > L i n k s \ & l t ; C o l u m n s \ S u m a   d e   R e n t a   m e n s u a l   ( s i n   i m p u e s t o s ) & g t ; - & l t ; M e a s u r e s \ R e n t a   m e n s u a l   ( s i n   i m p u e s t o s ) & g t ; \ C O L U M N < / K e y > < / a : K e y > < a : V a l u e   i : t y p e = " M e a s u r e G r i d V i e w S t a t e I D i a g r a m L i n k E n d p o i n t " / > < / a : K e y V a l u e O f D i a g r a m O b j e c t K e y a n y T y p e z b w N T n L X > < a : K e y V a l u e O f D i a g r a m O b j e c t K e y a n y T y p e z b w N T n L X > < a : K e y > < K e y > L i n k s \ & l t ; C o l u m n s \ S u m a   d e   R e n t a   m e n s u a l   ( s i n   i m p u e s t o s ) & g t ; - & l t ; M e a s u r e s \ R e n t a   m e n s u a l   ( s i n   i m p u e s t o s ) & g t ; \ M E A S U R E < / K e y > < / a : K e y > < a : V a l u e   i : t y p e = " M e a s u r e G r i d V i e w S t a t e I D i a g r a m L i n k E n d p o i n t " / > < / a : K e y V a l u e O f D i a g r a m O b j e c t K e y a n y T y p e z b w N T n L X > < / V i e w S t a t e s > < / D i a g r a m M a n a g e r . S e r i a l i z a b l e D i a g r a m > < D i a g r a m M a n a g e r . S e r i a l i z a b l e D i a g r a m > < A d a p t e r   i : t y p e = " M e a s u r e D i a g r a m S a n d b o x A d a p t e r " > < T a b l e N a m e > S u s c r i p t o r e s c < / 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 S u s c r i p t o r e s c < / 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  d e   P l a n / P a q u e t e < / K e y > < / D i a g r a m O b j e c t K e y > < D i a g r a m O b j e c t K e y > < K e y > C o l u m n s \ T i p o * < / K e y > < / D i a g r a m O b j e c t K e y > < D i a g r a m O b j e c t K e y > < K e y > C o l u m n s \ T i p o   d e   p a q u e t e   c o n s i d e r a n d o   S T A R   ( s e r v i c i o s   i n c l u i d o s ) * < / K e y > < / D i a g r a m O b j e c t K e y > < D i a g r a m O b j e c t K e y > < K e y > C o l u m n s \ E s t a d o < / K e y > < / D i a g r a m O b j e c t K e y > < D i a g r a m O b j e c t K e y > < K e y > C o l u m n s \ M u n i c i p i o < / K e y > < / D i a g r a m O b j e c t K e y > < D i a g r a m O b j e c t K e y > < K e y > C o l u m n s \ L o c a l i d a d < / K e y > < / D i a g r a m O b j e c t K e y > < D i a g r a m O b j e c t K e y > < K e y > C o l u m n s \ F i b r a   � p t i c a     2 0 2 3 < / K e y > < / D i a g r a m O b j e c t K e y > < D i a g r a m O b j e c t K e y > < K e y > C o l u m n s \ C a b l e   C o a x i a l   2 0 2 3 < / K e y > < / D i a g r a m O b j e c t K e y > < D i a g r a m O b j e c t K e y > < K e y > C o l u m n s \ S a t e l i t a l e s     ( D i r e c t   T o   H o m e   o   D T H ) < / K e y > < / D i a g r a m O b j e c t K e y > < D i a g r a m O b j e c t K e y > < K e y > C o l u m n s \ O t r a s   t e c n o l o g � a s   [ S e � a l e   e l   t i p o   d e   c o n f i g u r a c i � n   d e   r e d ] < / K e y > < / D i a g r a m O b j e c t K e y > < D i a g r a m O b j e c t K e y > < K e y > C o l u m n s \ F i b r a   � p t i c a   2 0 2 4 < / K e y > < / D i a g r a m O b j e c t K e y > < D i a g r a m O b j e c t K e y > < K e y > C o l u m n s \ C a b l e   C o a x i a l   2 0 2 4 < / 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  d e   P l a n / P a q u e t e < / K e y > < / a : K e y > < a : V a l u e   i : t y p e = " M e a s u r e G r i d N o d e V i e w S t a t e " > < L a y e d O u t > t r u e < / L a y e d O u t > < / a : V a l u e > < / a : K e y V a l u e O f D i a g r a m O b j e c t K e y a n y T y p e z b w N T n L X > < a : K e y V a l u e O f D i a g r a m O b j e c t K e y a n y T y p e z b w N T n L X > < a : K e y > < K e y > C o l u m n s \ T i p o * < / K e y > < / a : K e y > < a : V a l u e   i : t y p e = " M e a s u r e G r i d N o d e V i e w S t a t e " > < C o l u m n > 1 < / C o l u m n > < L a y e d O u t > t r u e < / L a y e d O u t > < / a : V a l u e > < / a : K e y V a l u e O f D i a g r a m O b j e c t K e y a n y T y p e z b w N T n L X > < a : K e y V a l u e O f D i a g r a m O b j e c t K e y a n y T y p e z b w N T n L X > < a : K e y > < K e y > C o l u m n s \ T i p o   d e   p a q u e t e   c o n s i d e r a n d o   S T A R   ( s e r v i c i o s   i n c l u i d o s ) * < / K e y > < / a : K e y > < a : V a l u e   i : t y p e = " M e a s u r e G r i d N o d e V i e w S t a t e " > < C o l u m n > 2 < / C o l u m n > < L a y e d O u t > t r u e < / L a y e d O u t > < / a : V a l u e > < / a : K e y V a l u e O f D i a g r a m O b j e c t K e y a n y T y p e z b w N T n L X > < a : K e y V a l u e O f D i a g r a m O b j e c t K e y a n y T y p e z b w N T n L X > < a : K e y > < K e y > C o l u m n s \ E s t a d o < / K e y > < / a : K e y > < a : V a l u e   i : t y p e = " M e a s u r e G r i d N o d e V i e w S t a t e " > < C o l u m n > 3 < / C o l u m n > < L a y e d O u t > t r u e < / L a y e d O u t > < / a : V a l u e > < / a : K e y V a l u e O f D i a g r a m O b j e c t K e y a n y T y p e z b w N T n L X > < a : K e y V a l u e O f D i a g r a m O b j e c t K e y a n y T y p e z b w N T n L X > < a : K e y > < K e y > C o l u m n s \ M u n i c i p i o < / K e y > < / a : K e y > < a : V a l u e   i : t y p e = " M e a s u r e G r i d N o d e V i e w S t a t e " > < C o l u m n > 4 < / C o l u m n > < L a y e d O u t > t r u e < / L a y e d O u t > < / a : V a l u e > < / a : K e y V a l u e O f D i a g r a m O b j e c t K e y a n y T y p e z b w N T n L X > < a : K e y V a l u e O f D i a g r a m O b j e c t K e y a n y T y p e z b w N T n L X > < a : K e y > < K e y > C o l u m n s \ L o c a l i d a d < / K e y > < / a : K e y > < a : V a l u e   i : t y p e = " M e a s u r e G r i d N o d e V i e w S t a t e " > < C o l u m n > 5 < / C o l u m n > < L a y e d O u t > t r u e < / L a y e d O u t > < / a : V a l u e > < / a : K e y V a l u e O f D i a g r a m O b j e c t K e y a n y T y p e z b w N T n L X > < a : K e y V a l u e O f D i a g r a m O b j e c t K e y a n y T y p e z b w N T n L X > < a : K e y > < K e y > C o l u m n s \ F i b r a   � p t i c a     2 0 2 3 < / K e y > < / a : K e y > < a : V a l u e   i : t y p e = " M e a s u r e G r i d N o d e V i e w S t a t e " > < C o l u m n > 6 < / C o l u m n > < L a y e d O u t > t r u e < / L a y e d O u t > < / a : V a l u e > < / a : K e y V a l u e O f D i a g r a m O b j e c t K e y a n y T y p e z b w N T n L X > < a : K e y V a l u e O f D i a g r a m O b j e c t K e y a n y T y p e z b w N T n L X > < a : K e y > < K e y > C o l u m n s \ C a b l e   C o a x i a l   2 0 2 3 < / K e y > < / a : K e y > < a : V a l u e   i : t y p e = " M e a s u r e G r i d N o d e V i e w S t a t e " > < C o l u m n > 7 < / C o l u m n > < L a y e d O u t > t r u e < / L a y e d O u t > < / a : V a l u e > < / a : K e y V a l u e O f D i a g r a m O b j e c t K e y a n y T y p e z b w N T n L X > < a : K e y V a l u e O f D i a g r a m O b j e c t K e y a n y T y p e z b w N T n L X > < a : K e y > < K e y > C o l u m n s \ S a t e l i t a l e s     ( D i r e c t   T o   H o m e   o   D T H ) < / K e y > < / a : K e y > < a : V a l u e   i : t y p e = " M e a s u r e G r i d N o d e V i e w S t a t e " > < C o l u m n > 8 < / C o l u m n > < L a y e d O u t > t r u e < / L a y e d O u t > < / a : V a l u e > < / a : K e y V a l u e O f D i a g r a m O b j e c t K e y a n y T y p e z b w N T n L X > < a : K e y V a l u e O f D i a g r a m O b j e c t K e y a n y T y p e z b w N T n L X > < a : K e y > < K e y > C o l u m n s \ O t r a s   t e c n o l o g � a s   [ S e � a l e   e l   t i p o   d e   c o n f i g u r a c i � n   d e   r e d ] < / K e y > < / a : K e y > < a : V a l u e   i : t y p e = " M e a s u r e G r i d N o d e V i e w S t a t e " > < C o l u m n > 9 < / C o l u m n > < L a y e d O u t > t r u e < / L a y e d O u t > < / a : V a l u e > < / a : K e y V a l u e O f D i a g r a m O b j e c t K e y a n y T y p e z b w N T n L X > < a : K e y V a l u e O f D i a g r a m O b j e c t K e y a n y T y p e z b w N T n L X > < a : K e y > < K e y > C o l u m n s \ F i b r a   � p t i c a   2 0 2 4 < / K e y > < / a : K e y > < a : V a l u e   i : t y p e = " M e a s u r e G r i d N o d e V i e w S t a t e " > < C o l u m n > 1 0 < / C o l u m n > < L a y e d O u t > t r u e < / L a y e d O u t > < / a : V a l u e > < / a : K e y V a l u e O f D i a g r a m O b j e c t K e y a n y T y p e z b w N T n L X > < a : K e y V a l u e O f D i a g r a m O b j e c t K e y a n y T y p e z b w N T n L X > < a : K e y > < K e y > C o l u m n s \ C a b l e   C o a x i a l   2 0 2 4 < / K e y > < / a : K e y > < a : V a l u e   i : t y p e = " M e a s u r e G r i d N o d e V i e w S t a t e " > < C o l u m n > 1 1 < / C o l u m n > < L a y e d O u t > t r u e < / L a y e d O u t > < / a : V a l u e > < / a : K e y V a l u e O f D i a g r a m O b j e c t K e y a n y T y p e z b w N T n L X > < / V i e w S t a t e s > < / D i a g r a m M a n a g e r . S e r i a l i z a b l e D i a g r a m > < / A r r a y O f D i a g r a m M a n a g e r . S e r i a l i z a b l e D i a g r a m > ] ] > < / C u s t o m C o n t e n t > < / G e m i n i > 
</file>

<file path=customXml/item1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5.xml>��< ? x m l   v e r s i o n = " 1 . 0 "   e n c o d i n g = " U T F - 1 6 " ? > < G e m i n i   x m l n s = " h t t p : / / g e m i n i / p i v o t c u s t o m i z a t i o n / T a b l e X M L _ S u s c r i p t o r e s b " > < 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 E s t a d o < / s t r i n g > < / k e y > < v a l u e > < i n t > 7 7 < / i n t > < / v a l u e > < / i t e m > < i t e m > < k e y > < s t r i n g > M u n i c i p i o < / s t r i n g > < / k e y > < v a l u e > < i n t > 9 8 < / i n t > < / v a l u e > < / i t e m > < i t e m > < k e y > < s t r i n g > L o c a l i d a d < / s t r i n g > < / k e y > < v a l u e > < i n t > 9 4 < / i n t > < / v a l u e > < / i t e m > < i t e m > < k e y > < s t r i n g > d i c i e m b r e   2 0 2 3 < / s t r i n g > < / k e y > < v a l u e > < i n t > 1 3 0 < / i n t > < / v a l u e > < / i t e m > < i t e m > < k e y > < s t r i n g > N o m b r e   d e   P l a n / P a q u e t e 2 < / s t r i n g > < / k e y > < v a l u e > < i n t > 2 0 1 < / i n t > < / v a l u e > < / i t e m > < i t e m > < k e y > < s t r i n g > T i p o * 3 < / s t r i n g > < / k e y > < v a l u e > < i n t > 7 7 < / i n t > < / v a l u e > < / i t e m > < i t e m > < k e y > < s t r i n g > E s t a d o 4 < / s t r i n g > < / k e y > < v a l u e > < i n t > 8 4 < / i n t > < / v a l u e > < / i t e m > < i t e m > < k e y > < s t r i n g > M u n i c i p i o 5 < / s t r i n g > < / k e y > < v a l u e > < i n t > 1 0 5 < / i n t > < / v a l u e > < / i t e m > < i t e m > < k e y > < s t r i n g > L o c a l i d a d 6 < / s t r i n g > < / k e y > < v a l u e > < i n t > 1 0 1 < / i n t > < / v a l u e > < / i t e m > < i t e m > < k e y > < s t r i n g > m a y o   2 0 2 4 < / s t r i n g > < / k e y > < v a l u e > < i n t > 1 0 1 < / i n t > < / v a l u e > < / i t e m > < / C o l u m n W i d t h s > < C o l u m n D i s p l a y I n d e x > < i t e m > < k e y > < s t r i n g > N o m b r e   d e   P l a n / P a q u e t e < / s t r i n g > < / k e y > < v a l u e > < i n t > 0 < / i n t > < / v a l u e > < / i t e m > < i t e m > < k e y > < s t r i n g > T i p o * < / s t r i n g > < / k e y > < v a l u e > < i n t > 1 < / i n t > < / v a l u e > < / i t e m > < i t e m > < k e y > < s t r i n g > E s t a d o < / s t r i n g > < / k e y > < v a l u e > < i n t > 2 < / i n t > < / v a l u e > < / i t e m > < i t e m > < k e y > < s t r i n g > M u n i c i p i o < / s t r i n g > < / k e y > < v a l u e > < i n t > 3 < / i n t > < / v a l u e > < / i t e m > < i t e m > < k e y > < s t r i n g > L o c a l i d a d < / s t r i n g > < / k e y > < v a l u e > < i n t > 4 < / i n t > < / v a l u e > < / i t e m > < i t e m > < k e y > < s t r i n g > d i c i e m b r e   2 0 2 3 < / s t r i n g > < / k e y > < v a l u e > < i n t > 5 < / i n t > < / v a l u e > < / i t e m > < i t e m > < k e y > < s t r i n g > N o m b r e   d e   P l a n / P a q u e t e 2 < / s t r i n g > < / k e y > < v a l u e > < i n t > 6 < / i n t > < / v a l u e > < / i t e m > < i t e m > < k e y > < s t r i n g > T i p o * 3 < / s t r i n g > < / k e y > < v a l u e > < i n t > 7 < / i n t > < / v a l u e > < / i t e m > < i t e m > < k e y > < s t r i n g > E s t a d o 4 < / s t r i n g > < / k e y > < v a l u e > < i n t > 8 < / i n t > < / v a l u e > < / i t e m > < i t e m > < k e y > < s t r i n g > M u n i c i p i o 5 < / s t r i n g > < / k e y > < v a l u e > < i n t > 9 < / i n t > < / v a l u e > < / i t e m > < i t e m > < k e y > < s t r i n g > L o c a l i d a d 6 < / s t r i n g > < / k e y > < v a l u e > < i n t > 1 0 < / i n t > < / v a l u e > < / i t e m > < i t e m > < k e y > < s t r i n g > m a y o   2 0 2 4 < / s t r i n g > < / k e y > < v a l u e > < i n t > 1 1 < / 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S a n d b o x N o n E m p t y " > < C u s t o m C o n t e n t > < ! [ C D A T A [ 1 ] ] > < / C u s t o m C o n t e n t > < / G e m i n i > 
</file>

<file path=customXml/item18.xml>��< ? x m l   v e r s i o n = " 1 . 0 "   e n c o d i n g = " U T F - 1 6 " ? > < G e m i n i   x m l n s = " h t t p : / / g e m i n i / p i v o t c u s t o m i z a t i o n / T a b l e X M L _ C a n a s t a 2 0 2 4 " > < 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 E s t a d o < / s t r i n g > < / k e y > < v a l u e > < i n t > 7 7 < / i n t > < / v a l u e > < / i t e m > < i t e m > < k e y > < s t r i n g > M u n i c i p i o < / s t r i n g > < / k e y > < v a l u e > < i n t > 9 8 < / i n t > < / v a l u e > < / i t e m > < i t e m > < k e y > < s t r i n g > L o c a l i d a d < / s t r i n g > < / k e y > < v a l u e > < i n t > 9 4 < / i n t > < / v a l u e > < / i t e m > < i t e m > < k e y > < s t r i n g > F o l i o   R P C < / s t r i n g > < / k e y > < v a l u e > < i n t > 9 4 < / i n t > < / v a l u e > < / i t e m > < i t e m > < k e y > < s t r i n g > R e n t a   m e n s u a l     ( s i n   i m p u e s t o s ) < / s t r i n g > < / k e y > < v a l u e > < i n t > 2 3 0 < / i n t > < / v a l u e > < / i t e m > < i t e m > < k e y > < s t r i n g > R e n t a   m e n s u a l     ( c o n   i m p u e s t o s ) < / s t r i n g > < / k e y > < v a l u e > < i n t > 2 3 4 < / i n t > < / v a l u e > < / i t e m > < i t e m > < k e y > < s t r i n g > C a n t i d a d   d e   T V   i n c l u i d a s < / s t r i n g > < / k e y > < v a l u e > < i n t > 1 8 6 < / i n t > < / v a l u e > < / i t e m > < i t e m > < k e y > < s t r i n g > E n t r e t e n i m i e n t o < / s t r i n g > < / k e y > < v a l u e > < i n t > 1 3 9 < / i n t > < / v a l u e > < / i t e m > < i t e m > < k e y > < s t r i n g > M � s i c a < / s t r i n g > < / k e y > < v a l u e > < i n t > 7 9 < / i n t > < / v a l u e > < / i t e m > < i t e m > < k e y > < s t r i n g > N i � o s / F a m i l i a r < / s t r i n g > < / k e y > < v a l u e > < i n t > 1 2 8 < / i n t > < / v a l u e > < / i t e m > < i t e m > < k e y > < s t r i n g > D o c u m e n t a l e s   /   C u l t u r a l e s < / s t r i n g > < / k e y > < v a l u e > < i n t > 2 0 0 < / i n t > < / v a l u e > < / i t e m > < i t e m > < k e y > < s t r i n g > N a c i o n a l e s < / s t r i n g > < / k e y > < v a l u e > < i n t > 1 0 4 < / i n t > < / v a l u e > < / i t e m > < i t e m > < k e y > < s t r i n g > I n t e r n a c i o n a l e s < / s t r i n g > < / k e y > < v a l u e > < i n t > 1 3 2 < / i n t > < / v a l u e > < / i t e m > < i t e m > < k e y > < s t r i n g > D e p o r t e s < / s t r i n g > < / k e y > < v a l u e > < i n t > 9 3 < / i n t > < / v a l u e > < / i t e m > < i t e m > < k e y > < s t r i n g > P e l � c u l a s < / s t r i n g > < / k e y > < v a l u e > < i n t > 9 0 < / i n t > < / v a l u e > < / i t e m > < i t e m > < k e y > < s t r i n g > N � m e r o   d e   c a n a l e s   c o n   a l t a   d e f i n i c i � n   ( H D ) < / s t r i n g > < / k e y > < v a l u e > < i n t > 3 0 2 < / i n t > < / v a l u e > < / i t e m > < i t e m > < k e y > < s t r i n g > N � m e r o   d e   c a n a l e s   " S o l o   A u d i o " < / s t r i n g > < / k e y > < v a l u e > < i n t > 2 3 7 < / i n t > < / v a l u e > < / i t e m > < i t e m > < k e y > < s t r i n g > m a x < / s t r i n g > < / k e y > < v a l u e > < i n t > 6 2 < / i n t > < / v a l u e > < / i t e m > < i t e m > < k e y > < s t r i n g > p a r a m o u n t   + < / s t r i n g > < / k e y > < v a l u e > < i n t > 1 1 4 < / i n t > < / v a l u e > < / i t e m > < i t e m > < k e y > < s t r i n g > F o x   S p o r t   P r e m i u m < / s t r i n g > < / k e y > < v a l u e > < i n t > 1 5 4 < / i n t > < / v a l u e > < / i t e m > < i t e m > < k e y > < s t r i n g > M L B < / s t r i n g > < / k e y > < v a l u e > < i n t > 6 2 < / i n t > < / v a l u e > < / i t e m > < i t e m > < k e y > < s t r i n g > N B A   L e a g u e   P a s s < / s t r i n g > < / k e y > < v a l u e > < i n t > 1 4 0 < / i n t > < / v a l u e > < / i t e m > < i t e m > < k e y > < s t r i n g > A d u l t   P a c k < / s t r i n g > < / k e y > < v a l u e > < i n t > 1 0 1 < / i n t > < / v a l u e > < / i t e m > < i t e m > < k e y > < s t r i n g > o t r o s < / s t r i n g > < / k e y > < v a l u e > < i n t > 6 8 < / i n t > < / v a l u e > < / i t e m > < i t e m > < k e y > < s t r i n g > C a n t i d a d   d e   l � n e a s   i n c l u i d a s < / s t r i n g > < / k e y > < v a l u e > < i n t > 2 0 6 < / i n t > < / v a l u e > < / i t e m > < i t e m > < k e y > < s t r i n g > N a c i o n a l e s 2 < / s t r i n g > < / k e y > < v a l u e > < i n t > 1 1 1 < / i n t > < / v a l u e > < / i t e m > < i t e m > < k e y > < s t r i n g > E s t d o s   U n i d o s   y   C a n a d � < / s t r i n g > < / k e y > < v a l u e > < i n t > 1 8 0 < / i n t > < / v a l u e > < / i t e m > < i t e m > < k e y > < s t r i n g > N a c i o n a l e s 3 < / s t r i n g > < / k e y > < v a l u e > < i n t > 1 1 1 < / i n t > < / v a l u e > < / i t e m > < i t e m > < k e y > < s t r i n g > E s t d o s   U n i d o s   y   C a n a d � 4 < / s t r i n g > < / k e y > < v a l u e > < i n t > 1 8 7 < / i n t > < / v a l u e > < / i t e m > < i t e m > < k e y > < s t r i n g > V e l o c i d a d   d e   b a j a d a   o f e r t a d a   ( M b p s ) < / s t r i n g > < / k e y > < v a l u e > < i n t > 2 6 3 < / i n t > < / v a l u e > < / i t e m > < i t e m > < k e y > < s t r i n g > V e l o c i d a d   d e   s u b i d a   o f e r t a d a   ( M b p s ) < / s t r i n g > < / k e y > < v a l u e > < i n t > 2 6 3 < / i n t > < / v a l u e > < / i t e m > < i t e m > < k e y > < s t r i n g > � C u e n t a   c o n   p r o m o c i o n e s   q u e   i n c r e m e n t e n   s u   v e l o c i d a d   a   p a r t i r   d e l   p a g o   d e   l a   m i s m a   r e n t a   m e n s u a l ?   ( S < / s t r i n g > < / k e y > < v a l u e > < i n t > 6 7 9 < / i n t > < / v a l u e > < / i t e m > < i t e m > < k e y > < s t r i n g > D u r a c i � n   d e l   p e r i o d o   d e   t i e m p o   ( e n   m e s e s )   e n   q u e   o f r e c e   l a   p r o m o c i � n   d e   i n c r e m e n t o   d e   v e l o c i d a d < / s t r i n g > < / k e y > < v a l u e > < i n t > 6 5 3 < / i n t > < / v a l u e > < / i t e m > < i t e m > < k e y > < s t r i n g > V e l o c i d a d   d e   s u b i d a   o f e r t a d a   ( M b p s )   c o n   l a   p r o m o c i � n   d e   a u m e n t o   d e   v e l o c i d a d < / s t r i n g > < / k e y > < v a l u e > < i n t > 5 3 2 < / i n t > < / v a l u e > < / i t e m > < i t e m > < k e y > < s t r i n g > V e l o c i d a d   d e   b a j a d a   o f e r t a d a   ( M b p s )   c o n   l a   p r o m o c i � n   d e   a u m e n t o   d e   v e l o c i d a d < / s t r i n g > < / k e y > < v a l u e > < i n t > 5 3 2 < / i n t > < / v a l u e > < / i t e m > < i t e m > < k e y > < s t r i n g > V e l o c i d a d   d e   s u b i d a   o f e r t a d a   ( M b p s )   c o n   l a   p r o m o c i � n   d e   a u m e n t o   d e   v e l o c i d a d 5 < / s t r i n g > < / k e y > < v a l u e > < i n t > 5 3 9 < / i n t > < / v a l u e > < / i t e m > < i t e m > < k e y > < s t r i n g > V e l o c i d a d   d e   b a j a d a   o f e r t a d a   ( M b p s )   c o n   l a   p r o m o c i � n   d e   a u m e n t o   d e   v e l o c i d a d 6 < / s t r i n g > < / k e y > < v a l u e > < i n t > 5 3 9 < / i n t > < / v a l u e > < / i t e m > < i t e m > < k e y > < s t r i n g > V e l o c i d a d   d e   s u b i d a   o f e r t a d a   ( M b p s )   c o n   l a   p r o m o c i � n   d e   a u m e n t o   d e   v e l o c i d a d 7 < / s t r i n g > < / k e y > < v a l u e > < i n t > 5 3 9 < / i n t > < / v a l u e > < / i t e m > < i t e m > < k e y > < s t r i n g > � C u e n t a   c o n   p r o m o c i o n e s   q u e   v u e l v a n   s u   v e l o c i d a d   s i m � t r i c a   p a r t i r   d e l   p a g o   d e   l a   m i s m a   r e n t a   m e n s u a l < / s t r i n g > < / k e y > < v a l u e > < i n t > 6 7 6 < / i n t > < / v a l u e > < / i t e m > < i t e m > < k e y > < s t r i n g > D u r a c i � n   d e l   p e r i o d o   d e   t i e m p o   ( e n   m e s e s )   e n   q u e   o f r e c e   l a   p r o m o c i � n   d e   s i m e t r � a   e n   l a   v e l o c i d a d < / s t r i n g > < / k e y > < v a l u e > < i n t > 6 4 5 < / i n t > < / v a l u e > < / i t e m > < i t e m > < k e y > < s t r i n g > � I n c l u y e   P a r a m o u n t   + ? < / s t r i n g > < / k e y > < v a l u e > < i n t > 1 7 6 < / i n t > < / v a l u e > < / i t e m > < i t e m > < k e y > < s t r i n g > T � r m i n o s   y   c o n d i c i o n e s   d e l   s e r v i c i o * * < / s t r i n g > < / k e y > < v a l u e > < i n t > 2 6 8 < / i n t > < / v a l u e > < / i t e m > < i t e m > < k e y > < s t r i n g > D u r a c i � n   d e l   p e r i o d o   d e   t i e m p o   ( e n   m e s e s )   e n   q u e   o f r e c e   a   l o s   u s u a r i o s   f i n a l e s   e l   s e r v i c i o   d e   P a r a m o < / s t r i n g > < / k e y > < v a l u e > < i n t > 6 5 8 < / i n t > < / v a l u e > < / i t e m > < i t e m > < k e y > < s t r i n g > � I n c l u y e   m a x ? < / s t r i n g > < / k e y > < v a l u e > < i n t > 1 2 4 < / i n t > < / v a l u e > < / i t e m > < i t e m > < k e y > < s t r i n g > T � r m i n o s   y   c o n d i c i o n e s   d e l   s e r v i c i o * * 8 < / s t r i n g > < / k e y > < v a l u e > < i n t > 2 7 5 < / i n t > < / v a l u e > < / i t e m > < i t e m > < k e y > < s t r i n g > D u r a c i � n   d e l   p e r i o d o   d e   t i e m p o   ( e n   m e s e s )   e n   q u e   o f r e c e   a   l o s   u s u a r i o s   f i n a l e s   e l   s e r v i c i o   d e   m a x   s i < / s t r i n g > < / k e y > < v a l u e > < i n t > 6 5 0 < / i n t > < / v a l u e > < / i t e m > < i t e m > < k e y > < s t r i n g > � I n c l u y e   m a x ?   9 < / s t r i n g > < / k e y > < v a l u e > < i n t > 1 3 4 < / i n t > < / v a l u e > < / i t e m > < i t e m > < k e y > < s t r i n g > T � r m i n o s   y   c o n d i c i o n e s   d e l   s e r v i c i o * * 1 0 < / s t r i n g > < / k e y > < v a l u e > < i n t > 2 8 2 < / i n t > < / v a l u e > < / i t e m > < i t e m > < k e y > < s t r i n g > D u r a c i � n   d e l   p e r i o d o   d e   t i e m p o   ( e n   m e s e s )   e n   q u e   o f r e c e   a   l o s   u s u a r i o s   f i n a l e s   e l   s e r v i c i o   d e   m a x     2 < / s t r i n g > < / k e y > < v a l u e > < i n t > 6 5 0 < / i n t > < / v a l u e > < / i t e m > < i t e m > < k e y > < s t r i n g > C a n t i d a d   d e   s e r v i c i o s   a d i c i o n a l e s   i n c l u i d o s < / s t r i n g > < / k e y > < v a l u e > < i n t > 2 9 8 < / i n t > < / v a l u e > < / i t e m > < i t e m > < k e y > < s t r i n g > N o m b r e   d e   l o s   s e r v i c i o s   a d i c i o n a l e s   i n c l u i d o s   ( p o r   e j e m p l o   (   I d e n t i f i c a d o r   d e   l l a m a d a s ,   D e s v i o   d e   l l < / s t r i n g > < / k e y > < v a l u e > < i n t > 6 4 5 < / i n t > < / v a l u e > < / i t e m > < i t e m > < k e y > < s t r i n g > T V   a d i c i o n a l   * * * < / s t r i n g > < / k e y > < v a l u e > < i n t > 1 3 5 < / i n t > < / v a l u e > < / i t e m > < i t e m > < k e y > < s t r i n g > C a r g o   p o r   i n s t a l a c i � n   * * * < / s t r i n g > < / k e y > < v a l u e > < i n t > 1 8 9 < / i n t > < / v a l u e > < / i t e m > < i t e m > < k e y > < s t r i n g > E q u i p o   t e r m i n a l   ( M � d e m / O N T ) * * * < / s t r i n g > < / k e y > < v a l u e > < i n t > 2 5 0 < / i n t > < / v a l u e > < / i t e m > < i t e m > < k e y > < s t r i n g > D e c o d i f i c a d o r   ( d i g i t a l )   * * * < / s t r i n g > < / k e y > < v a l u e > < i n t > 1 9 7 < / i n t > < / v a l u e > < / i t e m > < i t e m > < k e y > < s t r i n g > X v i e w   +   /   X v i e w   * * * < / s t r i n g > < / k e y > < v a l u e > < i n t > 1 5 8 < / i n t > < / v a l u e > < / i t e m > < i t e m > < k e y > < s t r i n g > S e r v i c i o   C l o u d     ( C l o u d   1 ,   C l o u d   2 )   * * * < / s t r i n g > < / k e y > < v a l u e > < i n t > 2 6 3 < / i n t > < / v a l u e > < / i t e m > < i t e m > < k e y > < s t r i n g > M e g a   M � v i l   * * * < / s t r i n g > < / k e y > < v a l u e > < i n t > 1 3 2 < / i n t > < / v a l u e > < / i t e m > < i t e m > < k e y > < s t r i n g > E x t e n s o r   M e s h   * * * < / s t r i n g > < / k e y > < v a l u e > < i n t > 1 5 1 < / i n t > < / v a l u e > < / i t e m > < i t e m > < k e y > < s t r i n g > N o r t o n   S e c u r i t y   * * *   N o r t o n   F a m i l y   * * *   N o r t o n   S e c u r e   V P N   * * * < / s t r i n g > < / k e y > < v a l u e > < i n t > 4 1 8 < / i n t > < / v a l u e > < / i t e m > < i t e m > < k e y > < s t r i n g > F o x   S p o r t   P r e m i u m   * * * * < / s t r i n g > < / k e y > < v a l u e > < i n t > 1 8 5 < / i n t > < / v a l u e > < / i t e m > < i t e m > < k e y > < s t r i n g > N B A   L e a g u e   P a s s   * * * * < / s t r i n g > < / k e y > < v a l u e > < i n t > 1 7 1 < / i n t > < / v a l u e > < / i t e m > < i t e m > < k e y > < s t r i n g > M B L   * * * * < / s t r i n g > < / k e y > < v a l u e > < i n t > 9 3 < / i n t > < / v a l u e > < / i t e m > < i t e m > < k e y > < s t r i n g > O t r o s   I n c l u y a   l a s   c o l u m n a s   q u e   s e a n   n e c e s a r i a s < / s t r i n g > < / k e y > < v a l u e > < i n t > 3 2 6 < / i n t > < / v a l u e > < / i t e m > < / C o l u m n W i d t h s > < C o l u m n D i s p l a y I n d e x > < i t e m > < k e y > < s t r i n g > N o m b r e   d e   P l a n / P a q u e t e < / s t r i n g > < / k e y > < v a l u e > < i n t > 0 < / i n t > < / v a l u e > < / i t e m > < i t e m > < k e y > < s t r i n g > T i p o * < / s t r i n g > < / k e y > < v a l u e > < i n t > 1 < / i n t > < / v a l u e > < / i t e m > < i t e m > < k e y > < s t r i n g > T i p o   d e   p a q u e t e   c o n s i d e r a n d o   S T A R   ( s e r v i c i o s   i n c l u i d o s ) * < / s t r i n g > < / k e y > < v a l u e > < i n t > 2 < / i n t > < / v a l u e > < / i t e m > < i t e m > < k e y > < s t r i n g > E s t a d o < / s t r i n g > < / k e y > < v a l u e > < i n t > 3 < / i n t > < / v a l u e > < / i t e m > < i t e m > < k e y > < s t r i n g > M u n i c i p i o < / s t r i n g > < / k e y > < v a l u e > < i n t > 4 < / i n t > < / v a l u e > < / i t e m > < i t e m > < k e y > < s t r i n g > L o c a l i d a d < / s t r i n g > < / k e y > < v a l u e > < i n t > 5 < / i n t > < / v a l u e > < / i t e m > < i t e m > < k e y > < s t r i n g > F o l i o   R P C < / s t r i n g > < / k e y > < v a l u e > < i n t > 6 < / i n t > < / v a l u e > < / i t e m > < i t e m > < k e y > < s t r i n g > R e n t a   m e n s u a l     ( s i n   i m p u e s t o s ) < / s t r i n g > < / k e y > < v a l u e > < i n t > 7 < / i n t > < / v a l u e > < / i t e m > < i t e m > < k e y > < s t r i n g > R e n t a   m e n s u a l     ( c o n   i m p u e s t o s ) < / s t r i n g > < / k e y > < v a l u e > < i n t > 8 < / i n t > < / v a l u e > < / i t e m > < i t e m > < k e y > < s t r i n g > C a n t i d a d   d e   T V   i n c l u i d a s < / s t r i n g > < / k e y > < v a l u e > < i n t > 9 < / i n t > < / v a l u e > < / i t e m > < i t e m > < k e y > < s t r i n g > E n t r e t e n i m i e n t o < / s t r i n g > < / k e y > < v a l u e > < i n t > 1 0 < / i n t > < / v a l u e > < / i t e m > < i t e m > < k e y > < s t r i n g > M � s i c a < / s t r i n g > < / k e y > < v a l u e > < i n t > 1 1 < / i n t > < / v a l u e > < / i t e m > < i t e m > < k e y > < s t r i n g > N i � o s / F a m i l i a r < / s t r i n g > < / k e y > < v a l u e > < i n t > 1 2 < / i n t > < / v a l u e > < / i t e m > < i t e m > < k e y > < s t r i n g > D o c u m e n t a l e s   /   C u l t u r a l e s < / s t r i n g > < / k e y > < v a l u e > < i n t > 1 3 < / i n t > < / v a l u e > < / i t e m > < i t e m > < k e y > < s t r i n g > N a c i o n a l e s < / s t r i n g > < / k e y > < v a l u e > < i n t > 1 4 < / i n t > < / v a l u e > < / i t e m > < i t e m > < k e y > < s t r i n g > I n t e r n a c i o n a l e s < / s t r i n g > < / k e y > < v a l u e > < i n t > 1 5 < / i n t > < / v a l u e > < / i t e m > < i t e m > < k e y > < s t r i n g > D e p o r t e s < / s t r i n g > < / k e y > < v a l u e > < i n t > 1 6 < / i n t > < / v a l u e > < / i t e m > < i t e m > < k e y > < s t r i n g > P e l � c u l a s < / s t r i n g > < / k e y > < v a l u e > < i n t > 1 7 < / i n t > < / v a l u e > < / i t e m > < i t e m > < k e y > < s t r i n g > N � m e r o   d e   c a n a l e s   c o n   a l t a   d e f i n i c i � n   ( H D ) < / s t r i n g > < / k e y > < v a l u e > < i n t > 1 8 < / i n t > < / v a l u e > < / i t e m > < i t e m > < k e y > < s t r i n g > N � m e r o   d e   c a n a l e s   " S o l o   A u d i o " < / s t r i n g > < / k e y > < v a l u e > < i n t > 1 9 < / i n t > < / v a l u e > < / i t e m > < i t e m > < k e y > < s t r i n g > m a x < / s t r i n g > < / k e y > < v a l u e > < i n t > 2 0 < / i n t > < / v a l u e > < / i t e m > < i t e m > < k e y > < s t r i n g > p a r a m o u n t   + < / s t r i n g > < / k e y > < v a l u e > < i n t > 2 1 < / i n t > < / v a l u e > < / i t e m > < i t e m > < k e y > < s t r i n g > F o x   S p o r t   P r e m i u m < / s t r i n g > < / k e y > < v a l u e > < i n t > 2 2 < / i n t > < / v a l u e > < / i t e m > < i t e m > < k e y > < s t r i n g > M L B < / s t r i n g > < / k e y > < v a l u e > < i n t > 2 3 < / i n t > < / v a l u e > < / i t e m > < i t e m > < k e y > < s t r i n g > N B A   L e a g u e   P a s s < / s t r i n g > < / k e y > < v a l u e > < i n t > 2 4 < / i n t > < / v a l u e > < / i t e m > < i t e m > < k e y > < s t r i n g > A d u l t   P a c k < / s t r i n g > < / k e y > < v a l u e > < i n t > 2 5 < / i n t > < / v a l u e > < / i t e m > < i t e m > < k e y > < s t r i n g > o t r o s < / s t r i n g > < / k e y > < v a l u e > < i n t > 2 6 < / i n t > < / v a l u e > < / i t e m > < i t e m > < k e y > < s t r i n g > C a n t i d a d   d e   l � n e a s   i n c l u i d a s < / s t r i n g > < / k e y > < v a l u e > < i n t > 2 7 < / i n t > < / v a l u e > < / i t e m > < i t e m > < k e y > < s t r i n g > N a c i o n a l e s 2 < / s t r i n g > < / k e y > < v a l u e > < i n t > 2 8 < / i n t > < / v a l u e > < / i t e m > < i t e m > < k e y > < s t r i n g > E s t d o s   U n i d o s   y   C a n a d � < / s t r i n g > < / k e y > < v a l u e > < i n t > 2 9 < / i n t > < / v a l u e > < / i t e m > < i t e m > < k e y > < s t r i n g > N a c i o n a l e s 3 < / s t r i n g > < / k e y > < v a l u e > < i n t > 3 0 < / i n t > < / v a l u e > < / i t e m > < i t e m > < k e y > < s t r i n g > E s t d o s   U n i d o s   y   C a n a d � 4 < / s t r i n g > < / k e y > < v a l u e > < i n t > 3 1 < / i n t > < / v a l u e > < / i t e m > < i t e m > < k e y > < s t r i n g > V e l o c i d a d   d e   b a j a d a   o f e r t a d a   ( M b p s ) < / s t r i n g > < / k e y > < v a l u e > < i n t > 3 2 < / i n t > < / v a l u e > < / i t e m > < i t e m > < k e y > < s t r i n g > V e l o c i d a d   d e   s u b i d a   o f e r t a d a   ( M b p s ) < / s t r i n g > < / k e y > < v a l u e > < i n t > 3 3 < / i n t > < / v a l u e > < / i t e m > < i t e m > < k e y > < s t r i n g > � C u e n t a   c o n   p r o m o c i o n e s   q u e   i n c r e m e n t e n   s u   v e l o c i d a d   a   p a r t i r   d e l   p a g o   d e   l a   m i s m a   r e n t a   m e n s u a l ?   ( S < / s t r i n g > < / k e y > < v a l u e > < i n t > 3 4 < / i n t > < / v a l u e > < / i t e m > < i t e m > < k e y > < s t r i n g > D u r a c i � n   d e l   p e r i o d o   d e   t i e m p o   ( e n   m e s e s )   e n   q u e   o f r e c e   l a   p r o m o c i � n   d e   i n c r e m e n t o   d e   v e l o c i d a d < / s t r i n g > < / k e y > < v a l u e > < i n t > 3 5 < / i n t > < / v a l u e > < / i t e m > < i t e m > < k e y > < s t r i n g > V e l o c i d a d   d e   s u b i d a   o f e r t a d a   ( M b p s )   c o n   l a   p r o m o c i � n   d e   a u m e n t o   d e   v e l o c i d a d < / s t r i n g > < / k e y > < v a l u e > < i n t > 3 6 < / i n t > < / v a l u e > < / i t e m > < i t e m > < k e y > < s t r i n g > V e l o c i d a d   d e   b a j a d a   o f e r t a d a   ( M b p s )   c o n   l a   p r o m o c i � n   d e   a u m e n t o   d e   v e l o c i d a d < / s t r i n g > < / k e y > < v a l u e > < i n t > 3 7 < / i n t > < / v a l u e > < / i t e m > < i t e m > < k e y > < s t r i n g > V e l o c i d a d   d e   s u b i d a   o f e r t a d a   ( M b p s )   c o n   l a   p r o m o c i � n   d e   a u m e n t o   d e   v e l o c i d a d 5 < / s t r i n g > < / k e y > < v a l u e > < i n t > 3 8 < / i n t > < / v a l u e > < / i t e m > < i t e m > < k e y > < s t r i n g > V e l o c i d a d   d e   b a j a d a   o f e r t a d a   ( M b p s )   c o n   l a   p r o m o c i � n   d e   a u m e n t o   d e   v e l o c i d a d 6 < / s t r i n g > < / k e y > < v a l u e > < i n t > 3 9 < / i n t > < / v a l u e > < / i t e m > < i t e m > < k e y > < s t r i n g > V e l o c i d a d   d e   s u b i d a   o f e r t a d a   ( M b p s )   c o n   l a   p r o m o c i � n   d e   a u m e n t o   d e   v e l o c i d a d 7 < / s t r i n g > < / k e y > < v a l u e > < i n t > 4 0 < / i n t > < / v a l u e > < / i t e m > < i t e m > < k e y > < s t r i n g > � C u e n t a   c o n   p r o m o c i o n e s   q u e   v u e l v a n   s u   v e l o c i d a d   s i m � t r i c a   p a r t i r   d e l   p a g o   d e   l a   m i s m a   r e n t a   m e n s u a l < / s t r i n g > < / k e y > < v a l u e > < i n t > 4 1 < / i n t > < / v a l u e > < / i t e m > < i t e m > < k e y > < s t r i n g > D u r a c i � n   d e l   p e r i o d o   d e   t i e m p o   ( e n   m e s e s )   e n   q u e   o f r e c e   l a   p r o m o c i � n   d e   s i m e t r � a   e n   l a   v e l o c i d a d < / s t r i n g > < / k e y > < v a l u e > < i n t > 4 2 < / i n t > < / v a l u e > < / i t e m > < i t e m > < k e y > < s t r i n g > � I n c l u y e   P a r a m o u n t   + ? < / s t r i n g > < / k e y > < v a l u e > < i n t > 4 3 < / i n t > < / v a l u e > < / i t e m > < i t e m > < k e y > < s t r i n g > T � r m i n o s   y   c o n d i c i o n e s   d e l   s e r v i c i o * * < / s t r i n g > < / k e y > < v a l u e > < i n t > 4 4 < / i n t > < / v a l u e > < / i t e m > < i t e m > < k e y > < s t r i n g > D u r a c i � n   d e l   p e r i o d o   d e   t i e m p o   ( e n   m e s e s )   e n   q u e   o f r e c e   a   l o s   u s u a r i o s   f i n a l e s   e l   s e r v i c i o   d e   P a r a m o < / s t r i n g > < / k e y > < v a l u e > < i n t > 4 5 < / i n t > < / v a l u e > < / i t e m > < i t e m > < k e y > < s t r i n g > � I n c l u y e   m a x ? < / s t r i n g > < / k e y > < v a l u e > < i n t > 4 6 < / i n t > < / v a l u e > < / i t e m > < i t e m > < k e y > < s t r i n g > T � r m i n o s   y   c o n d i c i o n e s   d e l   s e r v i c i o * * 8 < / s t r i n g > < / k e y > < v a l u e > < i n t > 4 7 < / i n t > < / v a l u e > < / i t e m > < i t e m > < k e y > < s t r i n g > D u r a c i � n   d e l   p e r i o d o   d e   t i e m p o   ( e n   m e s e s )   e n   q u e   o f r e c e   a   l o s   u s u a r i o s   f i n a l e s   e l   s e r v i c i o   d e   m a x   s i < / s t r i n g > < / k e y > < v a l u e > < i n t > 4 8 < / i n t > < / v a l u e > < / i t e m > < i t e m > < k e y > < s t r i n g > � I n c l u y e   m a x ?   9 < / s t r i n g > < / k e y > < v a l u e > < i n t > 4 9 < / i n t > < / v a l u e > < / i t e m > < i t e m > < k e y > < s t r i n g > T � r m i n o s   y   c o n d i c i o n e s   d e l   s e r v i c i o * * 1 0 < / s t r i n g > < / k e y > < v a l u e > < i n t > 5 0 < / i n t > < / v a l u e > < / i t e m > < i t e m > < k e y > < s t r i n g > D u r a c i � n   d e l   p e r i o d o   d e   t i e m p o   ( e n   m e s e s )   e n   q u e   o f r e c e   a   l o s   u s u a r i o s   f i n a l e s   e l   s e r v i c i o   d e   m a x     2 < / s t r i n g > < / k e y > < v a l u e > < i n t > 5 1 < / i n t > < / v a l u e > < / i t e m > < i t e m > < k e y > < s t r i n g > C a n t i d a d   d e   s e r v i c i o s   a d i c i o n a l e s   i n c l u i d o s < / s t r i n g > < / k e y > < v a l u e > < i n t > 5 2 < / i n t > < / v a l u e > < / i t e m > < i t e m > < k e y > < s t r i n g > N o m b r e   d e   l o s   s e r v i c i o s   a d i c i o n a l e s   i n c l u i d o s   ( p o r   e j e m p l o   (   I d e n t i f i c a d o r   d e   l l a m a d a s ,   D e s v i o   d e   l l < / s t r i n g > < / k e y > < v a l u e > < i n t > 5 3 < / i n t > < / v a l u e > < / i t e m > < i t e m > < k e y > < s t r i n g > T V   a d i c i o n a l   * * * < / s t r i n g > < / k e y > < v a l u e > < i n t > 5 4 < / i n t > < / v a l u e > < / i t e m > < i t e m > < k e y > < s t r i n g > C a r g o   p o r   i n s t a l a c i � n   * * * < / s t r i n g > < / k e y > < v a l u e > < i n t > 5 5 < / i n t > < / v a l u e > < / i t e m > < i t e m > < k e y > < s t r i n g > E q u i p o   t e r m i n a l   ( M � d e m / O N T ) * * * < / s t r i n g > < / k e y > < v a l u e > < i n t > 5 6 < / i n t > < / v a l u e > < / i t e m > < i t e m > < k e y > < s t r i n g > D e c o d i f i c a d o r   ( d i g i t a l )   * * * < / s t r i n g > < / k e y > < v a l u e > < i n t > 5 7 < / i n t > < / v a l u e > < / i t e m > < i t e m > < k e y > < s t r i n g > X v i e w   +   /   X v i e w   * * * < / s t r i n g > < / k e y > < v a l u e > < i n t > 5 8 < / i n t > < / v a l u e > < / i t e m > < i t e m > < k e y > < s t r i n g > S e r v i c i o   C l o u d     ( C l o u d   1 ,   C l o u d   2 )   * * * < / s t r i n g > < / k e y > < v a l u e > < i n t > 5 9 < / i n t > < / v a l u e > < / i t e m > < i t e m > < k e y > < s t r i n g > M e g a   M � v i l   * * * < / s t r i n g > < / k e y > < v a l u e > < i n t > 6 0 < / i n t > < / v a l u e > < / i t e m > < i t e m > < k e y > < s t r i n g > E x t e n s o r   M e s h   * * * < / s t r i n g > < / k e y > < v a l u e > < i n t > 6 1 < / i n t > < / v a l u e > < / i t e m > < i t e m > < k e y > < s t r i n g > N o r t o n   S e c u r i t y   * * *   N o r t o n   F a m i l y   * * *   N o r t o n   S e c u r e   V P N   * * * < / s t r i n g > < / k e y > < v a l u e > < i n t > 6 2 < / i n t > < / v a l u e > < / i t e m > < i t e m > < k e y > < s t r i n g > F o x   S p o r t   P r e m i u m   * * * * < / s t r i n g > < / k e y > < v a l u e > < i n t > 6 3 < / i n t > < / v a l u e > < / i t e m > < i t e m > < k e y > < s t r i n g > N B A   L e a g u e   P a s s   * * * * < / s t r i n g > < / k e y > < v a l u e > < i n t > 6 4 < / i n t > < / v a l u e > < / i t e m > < i t e m > < k e y > < s t r i n g > M B L   * * * * < / s t r i n g > < / k e y > < v a l u e > < i n t > 6 5 < / i n t > < / v a l u e > < / i t e m > < i t e m > < k e y > < s t r i n g > O t r o s   I n c l u y a   l a s   c o l u m n a s   q u e   s e a n   n e c e s a r i a s < / s t r i n g > < / k e y > < v a l u e > < i n t > 6 6 < / 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 T a r i f a s 2 0 2 3 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 T a r i f a s 2 0 2 3 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 C o l u m n s \ E s q u e m a * < / K e y > < / a : K e y > < a : V a l u e   i : t y p e = " T a b l e W i d g e t B a s e V i e w S t a t e " / > < / a : K e y V a l u e O f D i a g r a m O b j e c t K e y a n y T y p e z b w N T n L X > < a : K e y V a l u e O f D i a g r a m O b j e c t K e y a n y T y p e z b w N T n L X > < a : K e y > < K e y > C o l u m n s \ P e r i o d o   d e   p a g o < / 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 C o l u m n s \ F o l i o   R P C < / K e y > < / a : K e y > < a : V a l u e   i : t y p e = " T a b l e W i d g e t B a s e V i e w S t a t e " / > < / a : K e y V a l u e O f D i a g r a m O b j e c t K e y a n y T y p e z b w N T n L X > < a : K e y V a l u e O f D i a g r a m O b j e c t K e y a n y T y p e z b w N T n L X > < a : K e y > < K e y > C o l u m n s \ R e n t a   m e n s u a l   ( s i n   i m p u e s t o s ) < / K e y > < / a : K e y > < a : V a l u e   i : t y p e = " T a b l e W i d g e t B a s e V i e w S t a t e " / > < / a : K e y V a l u e O f D i a g r a m O b j e c t K e y a n y T y p e z b w N T n L X > < a : K e y V a l u e O f D i a g r a m O b j e c t K e y a n y T y p e z b w N T n L X > < a : K e y > < K e y > C o l u m n s \ R e n t a   m e n s u a l     ( c o n   i m p u e s t o s ) < / K e y > < / a : K e y > < a : V a l u e   i : t y p e = " T a b l e W i d g e t B a s e V i e w S t a t e " / > < / a : K e y V a l u e O f D i a g r a m O b j e c t K e y a n y T y p e z b w N T n L X > < a : K e y V a l u e O f D i a g r a m O b j e c t K e y a n y T y p e z b w N T n L X > < a : K e y > < K e y > C o l u m n s \ � T i e n e   p r o m o c i o n e s   a s o c i a d a s   a l   p a q u e t e   q u e   a j u s t e n   l a   t a r i f a   d e   l a   r e n t a   m e n s u a l ?   ( S i / N o ) < / K e y > < / a : K e y > < a : V a l u e   i : t y p e = " T a b l e W i d g e t B a s e V i e w S t a t e " / > < / a : K e y V a l u e O f D i a g r a m O b j e c t K e y a n y T y p e z b w N T n L X > < a : K e y V a l u e O f D i a g r a m O b j e c t K e y a n y T y p e z b w N T n L X > < a : K e y > < K e y > C o l u m n s \ P r o m o c i � n   d e   " D e s c u e n t o   d e   s u   m e n s u a l i d a d "   p o r   u n   p e r i o d o   e s p e c � f i c o < / K e y > < / a : K e y > < a : V a l u e   i : t y p e = " T a b l e W i d g e t B a s e V i e w S t a t e " / > < / a : K e y V a l u e O f D i a g r a m O b j e c t K e y a n y T y p e z b w N T n L X > < a : K e y V a l u e O f D i a g r a m O b j e c t K e y a n y T y p e z b w N T n L X > < a : K e y > < K e y > C o l u m n s \ R e n t a   m e n s u a l   c o n   t a r i f a   p r o m o c i o n a l   ( s i n   i m p u e s t o s ) < / K e y > < / a : K e y > < a : V a l u e   i : t y p e = " T a b l e W i d g e t B a s e V i e w S t a t e " / > < / a : K e y V a l u e O f D i a g r a m O b j e c t K e y a n y T y p e z b w N T n L X > < a : K e y V a l u e O f D i a g r a m O b j e c t K e y a n y T y p e z b w N T n L X > < a : K e y > < K e y > C o l u m n s \ D u r a c i � n   d e   l a   p r o m o c i � n   ( e n   m e s e s ) < / K e y > < / a : K e y > < a : V a l u e   i : t y p e = " T a b l e W i d g e t B a s e V i e w S t a t e " / > < / a : K e y V a l u e O f D i a g r a m O b j e c t K e y a n y T y p e z b w N T n L X > < a : K e y V a l u e O f D i a g r a m O b j e c t K e y a n y T y p e z b w N T n L X > < a : K e y > < K e y > C o l u m n s \ T � r m i n o s   y   c o n d i c i o n e s < / K e y > < / a : K e y > < a : V a l u e   i : t y p e = " T a b l e W i d g e t B a s e V i e w S t a t e " / > < / a : K e y V a l u e O f D i a g r a m O b j e c t K e y a n y T y p e z b w N T n L X > < a : K e y V a l u e O f D i a g r a m O b j e c t K e y a n y T y p e z b w N T n L X > < a : K e y > < K e y > C o l u m n s \ P r o m o c i � n   p o r   " D o m i c i l i a c i � n "   d e   l a   r e n t a   m e n s u a l < / K e y > < / a : K e y > < a : V a l u e   i : t y p e = " T a b l e W i d g e t B a s e V i e w S t a t e " / > < / a : K e y V a l u e O f D i a g r a m O b j e c t K e y a n y T y p e z b w N T n L X > < a : K e y V a l u e O f D i a g r a m O b j e c t K e y a n y T y p e z b w N T n L X > < a : K e y > < K e y > C o l u m n s \ R e n t a   m e n u s u a l   c o n   t a r i f a   p r o m o c i o n a l   ( s i n   i m p u e s t o s ) < / K e y > < / a : K e y > < a : V a l u e   i : t y p e = " T a b l e W i d g e t B a s e V i e w S t a t e " / > < / a : K e y V a l u e O f D i a g r a m O b j e c t K e y a n y T y p e z b w N T n L X > < a : K e y V a l u e O f D i a g r a m O b j e c t K e y a n y T y p e z b w N T n L X > < a : K e y > < K e y > C o l u m n s \ D u r a c i � n   d e   l a   p r o m o c i � n   ( e n   m e s e s ) 2 < / K e y > < / a : K e y > < a : V a l u e   i : t y p e = " T a b l e W i d g e t B a s e V i e w S t a t e " / > < / a : K e y V a l u e O f D i a g r a m O b j e c t K e y a n y T y p e z b w N T n L X > < a : K e y V a l u e O f D i a g r a m O b j e c t K e y a n y T y p e z b w N T n L X > < a : K e y > < K e y > C o l u m n s \ T � r m i n o s   y   c o n d i c i o n e s 3 < / K e y > < / a : K e y > < a : V a l u e   i : t y p e = " T a b l e W i d g e t B a s e V i e w S t a t e " / > < / a : K e y V a l u e O f D i a g r a m O b j e c t K e y a n y T y p e z b w N T n L X > < a : K e y V a l u e O f D i a g r a m O b j e c t K e y a n y T y p e z b w N T n L X > < a : K e y > < K e y > C o l u m n s \ P r o m o c i � n   p o r   " A n u a l i d a d " < / K e y > < / a : K e y > < a : V a l u e   i : t y p e = " T a b l e W i d g e t B a s e V i e w S t a t e " / > < / a : K e y V a l u e O f D i a g r a m O b j e c t K e y a n y T y p e z b w N T n L X > < a : K e y V a l u e O f D i a g r a m O b j e c t K e y a n y T y p e z b w N T n L X > < a : K e y > < K e y > C o l u m n s \ R e n t a   m e n u s u a l   c o n   t a r i f a   p r o m o c i o n a l   ( s i n   i m p u e s t o s ) 4 < / K e y > < / a : K e y > < a : V a l u e   i : t y p e = " T a b l e W i d g e t B a s e V i e w S t a t e " / > < / a : K e y V a l u e O f D i a g r a m O b j e c t K e y a n y T y p e z b w N T n L X > < a : K e y V a l u e O f D i a g r a m O b j e c t K e y a n y T y p e z b w N T n L X > < a : K e y > < K e y > C o l u m n s \ D u r a c i � n   d e   l a   p r o m o c i � n   ( e n   m e s e s ) 5 < / K e y > < / a : K e y > < a : V a l u e   i : t y p e = " T a b l e W i d g e t B a s e V i e w S t a t e " / > < / a : K e y V a l u e O f D i a g r a m O b j e c t K e y a n y T y p e z b w N T n L X > < a : K e y V a l u e O f D i a g r a m O b j e c t K e y a n y T y p e z b w N T n L X > < a : K e y > < K e y > C o l u m n s \ T � r m i n o s   y   c o n d i c i o n e s 6 < / K e y > < / a : K e y > < a : V a l u e   i : t y p e = " T a b l e W i d g e t B a s e V i e w S t a t e " / > < / a : K e y V a l u e O f D i a g r a m O b j e c t K e y a n y T y p e z b w N T n L X > < a : K e y V a l u e O f D i a g r a m O b j e c t K e y a n y T y p e z b w N T n L X > < a : K e y > < K e y > C o l u m n s \ P r o m o c i � n   p o r   " C l i e n t e   a c t u a l   d e   T V " < / K e y > < / a : K e y > < a : V a l u e   i : t y p e = " T a b l e W i d g e t B a s e V i e w S t a t e " / > < / a : K e y V a l u e O f D i a g r a m O b j e c t K e y a n y T y p e z b w N T n L X > < a : K e y V a l u e O f D i a g r a m O b j e c t K e y a n y T y p e z b w N T n L X > < a : K e y > < K e y > C o l u m n s \ R e n t a   m e n u s u a l   c o n   t a r i f a   p r o m o c i o n a l   ( s i n   i m p u e s t o s ) 7 < / K e y > < / a : K e y > < a : V a l u e   i : t y p e = " T a b l e W i d g e t B a s e V i e w S t a t e " / > < / a : K e y V a l u e O f D i a g r a m O b j e c t K e y a n y T y p e z b w N T n L X > < a : K e y V a l u e O f D i a g r a m O b j e c t K e y a n y T y p e z b w N T n L X > < a : K e y > < K e y > C o l u m n s \ D u r a c i � n   d e   l a   p r o m o c i � n   ( e n   m e s e s ) 8 < / K e y > < / a : K e y > < a : V a l u e   i : t y p e = " T a b l e W i d g e t B a s e V i e w S t a t e " / > < / a : K e y V a l u e O f D i a g r a m O b j e c t K e y a n y T y p e z b w N T n L X > < a : K e y V a l u e O f D i a g r a m O b j e c t K e y a n y T y p e z b w N T n L X > < a : K e y > < K e y > C o l u m n s \ T � r m i n o s   y   c o n d i c i o n e s 9 < / K e y > < / a : K e y > < a : V a l u e   i : t y p e = " T a b l e W i d g e t B a s e V i e w S t a t e " / > < / a : K e y V a l u e O f D i a g r a m O b j e c t K e y a n y T y p e z b w N T n L X > < a : K e y V a l u e O f D i a g r a m O b j e c t K e y a n y T y p e z b w N T n L X > < a : K e y > < K e y > C o l u m n s \ � C u e n t a   c o n   i n c e n t i v o s   p r o m o c i o n a l e s   p o r   l a   c o n t r a t a c i � n   d e   a l g � n   s e r v i c i o   O T T   q u e   a j u s t e   e l   m o n t o   d < / K e y > < / a : K e y > < a : V a l u e   i : t y p e = " T a b l e W i d g e t B a s e V i e w S t a t e " / > < / a : K e y V a l u e O f D i a g r a m O b j e c t K e y a n y T y p e z b w N T n L X > < a : K e y V a l u e O f D i a g r a m O b j e c t K e y a n y T y p e z b w N T n L X > < a : K e y > < K e y > C o l u m n s \ T a r i f a   N e t f l i x   E s t � n d a r   c o n   a n u n c i o s   ( s i n   i m p u e s t o s ) < / K e y > < / a : K e y > < a : V a l u e   i : t y p e = " T a b l e W i d g e t B a s e V i e w S t a t e " / > < / a : K e y V a l u e O f D i a g r a m O b j e c t K e y a n y T y p e z b w N T n L X > < a : K e y V a l u e O f D i a g r a m O b j e c t K e y a n y T y p e z b w N T n L X > < a : K e y > < K e y > C o l u m n s \ R e n t a   m e n u s u a l   p r o m o c i o n a l   p o r   l a   c o n t r a t a c i � n   d e l   N e t f l i x   E s t � n d a r   c o n   a n u n c i o s   ( s i n   i m p u e s t o s ) < / K e y > < / a : K e y > < a : V a l u e   i : t y p e = " T a b l e W i d g e t B a s e V i e w S t a t e " / > < / a : K e y V a l u e O f D i a g r a m O b j e c t K e y a n y T y p e z b w N T n L X > < a : K e y V a l u e O f D i a g r a m O b j e c t K e y a n y T y p e z b w N T n L X > < a : K e y > < K e y > C o l u m n s \ T � r m i n o s   y   c o n d i c i o n e s 1 0 < / K e y > < / a : K e y > < a : V a l u e   i : t y p e = " T a b l e W i d g e t B a s e V i e w S t a t e " / > < / a : K e y V a l u e O f D i a g r a m O b j e c t K e y a n y T y p e z b w N T n L X > < a : K e y V a l u e O f D i a g r a m O b j e c t K e y a n y T y p e z b w N T n L X > < a : K e y > < K e y > C o l u m n s \ T a r i f a   N e t f l i x   E s t � n d a r   ( s i n   i m p u e s t o s ) < / K e y > < / a : K e y > < a : V a l u e   i : t y p e = " T a b l e W i d g e t B a s e V i e w S t a t e " / > < / a : K e y V a l u e O f D i a g r a m O b j e c t K e y a n y T y p e z b w N T n L X > < a : K e y V a l u e O f D i a g r a m O b j e c t K e y a n y T y p e z b w N T n L X > < a : K e y > < K e y > C o l u m n s \ R e n t a   m e n u s u a l   p r o m o c i o n a l   p o r   l a   c o n t r a t a c i � n   d e l   N e t f l i x   E s t � n d a r   ( s i n   i m p u e s t o s ) < / K e y > < / a : K e y > < a : V a l u e   i : t y p e = " T a b l e W i d g e t B a s e V i e w S t a t e " / > < / a : K e y V a l u e O f D i a g r a m O b j e c t K e y a n y T y p e z b w N T n L X > < a : K e y V a l u e O f D i a g r a m O b j e c t K e y a n y T y p e z b w N T n L X > < a : K e y > < K e y > C o l u m n s \ T � r m i n o s   y   c o n d i c i o n e s 1 1 < / K e y > < / a : K e y > < a : V a l u e   i : t y p e = " T a b l e W i d g e t B a s e V i e w S t a t e " / > < / a : K e y V a l u e O f D i a g r a m O b j e c t K e y a n y T y p e z b w N T n L X > < a : K e y V a l u e O f D i a g r a m O b j e c t K e y a n y T y p e z b w N T n L X > < a : K e y > < K e y > C o l u m n s \ T a r i f a   N e t f l i x   P r e m i u m   ( s i n   i m p u e s t o s ) < / K e y > < / a : K e y > < a : V a l u e   i : t y p e = " T a b l e W i d g e t B a s e V i e w S t a t e " / > < / a : K e y V a l u e O f D i a g r a m O b j e c t K e y a n y T y p e z b w N T n L X > < a : K e y V a l u e O f D i a g r a m O b j e c t K e y a n y T y p e z b w N T n L X > < a : K e y > < K e y > C o l u m n s \ R e n t a   m e n u s u a l   p r o m o c i o n a l   p o r   l a   c o n t r a t a c i � n   d e l   N e t f l i x   P r e m i u m   ( s i n   i m p u e s t o s ) < / K e y > < / a : K e y > < a : V a l u e   i : t y p e = " T a b l e W i d g e t B a s e V i e w S t a t e " / > < / a : K e y V a l u e O f D i a g r a m O b j e c t K e y a n y T y p e z b w N T n L X > < a : K e y V a l u e O f D i a g r a m O b j e c t K e y a n y T y p e z b w N T n L X > < a : K e y > < K e y > C o l u m n s \ T � r m i n o s   y   c o n d i c i o n e s 1 2 < / K e y > < / a : K e y > < a : V a l u e   i : t y p e = " T a b l e W i d g e t B a s e V i e w S t a t e " / > < / a : K e y V a l u e O f D i a g r a m O b j e c t K e y a n y T y p e z b w N T n L X > < a : K e y V a l u e O f D i a g r a m O b j e c t K e y a n y T y p e z b w N T n L X > < a : K e y > < K e y > C o l u m n s \ T a r i f a   A m a z o n   P r i m e   ( s i n   i m p u e s t o s ) < / K e y > < / a : K e y > < a : V a l u e   i : t y p e = " T a b l e W i d g e t B a s e V i e w S t a t e " / > < / a : K e y V a l u e O f D i a g r a m O b j e c t K e y a n y T y p e z b w N T n L X > < a : K e y V a l u e O f D i a g r a m O b j e c t K e y a n y T y p e z b w N T n L X > < a : K e y > < K e y > C o l u m n s \ R e n t a   m e n u s u a l   p r o m o c i o n a l   p o r   l a   c o n t r a t a c i � n   P r i m e   V i d e o   ( s i n   i m p u e s t o s ) < / K e y > < / a : K e y > < a : V a l u e   i : t y p e = " T a b l e W i d g e t B a s e V i e w S t a t e " / > < / a : K e y V a l u e O f D i a g r a m O b j e c t K e y a n y T y p e z b w N T n L X > < a : K e y V a l u e O f D i a g r a m O b j e c t K e y a n y T y p e z b w N T n L X > < a : K e y > < K e y > C o l u m n s \ T � r m i n o s   y   c o n d i c i o n e s 1 3 < / K e y > < / a : K e y > < a : V a l u e   i : t y p e = " T a b l e W i d g e t B a s e V i e w S t a t e " / > < / a : K e y V a l u e O f D i a g r a m O b j e c t K e y a n y T y p e z b w N T n L X > < a : K e y V a l u e O f D i a g r a m O b j e c t K e y a n y T y p e z b w N T n L X > < a : K e y > < K e y > C o l u m n s \ T a r i f a   m a x     ( s i n   i m p u e s t o s ) < / K e y > < / a : K e y > < a : V a l u e   i : t y p e = " T a b l e W i d g e t B a s e V i e w S t a t e " / > < / a : K e y V a l u e O f D i a g r a m O b j e c t K e y a n y T y p e z b w N T n L X > < a : K e y V a l u e O f D i a g r a m O b j e c t K e y a n y T y p e z b w N T n L X > < a : K e y > < K e y > C o l u m n s \ R e n t a   m e n u s u a l   p r o m o c i o n a l   p o r   l a   c o n t r a t a c i � n   m a x     ( s i n   i m p u e s t o s ) < / K e y > < / a : K e y > < a : V a l u e   i : t y p e = " T a b l e W i d g e t B a s e V i e w S t a t e " / > < / a : K e y V a l u e O f D i a g r a m O b j e c t K e y a n y T y p e z b w N T n L X > < a : K e y V a l u e O f D i a g r a m O b j e c t K e y a n y T y p e z b w N T n L X > < a : K e y > < K e y > C o l u m n s \ T � r m i n o s   y   c o n d i c i o n e s 1 4 < / K e y > < / a : K e y > < a : V a l u e   i : t y p e = " T a b l e W i d g e t B a s e V i e w S t a t e " / > < / a : K e y V a l u e O f D i a g r a m O b j e c t K e y a n y T y p e z b w N T n L X > < a : K e y V a l u e O f D i a g r a m O b j e c t K e y a n y T y p e z b w N T n L X > < a : K e y > < K e y > C o l u m n s \ T a r i f a   P a r a m o u n t   +   ( s i n   i m p u e s t o s ) < / K e y > < / a : K e y > < a : V a l u e   i : t y p e = " T a b l e W i d g e t B a s e V i e w S t a t e " / > < / a : K e y V a l u e O f D i a g r a m O b j e c t K e y a n y T y p e z b w N T n L X > < a : K e y V a l u e O f D i a g r a m O b j e c t K e y a n y T y p e z b w N T n L X > < a : K e y > < K e y > C o l u m n s \ R e n t a   m e n u s u a l   p r o m o c i o n a l   p o r   l a   c o n t r a t a c i � n   P a r a m o u n t   +   ( s i n   i m p u e s t o s ) < / K e y > < / a : K e y > < a : V a l u e   i : t y p e = " T a b l e W i d g e t B a s e V i e w S t a t e " / > < / a : K e y V a l u e O f D i a g r a m O b j e c t K e y a n y T y p e z b w N T n L X > < a : K e y V a l u e O f D i a g r a m O b j e c t K e y a n y T y p e z b w N T n L X > < a : K e y > < K e y > C o l u m n s \ T � r m i n o s   y   c o n d i c i o n e s 1 5 < / K e y > < / a : K e y > < a : V a l u e   i : t y p e = " T a b l e W i d g e t B a s e V i e w S t a t e " / > < / a : K e y V a l u e O f D i a g r a m O b j e c t K e y a n y T y p e z b w N T n L X > < a : K e y V a l u e O f D i a g r a m O b j e c t K e y a n y T y p e z b w N T n L X > < a : K e y > < K e y > C o l u m n s \ T a r i f a   D i s n e y   +     ( s i n   i m p u e s t o s ) < / K e y > < / a : K e y > < a : V a l u e   i : t y p e = " T a b l e W i d g e t B a s e V i e w S t a t e " / > < / a : K e y V a l u e O f D i a g r a m O b j e c t K e y a n y T y p e z b w N T n L X > < a : K e y V a l u e O f D i a g r a m O b j e c t K e y a n y T y p e z b w N T n L X > < a : K e y > < K e y > C o l u m n s \ R e n t a   m e n u s u a l   p r o m o c i o n a l   p o r   l a   c o n t r a t a c i � n   D i s n e y   +     ( s i n   i m p u e s t o s ) < / K e y > < / a : K e y > < a : V a l u e   i : t y p e = " T a b l e W i d g e t B a s e V i e w S t a t e " / > < / a : K e y V a l u e O f D i a g r a m O b j e c t K e y a n y T y p e z b w N T n L X > < a : K e y V a l u e O f D i a g r a m O b j e c t K e y a n y T y p e z b w N T n L X > < a : K e y > < K e y > C o l u m n s \ T � r m i n o s   y   c o n d i c i o n e s 1 6 < / K e y > < / a : K e y > < a : V a l u e   i : t y p e = " T a b l e W i d g e t B a s e V i e w S t a t e " / > < / a : K e y V a l u e O f D i a g r a m O b j e c t K e y a n y T y p e z b w N T n L X > < a : K e y V a l u e O f D i a g r a m O b j e c t K e y a n y T y p e z b w N T n L X > < a : K e y > < K e y > C o l u m n s \ T a r i f a   S t a r   +     ( s i n   i m p u e s t o s ) < / K e y > < / a : K e y > < a : V a l u e   i : t y p e = " T a b l e W i d g e t B a s e V i e w S t a t e " / > < / a : K e y V a l u e O f D i a g r a m O b j e c t K e y a n y T y p e z b w N T n L X > < a : K e y V a l u e O f D i a g r a m O b j e c t K e y a n y T y p e z b w N T n L X > < a : K e y > < K e y > C o l u m n s \ R e n t a   m e n u s u a l   p r o m o c i o n a l   p o r   l a   c o n t r a t a c i � n   S t a r   +     ( s i n   i m p u e s t o s ) < / K e y > < / a : K e y > < a : V a l u e   i : t y p e = " T a b l e W i d g e t B a s e V i e w S t a t e " / > < / a : K e y V a l u e O f D i a g r a m O b j e c t K e y a n y T y p e z b w N T n L X > < a : K e y V a l u e O f D i a g r a m O b j e c t K e y a n y T y p e z b w N T n L X > < a : K e y > < K e y > C o l u m n s \ T � r m i n o s   y   c o n d i c i o n e s 1 7 < / K e y > < / a : K e y > < a : V a l u e   i : t y p e = " T a b l e W i d g e t B a s e V i e w S t a t e " / > < / a : K e y V a l u e O f D i a g r a m O b j e c t K e y a n y T y p e z b w N T n L X > < a : K e y V a l u e O f D i a g r a m O b j e c t K e y a n y T y p e z b w N T n L X > < a : K e y > < K e y > C o l u m n s \ T a r i f a   C o m b o   +   ( s i n   i m p u e s t o s ) < / K e y > < / a : K e y > < a : V a l u e   i : t y p e = " T a b l e W i d g e t B a s e V i e w S t a t e " / > < / a : K e y V a l u e O f D i a g r a m O b j e c t K e y a n y T y p e z b w N T n L X > < a : K e y V a l u e O f D i a g r a m O b j e c t K e y a n y T y p e z b w N T n L X > < a : K e y > < K e y > C o l u m n s \ R e n t a   m e n u s u a l   p r o m o c i o n a l   p o r   l a   c o n t r a t a c i � n   C o m b o   ( s i n   i m p u e s t o s ) < / K e y > < / a : K e y > < a : V a l u e   i : t y p e = " T a b l e W i d g e t B a s e V i e w S t a t e " / > < / a : K e y V a l u e O f D i a g r a m O b j e c t K e y a n y T y p e z b w N T n L X > < a : K e y V a l u e O f D i a g r a m O b j e c t K e y a n y T y p e z b w N T n L X > < a : K e y > < K e y > C o l u m n s \ T � r m i n o s   y   c o n d i c i o n e s 1 8 < / K e y > < / a : K e y > < a : V a l u e   i : t y p e = " T a b l e W i d g e t B a s e V i e w S t a t e " / > < / a : K e y V a l u e O f D i a g r a m O b j e c t K e y a n y T y p e z b w N T n L X > < a : K e y V a l u e O f D i a g r a m O b j e c t K e y a n y T y p e z b w N T n L X > < a : K e y > < K e y > C o l u m n s \ T a r i f a   F o x   S p o r t   P r e m i u m     ( s i n   i m p u e s t o s ) < / K e y > < / a : K e y > < a : V a l u e   i : t y p e = " T a b l e W i d g e t B a s e V i e w S t a t e " / > < / a : K e y V a l u e O f D i a g r a m O b j e c t K e y a n y T y p e z b w N T n L X > < a : K e y V a l u e O f D i a g r a m O b j e c t K e y a n y T y p e z b w N T n L X > < a : K e y > < K e y > C o l u m n s \ R e n t a   m e n u s u a l   p r o m o c i o n a l   p o r   l a   c o n t r a t a c i � n   F o x   S p o r t   P r e m i u m   ( s i n   i m p u e s t o s ) < / K e y > < / a : K e y > < a : V a l u e   i : t y p e = " T a b l e W i d g e t B a s e V i e w S t a t e " / > < / a : K e y V a l u e O f D i a g r a m O b j e c t K e y a n y T y p e z b w N T n L X > < a : K e y V a l u e O f D i a g r a m O b j e c t K e y a n y T y p e z b w N T n L X > < a : K e y > < K e y > C o l u m n s \ T � r m i n o s   y   c o n d i c i o n e s 1 9 < / 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 S u s c r i p t o r e s b < / 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 S u s c r i p t o r e s b < / 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 C o l u m n s \ d i c i e m b r e   2 0 2 3 < / K e y > < / a : K e y > < a : V a l u e   i : t y p e = " T a b l e W i d g e t B a s e V i e w S t a t e " / > < / a : K e y V a l u e O f D i a g r a m O b j e c t K e y a n y T y p e z b w N T n L X > < a : K e y V a l u e O f D i a g r a m O b j e c t K e y a n y T y p e z b w N T n L X > < a : K e y > < K e y > C o l u m n s \ N o m b r e   d e   P l a n / P a q u e t e 2 < / K e y > < / a : K e y > < a : V a l u e   i : t y p e = " T a b l e W i d g e t B a s e V i e w S t a t e " / > < / a : K e y V a l u e O f D i a g r a m O b j e c t K e y a n y T y p e z b w N T n L X > < a : K e y V a l u e O f D i a g r a m O b j e c t K e y a n y T y p e z b w N T n L X > < a : K e y > < K e y > C o l u m n s \ T i p o * 3 < / K e y > < / a : K e y > < a : V a l u e   i : t y p e = " T a b l e W i d g e t B a s e V i e w S t a t e " / > < / a : K e y V a l u e O f D i a g r a m O b j e c t K e y a n y T y p e z b w N T n L X > < a : K e y V a l u e O f D i a g r a m O b j e c t K e y a n y T y p e z b w N T n L X > < a : K e y > < K e y > C o l u m n s \ E s t a d o 4 < / K e y > < / a : K e y > < a : V a l u e   i : t y p e = " T a b l e W i d g e t B a s e V i e w S t a t e " / > < / a : K e y V a l u e O f D i a g r a m O b j e c t K e y a n y T y p e z b w N T n L X > < a : K e y V a l u e O f D i a g r a m O b j e c t K e y a n y T y p e z b w N T n L X > < a : K e y > < K e y > C o l u m n s \ M u n i c i p i o 5 < / K e y > < / a : K e y > < a : V a l u e   i : t y p e = " T a b l e W i d g e t B a s e V i e w S t a t e " / > < / a : K e y V a l u e O f D i a g r a m O b j e c t K e y a n y T y p e z b w N T n L X > < a : K e y V a l u e O f D i a g r a m O b j e c t K e y a n y T y p e z b w N T n L X > < a : K e y > < K e y > C o l u m n s \ L o c a l i d a d 6 < / K e y > < / a : K e y > < a : V a l u e   i : t y p e = " T a b l e W i d g e t B a s e V i e w S t a t e " / > < / a : K e y V a l u e O f D i a g r a m O b j e c t K e y a n y T y p e z b w N T n L X > < a : K e y V a l u e O f D i a g r a m O b j e c t K e y a n y T y p e z b w N T n L X > < a : K e y > < K e y > C o l u m n s \ m a y o   2 0 2 4 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 S u s c r i p t o r e s a 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 S u s c r i p t o r e s a 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 C o l u m n s \ d i c i e m b r e   2 0 2 3 < / K e y > < / a : K e y > < a : V a l u e   i : t y p e = " T a b l e W i d g e t B a s e V i e w S t a t e " / > < / a : K e y V a l u e O f D i a g r a m O b j e c t K e y a n y T y p e z b w N T n L X > < a : K e y V a l u e O f D i a g r a m O b j e c t K e y a n y T y p e z b w N T n L X > < a : K e y > < K e y > C o l u m n s \ N o m b r e   d e   P l a n / P a q u e t e 2 < / K e y > < / a : K e y > < a : V a l u e   i : t y p e = " T a b l e W i d g e t B a s e V i e w S t a t e " / > < / a : K e y V a l u e O f D i a g r a m O b j e c t K e y a n y T y p e z b w N T n L X > < a : K e y V a l u e O f D i a g r a m O b j e c t K e y a n y T y p e z b w N T n L X > < a : K e y > < K e y > C o l u m n s \ T i p o * 3 < / K e y > < / a : K e y > < a : V a l u e   i : t y p e = " T a b l e W i d g e t B a s e V i e w S t a t e " / > < / a : K e y V a l u e O f D i a g r a m O b j e c t K e y a n y T y p e z b w N T n L X > < a : K e y V a l u e O f D i a g r a m O b j e c t K e y a n y T y p e z b w N T n L X > < a : K e y > < K e y > C o l u m n s \ T i p o   d e   p a q u e t e   c o n s i d e r a n d o   S T A R   ( s e r v i c i o s   i n c l u i d o s ) * 4 < / K e y > < / a : K e y > < a : V a l u e   i : t y p e = " T a b l e W i d g e t B a s e V i e w S t a t e " / > < / a : K e y V a l u e O f D i a g r a m O b j e c t K e y a n y T y p e z b w N T n L X > < a : K e y V a l u e O f D i a g r a m O b j e c t K e y a n y T y p e z b w N T n L X > < a : K e y > < K e y > C o l u m n s \ E s t a d o 5 < / K e y > < / a : K e y > < a : V a l u e   i : t y p e = " T a b l e W i d g e t B a s e V i e w S t a t e " / > < / a : K e y V a l u e O f D i a g r a m O b j e c t K e y a n y T y p e z b w N T n L X > < a : K e y V a l u e O f D i a g r a m O b j e c t K e y a n y T y p e z b w N T n L X > < a : K e y > < K e y > C o l u m n s \ M u n i c i p i o 6 < / K e y > < / a : K e y > < a : V a l u e   i : t y p e = " T a b l e W i d g e t B a s e V i e w S t a t e " / > < / a : K e y V a l u e O f D i a g r a m O b j e c t K e y a n y T y p e z b w N T n L X > < a : K e y V a l u e O f D i a g r a m O b j e c t K e y a n y T y p e z b w N T n L X > < a : K e y > < K e y > C o l u m n s \ L o c a l i d a d 7 < / K e y > < / a : K e y > < a : V a l u e   i : t y p e = " T a b l e W i d g e t B a s e V i e w S t a t e " / > < / a : K e y V a l u e O f D i a g r a m O b j e c t K e y a n y T y p e z b w N T n L X > < a : K e y V a l u e O f D i a g r a m O b j e c t K e y a n y T y p e z b w N T n L X > < a : K e y > < K e y > C o l u m n s \ m a y o   2 0 2 4 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 C a n a s t a 2 0 2 3 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 C a n a s t a 2 0 2 3 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 C o l u m n s \ F o l i o   R P C < / K e y > < / a : K e y > < a : V a l u e   i : t y p e = " T a b l e W i d g e t B a s e V i e w S t a t e " / > < / a : K e y V a l u e O f D i a g r a m O b j e c t K e y a n y T y p e z b w N T n L X > < a : K e y V a l u e O f D i a g r a m O b j e c t K e y a n y T y p e z b w N T n L X > < a : K e y > < K e y > C o l u m n s \ R e n t a   m e n s u a l     ( s i n   i m p u e s t o s ) < / K e y > < / a : K e y > < a : V a l u e   i : t y p e = " T a b l e W i d g e t B a s e V i e w S t a t e " / > < / a : K e y V a l u e O f D i a g r a m O b j e c t K e y a n y T y p e z b w N T n L X > < a : K e y V a l u e O f D i a g r a m O b j e c t K e y a n y T y p e z b w N T n L X > < a : K e y > < K e y > C o l u m n s \ R e n t a   m e n s u a l     ( c o n   i m p u e s t o s ) < / K e y > < / a : K e y > < a : V a l u e   i : t y p e = " T a b l e W i d g e t B a s e V i e w S t a t e " / > < / a : K e y V a l u e O f D i a g r a m O b j e c t K e y a n y T y p e z b w N T n L X > < a : K e y V a l u e O f D i a g r a m O b j e c t K e y a n y T y p e z b w N T n L X > < a : K e y > < K e y > C o l u m n s \ C a n t i d a d   d e   T V   i n c l u i d a s < / K e y > < / a : K e y > < a : V a l u e   i : t y p e = " T a b l e W i d g e t B a s e V i e w S t a t e " / > < / a : K e y V a l u e O f D i a g r a m O b j e c t K e y a n y T y p e z b w N T n L X > < a : K e y V a l u e O f D i a g r a m O b j e c t K e y a n y T y p e z b w N T n L X > < a : K e y > < K e y > C o l u m n s \ E n t r e t e n i m i e n t o < / K e y > < / a : K e y > < a : V a l u e   i : t y p e = " T a b l e W i d g e t B a s e V i e w S t a t e " / > < / a : K e y V a l u e O f D i a g r a m O b j e c t K e y a n y T y p e z b w N T n L X > < a : K e y V a l u e O f D i a g r a m O b j e c t K e y a n y T y p e z b w N T n L X > < a : K e y > < K e y > C o l u m n s \ M � s i c a < / K e y > < / a : K e y > < a : V a l u e   i : t y p e = " T a b l e W i d g e t B a s e V i e w S t a t e " / > < / a : K e y V a l u e O f D i a g r a m O b j e c t K e y a n y T y p e z b w N T n L X > < a : K e y V a l u e O f D i a g r a m O b j e c t K e y a n y T y p e z b w N T n L X > < a : K e y > < K e y > C o l u m n s \ N i � o s / F a m i l i a r < / K e y > < / a : K e y > < a : V a l u e   i : t y p e = " T a b l e W i d g e t B a s e V i e w S t a t e " / > < / a : K e y V a l u e O f D i a g r a m O b j e c t K e y a n y T y p e z b w N T n L X > < a : K e y V a l u e O f D i a g r a m O b j e c t K e y a n y T y p e z b w N T n L X > < a : K e y > < K e y > C o l u m n s \ D o c u m e n t a l e s   /   C u l t u r a l e s < / K e y > < / a : K e y > < a : V a l u e   i : t y p e = " T a b l e W i d g e t B a s e V i e w S t a t e " / > < / a : K e y V a l u e O f D i a g r a m O b j e c t K e y a n y T y p e z b w N T n L X > < a : K e y V a l u e O f D i a g r a m O b j e c t K e y a n y T y p e z b w N T n L X > < a : K e y > < K e y > C o l u m n s \ N a c i o n a l e s < / K e y > < / a : K e y > < a : V a l u e   i : t y p e = " T a b l e W i d g e t B a s e V i e w S t a t e " / > < / a : K e y V a l u e O f D i a g r a m O b j e c t K e y a n y T y p e z b w N T n L X > < a : K e y V a l u e O f D i a g r a m O b j e c t K e y a n y T y p e z b w N T n L X > < a : K e y > < K e y > C o l u m n s \ I n t e r n a c i o n a l e s < / K e y > < / a : K e y > < a : V a l u e   i : t y p e = " T a b l e W i d g e t B a s e V i e w S t a t e " / > < / a : K e y V a l u e O f D i a g r a m O b j e c t K e y a n y T y p e z b w N T n L X > < a : K e y V a l u e O f D i a g r a m O b j e c t K e y a n y T y p e z b w N T n L X > < a : K e y > < K e y > C o l u m n s \ D e p o r t e s < / K e y > < / a : K e y > < a : V a l u e   i : t y p e = " T a b l e W i d g e t B a s e V i e w S t a t e " / > < / a : K e y V a l u e O f D i a g r a m O b j e c t K e y a n y T y p e z b w N T n L X > < a : K e y V a l u e O f D i a g r a m O b j e c t K e y a n y T y p e z b w N T n L X > < a : K e y > < K e y > C o l u m n s \ P e l � c u l a s < / K e y > < / a : K e y > < a : V a l u e   i : t y p e = " T a b l e W i d g e t B a s e V i e w S t a t e " / > < / a : K e y V a l u e O f D i a g r a m O b j e c t K e y a n y T y p e z b w N T n L X > < a : K e y V a l u e O f D i a g r a m O b j e c t K e y a n y T y p e z b w N T n L X > < a : K e y > < K e y > C o l u m n s \ N � m e r o   d e   c a n a l e s   c o n   a l t a   d e f i n i c i � n   ( H D ) < / K e y > < / a : K e y > < a : V a l u e   i : t y p e = " T a b l e W i d g e t B a s e V i e w S t a t e " / > < / a : K e y V a l u e O f D i a g r a m O b j e c t K e y a n y T y p e z b w N T n L X > < a : K e y V a l u e O f D i a g r a m O b j e c t K e y a n y T y p e z b w N T n L X > < a : K e y > < K e y > C o l u m n s \ N � m e r o   d e   c a n a l e s   " S o l o   A u d i o " < / K e y > < / a : K e y > < a : V a l u e   i : t y p e = " T a b l e W i d g e t B a s e V i e w S t a t e " / > < / a : K e y V a l u e O f D i a g r a m O b j e c t K e y a n y T y p e z b w N T n L X > < a : K e y V a l u e O f D i a g r a m O b j e c t K e y a n y T y p e z b w N T n L X > < a : K e y > < K e y > C o l u m n s \ m a x < / K e y > < / a : K e y > < a : V a l u e   i : t y p e = " T a b l e W i d g e t B a s e V i e w S t a t e " / > < / a : K e y V a l u e O f D i a g r a m O b j e c t K e y a n y T y p e z b w N T n L X > < a : K e y V a l u e O f D i a g r a m O b j e c t K e y a n y T y p e z b w N T n L X > < a : K e y > < K e y > C o l u m n s \ p a r a m o u n t   + < / K e y > < / a : K e y > < a : V a l u e   i : t y p e = " T a b l e W i d g e t B a s e V i e w S t a t e " / > < / a : K e y V a l u e O f D i a g r a m O b j e c t K e y a n y T y p e z b w N T n L X > < a : K e y V a l u e O f D i a g r a m O b j e c t K e y a n y T y p e z b w N T n L X > < a : K e y > < K e y > C o l u m n s \ F o x   S p o r t   P r e m i u m < / K e y > < / a : K e y > < a : V a l u e   i : t y p e = " T a b l e W i d g e t B a s e V i e w S t a t e " / > < / a : K e y V a l u e O f D i a g r a m O b j e c t K e y a n y T y p e z b w N T n L X > < a : K e y V a l u e O f D i a g r a m O b j e c t K e y a n y T y p e z b w N T n L X > < a : K e y > < K e y > C o l u m n s \ M L B < / K e y > < / a : K e y > < a : V a l u e   i : t y p e = " T a b l e W i d g e t B a s e V i e w S t a t e " / > < / a : K e y V a l u e O f D i a g r a m O b j e c t K e y a n y T y p e z b w N T n L X > < a : K e y V a l u e O f D i a g r a m O b j e c t K e y a n y T y p e z b w N T n L X > < a : K e y > < K e y > C o l u m n s \ N B A   L e a g u e   P a s s < / K e y > < / a : K e y > < a : V a l u e   i : t y p e = " T a b l e W i d g e t B a s e V i e w S t a t e " / > < / a : K e y V a l u e O f D i a g r a m O b j e c t K e y a n y T y p e z b w N T n L X > < a : K e y V a l u e O f D i a g r a m O b j e c t K e y a n y T y p e z b w N T n L X > < a : K e y > < K e y > C o l u m n s \ A d u l t   P a c k < / K e y > < / a : K e y > < a : V a l u e   i : t y p e = " T a b l e W i d g e t B a s e V i e w S t a t e " / > < / a : K e y V a l u e O f D i a g r a m O b j e c t K e y a n y T y p e z b w N T n L X > < a : K e y V a l u e O f D i a g r a m O b j e c t K e y a n y T y p e z b w N T n L X > < a : K e y > < K e y > C o l u m n s \ o t r o s < / K e y > < / a : K e y > < a : V a l u e   i : t y p e = " T a b l e W i d g e t B a s e V i e w S t a t e " / > < / a : K e y V a l u e O f D i a g r a m O b j e c t K e y a n y T y p e z b w N T n L X > < a : K e y V a l u e O f D i a g r a m O b j e c t K e y a n y T y p e z b w N T n L X > < a : K e y > < K e y > C o l u m n s \ C a n t i d a d   d e   l � n e a s   i n c l u i d a s < / K e y > < / a : K e y > < a : V a l u e   i : t y p e = " T a b l e W i d g e t B a s e V i e w S t a t e " / > < / a : K e y V a l u e O f D i a g r a m O b j e c t K e y a n y T y p e z b w N T n L X > < a : K e y V a l u e O f D i a g r a m O b j e c t K e y a n y T y p e z b w N T n L X > < a : K e y > < K e y > C o l u m n s \ N a c i o n a l e s 2 < / K e y > < / a : K e y > < a : V a l u e   i : t y p e = " T a b l e W i d g e t B a s e V i e w S t a t e " / > < / a : K e y V a l u e O f D i a g r a m O b j e c t K e y a n y T y p e z b w N T n L X > < a : K e y V a l u e O f D i a g r a m O b j e c t K e y a n y T y p e z b w N T n L X > < a : K e y > < K e y > C o l u m n s \ E s t d o s   U n i d o s   y   C a n a d � < / K e y > < / a : K e y > < a : V a l u e   i : t y p e = " T a b l e W i d g e t B a s e V i e w S t a t e " / > < / a : K e y V a l u e O f D i a g r a m O b j e c t K e y a n y T y p e z b w N T n L X > < a : K e y V a l u e O f D i a g r a m O b j e c t K e y a n y T y p e z b w N T n L X > < a : K e y > < K e y > C o l u m n s \ N a c i o n a l e s 3 < / K e y > < / a : K e y > < a : V a l u e   i : t y p e = " T a b l e W i d g e t B a s e V i e w S t a t e " / > < / a : K e y V a l u e O f D i a g r a m O b j e c t K e y a n y T y p e z b w N T n L X > < a : K e y V a l u e O f D i a g r a m O b j e c t K e y a n y T y p e z b w N T n L X > < a : K e y > < K e y > C o l u m n s \ E s t d o s   U n i d o s   y   C a n a d � 4 < / K e y > < / a : K e y > < a : V a l u e   i : t y p e = " T a b l e W i d g e t B a s e V i e w S t a t e " / > < / a : K e y V a l u e O f D i a g r a m O b j e c t K e y a n y T y p e z b w N T n L X > < a : K e y V a l u e O f D i a g r a m O b j e c t K e y a n y T y p e z b w N T n L X > < a : K e y > < K e y > C o l u m n s \ V e l o c i d a d   d e   b a j a d a   o f e r t a d a   ( M b p s ) < / K e y > < / a : K e y > < a : V a l u e   i : t y p e = " T a b l e W i d g e t B a s e V i e w S t a t e " / > < / a : K e y V a l u e O f D i a g r a m O b j e c t K e y a n y T y p e z b w N T n L X > < a : K e y V a l u e O f D i a g r a m O b j e c t K e y a n y T y p e z b w N T n L X > < a : K e y > < K e y > C o l u m n s \ V e l o c i d a d   d e   s u b i d a   o f e r t a d a   ( M b p s ) < / K e y > < / a : K e y > < a : V a l u e   i : t y p e = " T a b l e W i d g e t B a s e V i e w S t a t e " / > < / a : K e y V a l u e O f D i a g r a m O b j e c t K e y a n y T y p e z b w N T n L X > < a : K e y V a l u e O f D i a g r a m O b j e c t K e y a n y T y p e z b w N T n L X > < a : K e y > < K e y > C o l u m n s \ � C u e n t a   c o n   p r o m o c i o n e s   q u e   i n c r e m e n t e n   s u   v e l o c i d a d   a   p a r t i r   d e l   p a g o   d e   l a   m i s m a   r e n t a   m e n s u a l ?   ( S < / K e y > < / a : K e y > < a : V a l u e   i : t y p e = " T a b l e W i d g e t B a s e V i e w S t a t e " / > < / a : K e y V a l u e O f D i a g r a m O b j e c t K e y a n y T y p e z b w N T n L X > < a : K e y V a l u e O f D i a g r a m O b j e c t K e y a n y T y p e z b w N T n L X > < a : K e y > < K e y > C o l u m n s \ D u r a c i � n   d e l   p e r i o d o   d e   t i e m p o   ( e n   m e s e s )   e n   q u e   o f r e c e   l a   p r o m o c i � n   d e   i n c r e m e n t o   d e   v e l o c i d a d < / K e y > < / a : K e y > < a : V a l u e   i : t y p e = " T a b l e W i d g e t B a s e V i e w S t a t e " / > < / a : K e y V a l u e O f D i a g r a m O b j e c t K e y a n y T y p e z b w N T n L X > < a : K e y V a l u e O f D i a g r a m O b j e c t K e y a n y T y p e z b w N T n L X > < a : K e y > < K e y > C o l u m n s \ V e l o c i d a d   d e   s u b i d a   o f e r t a d a   ( M b p s )   c o n   l a   p r o m o c i � n   d e   a u m e n t o   d e   v e l o c i d a d < / K e y > < / a : K e y > < a : V a l u e   i : t y p e = " T a b l e W i d g e t B a s e V i e w S t a t e " / > < / a : K e y V a l u e O f D i a g r a m O b j e c t K e y a n y T y p e z b w N T n L X > < a : K e y V a l u e O f D i a g r a m O b j e c t K e y a n y T y p e z b w N T n L X > < a : K e y > < K e y > C o l u m n s \ V e l o c i d a d   d e   b a j a d a   o f e r t a d a   ( M b p s )   c o n   l a   p r o m o c i � n   d e   a u m e n t o   d e   v e l o c i d a d < / K e y > < / a : K e y > < a : V a l u e   i : t y p e = " T a b l e W i d g e t B a s e V i e w S t a t e " / > < / a : K e y V a l u e O f D i a g r a m O b j e c t K e y a n y T y p e z b w N T n L X > < a : K e y V a l u e O f D i a g r a m O b j e c t K e y a n y T y p e z b w N T n L X > < a : K e y > < K e y > C o l u m n s \ V e l o c i d a d   d e   s u b i d a   o f e r t a d a   ( M b p s )   c o n   l a   p r o m o c i � n   d e   a u m e n t o   d e   v e l o c i d a d 5 < / K e y > < / a : K e y > < a : V a l u e   i : t y p e = " T a b l e W i d g e t B a s e V i e w S t a t e " / > < / a : K e y V a l u e O f D i a g r a m O b j e c t K e y a n y T y p e z b w N T n L X > < a : K e y V a l u e O f D i a g r a m O b j e c t K e y a n y T y p e z b w N T n L X > < a : K e y > < K e y > C o l u m n s \ V e l o c i d a d   d e   b a j a d a   o f e r t a d a   ( M b p s )   c o n   l a   p r o m o c i � n   d e   a u m e n t o   d e   v e l o c i d a d 6 < / K e y > < / a : K e y > < a : V a l u e   i : t y p e = " T a b l e W i d g e t B a s e V i e w S t a t e " / > < / a : K e y V a l u e O f D i a g r a m O b j e c t K e y a n y T y p e z b w N T n L X > < a : K e y V a l u e O f D i a g r a m O b j e c t K e y a n y T y p e z b w N T n L X > < a : K e y > < K e y > C o l u m n s \ V e l o c i d a d   d e   s u b i d a   o f e r t a d a   ( M b p s )   c o n   l a   p r o m o c i � n   d e   a u m e n t o   d e   v e l o c i d a d 7 < / K e y > < / a : K e y > < a : V a l u e   i : t y p e = " T a b l e W i d g e t B a s e V i e w S t a t e " / > < / a : K e y V a l u e O f D i a g r a m O b j e c t K e y a n y T y p e z b w N T n L X > < a : K e y V a l u e O f D i a g r a m O b j e c t K e y a n y T y p e z b w N T n L X > < a : K e y > < K e y > C o l u m n s \ � C u e n t a   c o n   p r o m o c i o n e s   q u e   v u e l v a n   s u   v e l o c i d a d   s i m � t r i c a   p a r t i r   d e l   p a g o   d e   l a   m i s m a   r e n t a   m e n s u a l < / K e y > < / a : K e y > < a : V a l u e   i : t y p e = " T a b l e W i d g e t B a s e V i e w S t a t e " / > < / a : K e y V a l u e O f D i a g r a m O b j e c t K e y a n y T y p e z b w N T n L X > < a : K e y V a l u e O f D i a g r a m O b j e c t K e y a n y T y p e z b w N T n L X > < a : K e y > < K e y > C o l u m n s \ D u r a c i � n   d e l   p e r i o d o   d e   t i e m p o   ( e n   m e s e s )   e n   q u e   o f r e c e   l a   p r o m o c i � n   d e   s i m e t r � a   e n   l a   v e l o c i d a d < / K e y > < / a : K e y > < a : V a l u e   i : t y p e = " T a b l e W i d g e t B a s e V i e w S t a t e " / > < / a : K e y V a l u e O f D i a g r a m O b j e c t K e y a n y T y p e z b w N T n L X > < a : K e y V a l u e O f D i a g r a m O b j e c t K e y a n y T y p e z b w N T n L X > < a : K e y > < K e y > C o l u m n s \ � I n c l u y e   P a r a m o u n t   + ? < / K e y > < / a : K e y > < a : V a l u e   i : t y p e = " T a b l e W i d g e t B a s e V i e w S t a t e " / > < / a : K e y V a l u e O f D i a g r a m O b j e c t K e y a n y T y p e z b w N T n L X > < a : K e y V a l u e O f D i a g r a m O b j e c t K e y a n y T y p e z b w N T n L X > < a : K e y > < K e y > C o l u m n s \ T � r m i n o s   y   c o n d i c i o n e s   d e l   s e r v i c i o * * < / K e y > < / a : K e y > < a : V a l u e   i : t y p e = " T a b l e W i d g e t B a s e V i e w S t a t e " / > < / a : K e y V a l u e O f D i a g r a m O b j e c t K e y a n y T y p e z b w N T n L X > < a : K e y V a l u e O f D i a g r a m O b j e c t K e y a n y T y p e z b w N T n L X > < a : K e y > < K e y > C o l u m n s \ D u r a c i � n   d e l   p e r i o d o   d e   t i e m p o   ( e n   m e s e s )   e n   q u e   o f r e c e   a   l o s   u s u a r i o s   f i n a l e s   e l   s e r v i c i o   d e   P a r a m o < / K e y > < / a : K e y > < a : V a l u e   i : t y p e = " T a b l e W i d g e t B a s e V i e w S t a t e " / > < / a : K e y V a l u e O f D i a g r a m O b j e c t K e y a n y T y p e z b w N T n L X > < a : K e y V a l u e O f D i a g r a m O b j e c t K e y a n y T y p e z b w N T n L X > < a : K e y > < K e y > C o l u m n s \ � I n c l u y e   m a x ? < / K e y > < / a : K e y > < a : V a l u e   i : t y p e = " T a b l e W i d g e t B a s e V i e w S t a t e " / > < / a : K e y V a l u e O f D i a g r a m O b j e c t K e y a n y T y p e z b w N T n L X > < a : K e y V a l u e O f D i a g r a m O b j e c t K e y a n y T y p e z b w N T n L X > < a : K e y > < K e y > C o l u m n s \ T � r m i n o s   y   c o n d i c i o n e s   d e l   s e r v i c i o * * 8 < / K e y > < / a : K e y > < a : V a l u e   i : t y p e = " T a b l e W i d g e t B a s e V i e w S t a t e " / > < / a : K e y V a l u e O f D i a g r a m O b j e c t K e y a n y T y p e z b w N T n L X > < a : K e y V a l u e O f D i a g r a m O b j e c t K e y a n y T y p e z b w N T n L X > < a : K e y > < K e y > C o l u m n s \ D u r a c i � n   d e l   p e r i o d o   d e   t i e m p o   ( e n   m e s e s )   e n   q u e   o f r e c e   a   l o s   u s u a r i o s   f i n a l e s   e l   s e r v i c i o   d e   m a x   s i < / K e y > < / a : K e y > < a : V a l u e   i : t y p e = " T a b l e W i d g e t B a s e V i e w S t a t e " / > < / a : K e y V a l u e O f D i a g r a m O b j e c t K e y a n y T y p e z b w N T n L X > < a : K e y V a l u e O f D i a g r a m O b j e c t K e y a n y T y p e z b w N T n L X > < a : K e y > < K e y > C o l u m n s \ � I n c l u y e   m a x ?   9 < / K e y > < / a : K e y > < a : V a l u e   i : t y p e = " T a b l e W i d g e t B a s e V i e w S t a t e " / > < / a : K e y V a l u e O f D i a g r a m O b j e c t K e y a n y T y p e z b w N T n L X > < a : K e y V a l u e O f D i a g r a m O b j e c t K e y a n y T y p e z b w N T n L X > < a : K e y > < K e y > C o l u m n s \ T � r m i n o s   y   c o n d i c i o n e s   d e l   s e r v i c i o * * 1 0 < / K e y > < / a : K e y > < a : V a l u e   i : t y p e = " T a b l e W i d g e t B a s e V i e w S t a t e " / > < / a : K e y V a l u e O f D i a g r a m O b j e c t K e y a n y T y p e z b w N T n L X > < a : K e y V a l u e O f D i a g r a m O b j e c t K e y a n y T y p e z b w N T n L X > < a : K e y > < K e y > C o l u m n s \ D u r a c i � n   d e l   p e r i o d o   d e   t i e m p o   ( e n   m e s e s )   e n   q u e   o f r e c e   a   l o s   u s u a r i o s   f i n a l e s   e l   s e r v i c i o   d e   m a x     2 < / K e y > < / a : K e y > < a : V a l u e   i : t y p e = " T a b l e W i d g e t B a s e V i e w S t a t e " / > < / a : K e y V a l u e O f D i a g r a m O b j e c t K e y a n y T y p e z b w N T n L X > < a : K e y V a l u e O f D i a g r a m O b j e c t K e y a n y T y p e z b w N T n L X > < a : K e y > < K e y > C o l u m n s \ C a n t i d a d   d e   s e r v i c i o s   a d i c i o n a l e s   i n c l u i d o s < / K e y > < / a : K e y > < a : V a l u e   i : t y p e = " T a b l e W i d g e t B a s e V i e w S t a t e " / > < / a : K e y V a l u e O f D i a g r a m O b j e c t K e y a n y T y p e z b w N T n L X > < a : K e y V a l u e O f D i a g r a m O b j e c t K e y a n y T y p e z b w N T n L X > < a : K e y > < K e y > C o l u m n s \ N o m b r e   d e   l o s   s e r v i c i o s   a d i c i o n a l e s   i n c l u i d o s   ( p o r   e j e m p l o   (   I d e n t i f i c a d o r   d e   l l a m a d a s ,   D e s v i o   d e   l l < / K e y > < / a : K e y > < a : V a l u e   i : t y p e = " T a b l e W i d g e t B a s e V i e w S t a t e " / > < / a : K e y V a l u e O f D i a g r a m O b j e c t K e y a n y T y p e z b w N T n L X > < a : K e y V a l u e O f D i a g r a m O b j e c t K e y a n y T y p e z b w N T n L X > < a : K e y > < K e y > C o l u m n s \ T V   a d i c i o n a l   * * * < / K e y > < / a : K e y > < a : V a l u e   i : t y p e = " T a b l e W i d g e t B a s e V i e w S t a t e " / > < / a : K e y V a l u e O f D i a g r a m O b j e c t K e y a n y T y p e z b w N T n L X > < a : K e y V a l u e O f D i a g r a m O b j e c t K e y a n y T y p e z b w N T n L X > < a : K e y > < K e y > C o l u m n s \ C a r g o   p o r   i n s t a l a c i � n   * * * < / K e y > < / a : K e y > < a : V a l u e   i : t y p e = " T a b l e W i d g e t B a s e V i e w S t a t e " / > < / a : K e y V a l u e O f D i a g r a m O b j e c t K e y a n y T y p e z b w N T n L X > < a : K e y V a l u e O f D i a g r a m O b j e c t K e y a n y T y p e z b w N T n L X > < a : K e y > < K e y > C o l u m n s \ E q u i p o   t e r m i n a l   ( M � d e m / O N T ) * * * < / K e y > < / a : K e y > < a : V a l u e   i : t y p e = " T a b l e W i d g e t B a s e V i e w S t a t e " / > < / a : K e y V a l u e O f D i a g r a m O b j e c t K e y a n y T y p e z b w N T n L X > < a : K e y V a l u e O f D i a g r a m O b j e c t K e y a n y T y p e z b w N T n L X > < a : K e y > < K e y > C o l u m n s \ D e c o d i f i c a d o r   ( d i g i t a l )   * * * < / K e y > < / a : K e y > < a : V a l u e   i : t y p e = " T a b l e W i d g e t B a s e V i e w S t a t e " / > < / a : K e y V a l u e O f D i a g r a m O b j e c t K e y a n y T y p e z b w N T n L X > < a : K e y V a l u e O f D i a g r a m O b j e c t K e y a n y T y p e z b w N T n L X > < a : K e y > < K e y > C o l u m n s \ X v i e w   +   /   X v i e w   * * * < / K e y > < / a : K e y > < a : V a l u e   i : t y p e = " T a b l e W i d g e t B a s e V i e w S t a t e " / > < / a : K e y V a l u e O f D i a g r a m O b j e c t K e y a n y T y p e z b w N T n L X > < a : K e y V a l u e O f D i a g r a m O b j e c t K e y a n y T y p e z b w N T n L X > < a : K e y > < K e y > C o l u m n s \ S e r v i c i o   C l o u d     ( C l o u d   1 ,   C l o u d   2 )   * * * < / K e y > < / a : K e y > < a : V a l u e   i : t y p e = " T a b l e W i d g e t B a s e V i e w S t a t e " / > < / a : K e y V a l u e O f D i a g r a m O b j e c t K e y a n y T y p e z b w N T n L X > < a : K e y V a l u e O f D i a g r a m O b j e c t K e y a n y T y p e z b w N T n L X > < a : K e y > < K e y > C o l u m n s \ M e g a   M � v i l   * * * < / K e y > < / a : K e y > < a : V a l u e   i : t y p e = " T a b l e W i d g e t B a s e V i e w S t a t e " / > < / a : K e y V a l u e O f D i a g r a m O b j e c t K e y a n y T y p e z b w N T n L X > < a : K e y V a l u e O f D i a g r a m O b j e c t K e y a n y T y p e z b w N T n L X > < a : K e y > < K e y > C o l u m n s \ E x t e n s o r   M e s h   * * * < / K e y > < / a : K e y > < a : V a l u e   i : t y p e = " T a b l e W i d g e t B a s e V i e w S t a t e " / > < / a : K e y V a l u e O f D i a g r a m O b j e c t K e y a n y T y p e z b w N T n L X > < a : K e y V a l u e O f D i a g r a m O b j e c t K e y a n y T y p e z b w N T n L X > < a : K e y > < K e y > C o l u m n s \ N o r t o n   S e c u r i t y   * * *   N o r t o n   F a m i l y   * * *   N o r t o n   S e c u r e   V P N   * * * < / K e y > < / a : K e y > < a : V a l u e   i : t y p e = " T a b l e W i d g e t B a s e V i e w S t a t e " / > < / a : K e y V a l u e O f D i a g r a m O b j e c t K e y a n y T y p e z b w N T n L X > < a : K e y V a l u e O f D i a g r a m O b j e c t K e y a n y T y p e z b w N T n L X > < a : K e y > < K e y > C o l u m n s \ F o x   S p o r t   P r e m i u m   * * * * < / K e y > < / a : K e y > < a : V a l u e   i : t y p e = " T a b l e W i d g e t B a s e V i e w S t a t e " / > < / a : K e y V a l u e O f D i a g r a m O b j e c t K e y a n y T y p e z b w N T n L X > < a : K e y V a l u e O f D i a g r a m O b j e c t K e y a n y T y p e z b w N T n L X > < a : K e y > < K e y > C o l u m n s \ N B A   L e a g u e   P a s s   * * * * < / K e y > < / a : K e y > < a : V a l u e   i : t y p e = " T a b l e W i d g e t B a s e V i e w S t a t e " / > < / a : K e y V a l u e O f D i a g r a m O b j e c t K e y a n y T y p e z b w N T n L X > < a : K e y V a l u e O f D i a g r a m O b j e c t K e y a n y T y p e z b w N T n L X > < a : K e y > < K e y > C o l u m n s \ M B L   * * * * < / K e y > < / a : K e y > < a : V a l u e   i : t y p e = " T a b l e W i d g e t B a s e V i e w S t a t e " / > < / a : K e y V a l u e O f D i a g r a m O b j e c t K e y a n y T y p e z b w N T n L X > < a : K e y V a l u e O f D i a g r a m O b j e c t K e y a n y T y p e z b w N T n L X > < a : K e y > < K e y > C o l u m n s \ O t r o s   I n c l u y a   l a s   c o l u m n a s   q u e   s e a n   n e c e s a r i a s 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 T a r i f a s 2 0 2 4 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 T a r i f a s 2 0 2 4 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 C o l u m n s \ E s q u e m a * < / K e y > < / a : K e y > < a : V a l u e   i : t y p e = " T a b l e W i d g e t B a s e V i e w S t a t e " / > < / a : K e y V a l u e O f D i a g r a m O b j e c t K e y a n y T y p e z b w N T n L X > < a : K e y V a l u e O f D i a g r a m O b j e c t K e y a n y T y p e z b w N T n L X > < a : K e y > < K e y > C o l u m n s \ P e r i o d o   d e   p a g o < / 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 C o l u m n s \ F o l i o   R P C < / K e y > < / a : K e y > < a : V a l u e   i : t y p e = " T a b l e W i d g e t B a s e V i e w S t a t e " / > < / a : K e y V a l u e O f D i a g r a m O b j e c t K e y a n y T y p e z b w N T n L X > < a : K e y V a l u e O f D i a g r a m O b j e c t K e y a n y T y p e z b w N T n L X > < a : K e y > < K e y > C o l u m n s \ R e n t a   m e n s u a l   ( s i n   i m p u e s t o s ) < / K e y > < / a : K e y > < a : V a l u e   i : t y p e = " T a b l e W i d g e t B a s e V i e w S t a t e " / > < / a : K e y V a l u e O f D i a g r a m O b j e c t K e y a n y T y p e z b w N T n L X > < a : K e y V a l u e O f D i a g r a m O b j e c t K e y a n y T y p e z b w N T n L X > < a : K e y > < K e y > C o l u m n s \ R e n t a   m e n s u a l     ( c o n   i m p u e s t o s ) < / K e y > < / a : K e y > < a : V a l u e   i : t y p e = " T a b l e W i d g e t B a s e V i e w S t a t e " / > < / a : K e y V a l u e O f D i a g r a m O b j e c t K e y a n y T y p e z b w N T n L X > < a : K e y V a l u e O f D i a g r a m O b j e c t K e y a n y T y p e z b w N T n L X > < a : K e y > < K e y > C o l u m n s \ � T i e n e   p r o m o c i o n e s   a s o c i a d a s   a l   p a q u e t e   q u e   a j u s t e n   l a   t a r i f a   d e   l a   r e n t a   m e n s u a l ?   ( S i / N o ) < / K e y > < / a : K e y > < a : V a l u e   i : t y p e = " T a b l e W i d g e t B a s e V i e w S t a t e " / > < / a : K e y V a l u e O f D i a g r a m O b j e c t K e y a n y T y p e z b w N T n L X > < a : K e y V a l u e O f D i a g r a m O b j e c t K e y a n y T y p e z b w N T n L X > < a : K e y > < K e y > C o l u m n s \ P r o m o c i � n   d e   " D e s c u e n t o   d e   s u   m e n s u a l i d a d "   p o r   u n   p e r i o d o   e s p e c � f i c o < / K e y > < / a : K e y > < a : V a l u e   i : t y p e = " T a b l e W i d g e t B a s e V i e w S t a t e " / > < / a : K e y V a l u e O f D i a g r a m O b j e c t K e y a n y T y p e z b w N T n L X > < a : K e y V a l u e O f D i a g r a m O b j e c t K e y a n y T y p e z b w N T n L X > < a : K e y > < K e y > C o l u m n s \ R e n t a   m e n u s u a l   c o n   t a r i f a   p r o m o c i o n a l   ( s i n   i m p u e s t o s ) < / K e y > < / a : K e y > < a : V a l u e   i : t y p e = " T a b l e W i d g e t B a s e V i e w S t a t e " / > < / a : K e y V a l u e O f D i a g r a m O b j e c t K e y a n y T y p e z b w N T n L X > < a : K e y V a l u e O f D i a g r a m O b j e c t K e y a n y T y p e z b w N T n L X > < a : K e y > < K e y > C o l u m n s \ D u r a c i � n   d e   l a   p r o m o c i � n   ( e n   m e s e s ) < / K e y > < / a : K e y > < a : V a l u e   i : t y p e = " T a b l e W i d g e t B a s e V i e w S t a t e " / > < / a : K e y V a l u e O f D i a g r a m O b j e c t K e y a n y T y p e z b w N T n L X > < a : K e y V a l u e O f D i a g r a m O b j e c t K e y a n y T y p e z b w N T n L X > < a : K e y > < K e y > C o l u m n s \ T � r m i n o s   y   c o n d i c i o n e s < / K e y > < / a : K e y > < a : V a l u e   i : t y p e = " T a b l e W i d g e t B a s e V i e w S t a t e " / > < / a : K e y V a l u e O f D i a g r a m O b j e c t K e y a n y T y p e z b w N T n L X > < a : K e y V a l u e O f D i a g r a m O b j e c t K e y a n y T y p e z b w N T n L X > < a : K e y > < K e y > C o l u m n s \ P r o m o c i � n   p o r   " D o m i c i l i a c i � n "   d e   l a   r e n t a   m e n s u a l < / K e y > < / a : K e y > < a : V a l u e   i : t y p e = " T a b l e W i d g e t B a s e V i e w S t a t e " / > < / a : K e y V a l u e O f D i a g r a m O b j e c t K e y a n y T y p e z b w N T n L X > < a : K e y V a l u e O f D i a g r a m O b j e c t K e y a n y T y p e z b w N T n L X > < a : K e y > < K e y > C o l u m n s \ R e n t a   m e n u s u a l   c o n   t a r i f a   p r o m o c i o n a l   ( s i n   i m p u e s t o s ) 2 < / K e y > < / a : K e y > < a : V a l u e   i : t y p e = " T a b l e W i d g e t B a s e V i e w S t a t e " / > < / a : K e y V a l u e O f D i a g r a m O b j e c t K e y a n y T y p e z b w N T n L X > < a : K e y V a l u e O f D i a g r a m O b j e c t K e y a n y T y p e z b w N T n L X > < a : K e y > < K e y > C o l u m n s \ D u r a c i � n   d e   l a   p r o m o c i � n   ( e n   m e s e s ) 3 < / K e y > < / a : K e y > < a : V a l u e   i : t y p e = " T a b l e W i d g e t B a s e V i e w S t a t e " / > < / a : K e y V a l u e O f D i a g r a m O b j e c t K e y a n y T y p e z b w N T n L X > < a : K e y V a l u e O f D i a g r a m O b j e c t K e y a n y T y p e z b w N T n L X > < a : K e y > < K e y > C o l u m n s \ T � r m i n o s   y   c o n d i c i o n e s 4 < / K e y > < / a : K e y > < a : V a l u e   i : t y p e = " T a b l e W i d g e t B a s e V i e w S t a t e " / > < / a : K e y V a l u e O f D i a g r a m O b j e c t K e y a n y T y p e z b w N T n L X > < a : K e y V a l u e O f D i a g r a m O b j e c t K e y a n y T y p e z b w N T n L X > < a : K e y > < K e y > C o l u m n s \ P r o m o c i � n   p o r   " A n u a l i d a d " < / K e y > < / a : K e y > < a : V a l u e   i : t y p e = " T a b l e W i d g e t B a s e V i e w S t a t e " / > < / a : K e y V a l u e O f D i a g r a m O b j e c t K e y a n y T y p e z b w N T n L X > < a : K e y V a l u e O f D i a g r a m O b j e c t K e y a n y T y p e z b w N T n L X > < a : K e y > < K e y > C o l u m n s \ R e n t a   m e n u s u a l   c o n   t a r i f a   p r o m o c i o n a l   ( s i n   i m p u e s t o s ) 5 < / K e y > < / a : K e y > < a : V a l u e   i : t y p e = " T a b l e W i d g e t B a s e V i e w S t a t e " / > < / a : K e y V a l u e O f D i a g r a m O b j e c t K e y a n y T y p e z b w N T n L X > < a : K e y V a l u e O f D i a g r a m O b j e c t K e y a n y T y p e z b w N T n L X > < a : K e y > < K e y > C o l u m n s \ D u r a c i � n   d e   l a   p r o m o c i � n   ( e n   m e s e s ) 6 < / K e y > < / a : K e y > < a : V a l u e   i : t y p e = " T a b l e W i d g e t B a s e V i e w S t a t e " / > < / a : K e y V a l u e O f D i a g r a m O b j e c t K e y a n y T y p e z b w N T n L X > < a : K e y V a l u e O f D i a g r a m O b j e c t K e y a n y T y p e z b w N T n L X > < a : K e y > < K e y > C o l u m n s \ T � r m i n o s   y   c o n d i c i o n e s 7 < / K e y > < / a : K e y > < a : V a l u e   i : t y p e = " T a b l e W i d g e t B a s e V i e w S t a t e " / > < / a : K e y V a l u e O f D i a g r a m O b j e c t K e y a n y T y p e z b w N T n L X > < a : K e y V a l u e O f D i a g r a m O b j e c t K e y a n y T y p e z b w N T n L X > < a : K e y > < K e y > C o l u m n s \ P r o m o c i � n   p o r   " C l i e n t e   a c t u a l   d e   T V " < / K e y > < / a : K e y > < a : V a l u e   i : t y p e = " T a b l e W i d g e t B a s e V i e w S t a t e " / > < / a : K e y V a l u e O f D i a g r a m O b j e c t K e y a n y T y p e z b w N T n L X > < a : K e y V a l u e O f D i a g r a m O b j e c t K e y a n y T y p e z b w N T n L X > < a : K e y > < K e y > C o l u m n s \ R e n t a   m e n u s u a l   c o n   t a r i f a   p r o m o c i o n a l   ( s i n   i m p u e s t o s ) 8 < / K e y > < / a : K e y > < a : V a l u e   i : t y p e = " T a b l e W i d g e t B a s e V i e w S t a t e " / > < / a : K e y V a l u e O f D i a g r a m O b j e c t K e y a n y T y p e z b w N T n L X > < a : K e y V a l u e O f D i a g r a m O b j e c t K e y a n y T y p e z b w N T n L X > < a : K e y > < K e y > C o l u m n s \ D u r a c i � n   d e   l a   p r o m o c i � n   ( e n   m e s e s ) 9 < / K e y > < / a : K e y > < a : V a l u e   i : t y p e = " T a b l e W i d g e t B a s e V i e w S t a t e " / > < / a : K e y V a l u e O f D i a g r a m O b j e c t K e y a n y T y p e z b w N T n L X > < a : K e y V a l u e O f D i a g r a m O b j e c t K e y a n y T y p e z b w N T n L X > < a : K e y > < K e y > C o l u m n s \ T � r m i n o s   y   c o n d i c i o n e s 1 0 < / K e y > < / a : K e y > < a : V a l u e   i : t y p e = " T a b l e W i d g e t B a s e V i e w S t a t e " / > < / a : K e y V a l u e O f D i a g r a m O b j e c t K e y a n y T y p e z b w N T n L X > < a : K e y V a l u e O f D i a g r a m O b j e c t K e y a n y T y p e z b w N T n L X > < a : K e y > < K e y > C o l u m n s \ � C u e n t a   c o n   i n c e n t i v o s   p r o m o c i o n a l e s   p o r   l a   c o n t r a t a c i � n   d e   a l g � n   s e r v i c i o   O T T   q u e   a j u s t e   e l   m o n t o   d < / K e y > < / a : K e y > < a : V a l u e   i : t y p e = " T a b l e W i d g e t B a s e V i e w S t a t e " / > < / a : K e y V a l u e O f D i a g r a m O b j e c t K e y a n y T y p e z b w N T n L X > < a : K e y V a l u e O f D i a g r a m O b j e c t K e y a n y T y p e z b w N T n L X > < a : K e y > < K e y > C o l u m n s \ T a r i f a   N e t f l i x   E s t � n d a r   c o n   a n u n c i o s   ( s i n   i m p u e s t o s ) < / K e y > < / a : K e y > < a : V a l u e   i : t y p e = " T a b l e W i d g e t B a s e V i e w S t a t e " / > < / a : K e y V a l u e O f D i a g r a m O b j e c t K e y a n y T y p e z b w N T n L X > < a : K e y V a l u e O f D i a g r a m O b j e c t K e y a n y T y p e z b w N T n L X > < a : K e y > < K e y > C o l u m n s \ R e n t a   m e n u s u a l   p r o m o c i o n a l   p o r   l a   c o n t r a t a c i � n   d e l   N e t f l i x   E s t � n d a r   c o n   a n u n c i o s   ( s i n   i m p u e s t o s ) < / K e y > < / a : K e y > < a : V a l u e   i : t y p e = " T a b l e W i d g e t B a s e V i e w S t a t e " / > < / a : K e y V a l u e O f D i a g r a m O b j e c t K e y a n y T y p e z b w N T n L X > < a : K e y V a l u e O f D i a g r a m O b j e c t K e y a n y T y p e z b w N T n L X > < a : K e y > < K e y > C o l u m n s \ T � r m i n o s   y   c o n d i c i o n e s 1 1 < / K e y > < / a : K e y > < a : V a l u e   i : t y p e = " T a b l e W i d g e t B a s e V i e w S t a t e " / > < / a : K e y V a l u e O f D i a g r a m O b j e c t K e y a n y T y p e z b w N T n L X > < a : K e y V a l u e O f D i a g r a m O b j e c t K e y a n y T y p e z b w N T n L X > < a : K e y > < K e y > C o l u m n s \ T a r i f a   N e t f l i x   E s t � n d a r   ( s i n   i m p u e s t o s ) < / K e y > < / a : K e y > < a : V a l u e   i : t y p e = " T a b l e W i d g e t B a s e V i e w S t a t e " / > < / a : K e y V a l u e O f D i a g r a m O b j e c t K e y a n y T y p e z b w N T n L X > < a : K e y V a l u e O f D i a g r a m O b j e c t K e y a n y T y p e z b w N T n L X > < a : K e y > < K e y > C o l u m n s \ R e n t a   m e n u s u a l   p r o m o c i o n a l   p o r   l a   c o n t r a t a c i � n   d e l   N e t f l i x   E s t � n d a r   ( s i n   i m p u e s t o s ) < / K e y > < / a : K e y > < a : V a l u e   i : t y p e = " T a b l e W i d g e t B a s e V i e w S t a t e " / > < / a : K e y V a l u e O f D i a g r a m O b j e c t K e y a n y T y p e z b w N T n L X > < a : K e y V a l u e O f D i a g r a m O b j e c t K e y a n y T y p e z b w N T n L X > < a : K e y > < K e y > C o l u m n s \ T � r m i n o s   y   c o n d i c i o n e s 1 2 < / K e y > < / a : K e y > < a : V a l u e   i : t y p e = " T a b l e W i d g e t B a s e V i e w S t a t e " / > < / a : K e y V a l u e O f D i a g r a m O b j e c t K e y a n y T y p e z b w N T n L X > < a : K e y V a l u e O f D i a g r a m O b j e c t K e y a n y T y p e z b w N T n L X > < a : K e y > < K e y > C o l u m n s \ T a r i f a   N e t f l i x   P r e m i u m   ( s i n   i m p u e s t o s ) < / K e y > < / a : K e y > < a : V a l u e   i : t y p e = " T a b l e W i d g e t B a s e V i e w S t a t e " / > < / a : K e y V a l u e O f D i a g r a m O b j e c t K e y a n y T y p e z b w N T n L X > < a : K e y V a l u e O f D i a g r a m O b j e c t K e y a n y T y p e z b w N T n L X > < a : K e y > < K e y > C o l u m n s \ R e n t a   m e n u s u a l   p r o m o c i o n a l   p o r   l a   c o n t r a t a c i � n   d e l   N e t f l i x   P r e m i u m   ( s i n   i m p u e s t o s ) < / K e y > < / a : K e y > < a : V a l u e   i : t y p e = " T a b l e W i d g e t B a s e V i e w S t a t e " / > < / a : K e y V a l u e O f D i a g r a m O b j e c t K e y a n y T y p e z b w N T n L X > < a : K e y V a l u e O f D i a g r a m O b j e c t K e y a n y T y p e z b w N T n L X > < a : K e y > < K e y > C o l u m n s \ T � r m i n o s   y   c o n d i c i o n e s 1 3 < / K e y > < / a : K e y > < a : V a l u e   i : t y p e = " T a b l e W i d g e t B a s e V i e w S t a t e " / > < / a : K e y V a l u e O f D i a g r a m O b j e c t K e y a n y T y p e z b w N T n L X > < a : K e y V a l u e O f D i a g r a m O b j e c t K e y a n y T y p e z b w N T n L X > < a : K e y > < K e y > C o l u m n s \ T a r i f a   A m a z o n   P r i m e   ( s i n   i m p u e s t o s ) < / K e y > < / a : K e y > < a : V a l u e   i : t y p e = " T a b l e W i d g e t B a s e V i e w S t a t e " / > < / a : K e y V a l u e O f D i a g r a m O b j e c t K e y a n y T y p e z b w N T n L X > < a : K e y V a l u e O f D i a g r a m O b j e c t K e y a n y T y p e z b w N T n L X > < a : K e y > < K e y > C o l u m n s \ R e n t a   m e n u s u a l   p r o m o c i o n a l   p o r   l a   c o n t r a t a c i � n   P r i m e   V i d e o   ( s i n   i m p u e s t o s ) < / K e y > < / a : K e y > < a : V a l u e   i : t y p e = " T a b l e W i d g e t B a s e V i e w S t a t e " / > < / a : K e y V a l u e O f D i a g r a m O b j e c t K e y a n y T y p e z b w N T n L X > < a : K e y V a l u e O f D i a g r a m O b j e c t K e y a n y T y p e z b w N T n L X > < a : K e y > < K e y > C o l u m n s \ T � r m i n o s   y   c o n d i c i o n e s 1 4 < / K e y > < / a : K e y > < a : V a l u e   i : t y p e = " T a b l e W i d g e t B a s e V i e w S t a t e " / > < / a : K e y V a l u e O f D i a g r a m O b j e c t K e y a n y T y p e z b w N T n L X > < a : K e y V a l u e O f D i a g r a m O b j e c t K e y a n y T y p e z b w N T n L X > < a : K e y > < K e y > C o l u m n s \ T a r i f a   m a x     ( s i n   i m p u e s t o s ) < / K e y > < / a : K e y > < a : V a l u e   i : t y p e = " T a b l e W i d g e t B a s e V i e w S t a t e " / > < / a : K e y V a l u e O f D i a g r a m O b j e c t K e y a n y T y p e z b w N T n L X > < a : K e y V a l u e O f D i a g r a m O b j e c t K e y a n y T y p e z b w N T n L X > < a : K e y > < K e y > C o l u m n s \ R e n t a   m e n u s u a l   p r o m o c i o n a l   p o r   l a   c o n t r a t a c i � n   m a x     ( s i n   i m p u e s t o s ) < / K e y > < / a : K e y > < a : V a l u e   i : t y p e = " T a b l e W i d g e t B a s e V i e w S t a t e " / > < / a : K e y V a l u e O f D i a g r a m O b j e c t K e y a n y T y p e z b w N T n L X > < a : K e y V a l u e O f D i a g r a m O b j e c t K e y a n y T y p e z b w N T n L X > < a : K e y > < K e y > C o l u m n s \ T � r m i n o s   y   c o n d i c i o n e s 1 5 < / K e y > < / a : K e y > < a : V a l u e   i : t y p e = " T a b l e W i d g e t B a s e V i e w S t a t e " / > < / a : K e y V a l u e O f D i a g r a m O b j e c t K e y a n y T y p e z b w N T n L X > < a : K e y V a l u e O f D i a g r a m O b j e c t K e y a n y T y p e z b w N T n L X > < a : K e y > < K e y > C o l u m n s \ T a r i f a   P a r a m o u n t   +   ( s i n   i m p u e s t o s ) < / K e y > < / a : K e y > < a : V a l u e   i : t y p e = " T a b l e W i d g e t B a s e V i e w S t a t e " / > < / a : K e y V a l u e O f D i a g r a m O b j e c t K e y a n y T y p e z b w N T n L X > < a : K e y V a l u e O f D i a g r a m O b j e c t K e y a n y T y p e z b w N T n L X > < a : K e y > < K e y > C o l u m n s \ R e n t a   m e n u s u a l   p r o m o c i o n a l   p o r   l a   c o n t r a t a c i � n   P a r a m o u n t   +   ( s i n   i m p u e s t o s ) < / K e y > < / a : K e y > < a : V a l u e   i : t y p e = " T a b l e W i d g e t B a s e V i e w S t a t e " / > < / a : K e y V a l u e O f D i a g r a m O b j e c t K e y a n y T y p e z b w N T n L X > < a : K e y V a l u e O f D i a g r a m O b j e c t K e y a n y T y p e z b w N T n L X > < a : K e y > < K e y > C o l u m n s \ T � r m i n o s   y   c o n d i c i o n e s 1 6 < / K e y > < / a : K e y > < a : V a l u e   i : t y p e = " T a b l e W i d g e t B a s e V i e w S t a t e " / > < / a : K e y V a l u e O f D i a g r a m O b j e c t K e y a n y T y p e z b w N T n L X > < a : K e y V a l u e O f D i a g r a m O b j e c t K e y a n y T y p e z b w N T n L X > < a : K e y > < K e y > C o l u m n s \ T a r i f a   D i s n e y   +     ( s i n   i m p u e s t o s ) < / K e y > < / a : K e y > < a : V a l u e   i : t y p e = " T a b l e W i d g e t B a s e V i e w S t a t e " / > < / a : K e y V a l u e O f D i a g r a m O b j e c t K e y a n y T y p e z b w N T n L X > < a : K e y V a l u e O f D i a g r a m O b j e c t K e y a n y T y p e z b w N T n L X > < a : K e y > < K e y > C o l u m n s \ R e n t a   m e n u s u a l   p r o m o c i o n a l   p o r   l a   c o n t r a t a c i � n   D i s n e y   +     ( s i n   i m p u e s t o s ) < / K e y > < / a : K e y > < a : V a l u e   i : t y p e = " T a b l e W i d g e t B a s e V i e w S t a t e " / > < / a : K e y V a l u e O f D i a g r a m O b j e c t K e y a n y T y p e z b w N T n L X > < a : K e y V a l u e O f D i a g r a m O b j e c t K e y a n y T y p e z b w N T n L X > < a : K e y > < K e y > C o l u m n s \ T � r m i n o s   y   c o n d i c i o n e s 1 7 < / K e y > < / a : K e y > < a : V a l u e   i : t y p e = " T a b l e W i d g e t B a s e V i e w S t a t e " / > < / a : K e y V a l u e O f D i a g r a m O b j e c t K e y a n y T y p e z b w N T n L X > < a : K e y V a l u e O f D i a g r a m O b j e c t K e y a n y T y p e z b w N T n L X > < a : K e y > < K e y > C o l u m n s \ T a r i f a   S t a r   +     ( s i n   i m p u e s t o s ) < / K e y > < / a : K e y > < a : V a l u e   i : t y p e = " T a b l e W i d g e t B a s e V i e w S t a t e " / > < / a : K e y V a l u e O f D i a g r a m O b j e c t K e y a n y T y p e z b w N T n L X > < a : K e y V a l u e O f D i a g r a m O b j e c t K e y a n y T y p e z b w N T n L X > < a : K e y > < K e y > C o l u m n s \ R e n t a   m e n u s u a l   p r o m o c i o n a l   p o r   l a   c o n t r a t a c i � n   S t a r   +     ( s i n   i m p u e s t o s ) < / K e y > < / a : K e y > < a : V a l u e   i : t y p e = " T a b l e W i d g e t B a s e V i e w S t a t e " / > < / a : K e y V a l u e O f D i a g r a m O b j e c t K e y a n y T y p e z b w N T n L X > < a : K e y V a l u e O f D i a g r a m O b j e c t K e y a n y T y p e z b w N T n L X > < a : K e y > < K e y > C o l u m n s \ T � r m i n o s   y   c o n d i c i o n e s 1 8 < / K e y > < / a : K e y > < a : V a l u e   i : t y p e = " T a b l e W i d g e t B a s e V i e w S t a t e " / > < / a : K e y V a l u e O f D i a g r a m O b j e c t K e y a n y T y p e z b w N T n L X > < a : K e y V a l u e O f D i a g r a m O b j e c t K e y a n y T y p e z b w N T n L X > < a : K e y > < K e y > C o l u m n s \ T a r i f a   C o m b o   +   ( s i n   i m p u e s t o s ) < / K e y > < / a : K e y > < a : V a l u e   i : t y p e = " T a b l e W i d g e t B a s e V i e w S t a t e " / > < / a : K e y V a l u e O f D i a g r a m O b j e c t K e y a n y T y p e z b w N T n L X > < a : K e y V a l u e O f D i a g r a m O b j e c t K e y a n y T y p e z b w N T n L X > < a : K e y > < K e y > C o l u m n s \ R e n t a   m e n u s u a l   p r o m o c i o n a l   p o r   l a   c o n t r a t a c i � n   C o m b o   ( s i n   i m p u e s t o s ) < / K e y > < / a : K e y > < a : V a l u e   i : t y p e = " T a b l e W i d g e t B a s e V i e w S t a t e " / > < / a : K e y V a l u e O f D i a g r a m O b j e c t K e y a n y T y p e z b w N T n L X > < a : K e y V a l u e O f D i a g r a m O b j e c t K e y a n y T y p e z b w N T n L X > < a : K e y > < K e y > C o l u m n s \ T � r m i n o s   y   c o n d i c i o n e s 1 9 < / K e y > < / a : K e y > < a : V a l u e   i : t y p e = " T a b l e W i d g e t B a s e V i e w S t a t e " / > < / a : K e y V a l u e O f D i a g r a m O b j e c t K e y a n y T y p e z b w N T n L X > < a : K e y V a l u e O f D i a g r a m O b j e c t K e y a n y T y p e z b w N T n L X > < a : K e y > < K e y > C o l u m n s \ T a r i f a   F o x   S p o r t   P r e m i u m     ( s i n   i m p u e s t o s ) < / K e y > < / a : K e y > < a : V a l u e   i : t y p e = " T a b l e W i d g e t B a s e V i e w S t a t e " / > < / a : K e y V a l u e O f D i a g r a m O b j e c t K e y a n y T y p e z b w N T n L X > < a : K e y V a l u e O f D i a g r a m O b j e c t K e y a n y T y p e z b w N T n L X > < a : K e y > < K e y > C o l u m n s \ R e n t a   m e n u s u a l   p r o m o c i o n a l   p o r   l a   c o n t r a t a c i � n   F o x   S p o r t   P r e m i u m   ( s i n   i m p u e s t o s ) < / K e y > < / a : K e y > < a : V a l u e   i : t y p e = " T a b l e W i d g e t B a s e V i e w S t a t e " / > < / a : K e y V a l u e O f D i a g r a m O b j e c t K e y a n y T y p e z b w N T n L X > < a : K e y V a l u e O f D i a g r a m O b j e c t K e y a n y T y p e z b w N T n L X > < a : K e y > < K e y > C o l u m n s \ T � r m i n o s   y   c o n d i c i o n e s 2 0 < / 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 C a n a s t a 2 0 2 4 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 C a n a s t a 2 0 2 4 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 C o l u m n s \ F o l i o   R P C < / K e y > < / a : K e y > < a : V a l u e   i : t y p e = " T a b l e W i d g e t B a s e V i e w S t a t e " / > < / a : K e y V a l u e O f D i a g r a m O b j e c t K e y a n y T y p e z b w N T n L X > < a : K e y V a l u e O f D i a g r a m O b j e c t K e y a n y T y p e z b w N T n L X > < a : K e y > < K e y > C o l u m n s \ R e n t a   m e n s u a l     ( s i n   i m p u e s t o s ) < / K e y > < / a : K e y > < a : V a l u e   i : t y p e = " T a b l e W i d g e t B a s e V i e w S t a t e " / > < / a : K e y V a l u e O f D i a g r a m O b j e c t K e y a n y T y p e z b w N T n L X > < a : K e y V a l u e O f D i a g r a m O b j e c t K e y a n y T y p e z b w N T n L X > < a : K e y > < K e y > C o l u m n s \ R e n t a   m e n s u a l     ( c o n   i m p u e s t o s ) < / K e y > < / a : K e y > < a : V a l u e   i : t y p e = " T a b l e W i d g e t B a s e V i e w S t a t e " / > < / a : K e y V a l u e O f D i a g r a m O b j e c t K e y a n y T y p e z b w N T n L X > < a : K e y V a l u e O f D i a g r a m O b j e c t K e y a n y T y p e z b w N T n L X > < a : K e y > < K e y > C o l u m n s \ C a n t i d a d   d e   T V   i n c l u i d a s < / K e y > < / a : K e y > < a : V a l u e   i : t y p e = " T a b l e W i d g e t B a s e V i e w S t a t e " / > < / a : K e y V a l u e O f D i a g r a m O b j e c t K e y a n y T y p e z b w N T n L X > < a : K e y V a l u e O f D i a g r a m O b j e c t K e y a n y T y p e z b w N T n L X > < a : K e y > < K e y > C o l u m n s \ E n t r e t e n i m i e n t o < / K e y > < / a : K e y > < a : V a l u e   i : t y p e = " T a b l e W i d g e t B a s e V i e w S t a t e " / > < / a : K e y V a l u e O f D i a g r a m O b j e c t K e y a n y T y p e z b w N T n L X > < a : K e y V a l u e O f D i a g r a m O b j e c t K e y a n y T y p e z b w N T n L X > < a : K e y > < K e y > C o l u m n s \ M � s i c a < / K e y > < / a : K e y > < a : V a l u e   i : t y p e = " T a b l e W i d g e t B a s e V i e w S t a t e " / > < / a : K e y V a l u e O f D i a g r a m O b j e c t K e y a n y T y p e z b w N T n L X > < a : K e y V a l u e O f D i a g r a m O b j e c t K e y a n y T y p e z b w N T n L X > < a : K e y > < K e y > C o l u m n s \ N i � o s / F a m i l i a r < / K e y > < / a : K e y > < a : V a l u e   i : t y p e = " T a b l e W i d g e t B a s e V i e w S t a t e " / > < / a : K e y V a l u e O f D i a g r a m O b j e c t K e y a n y T y p e z b w N T n L X > < a : K e y V a l u e O f D i a g r a m O b j e c t K e y a n y T y p e z b w N T n L X > < a : K e y > < K e y > C o l u m n s \ D o c u m e n t a l e s   /   C u l t u r a l e s < / K e y > < / a : K e y > < a : V a l u e   i : t y p e = " T a b l e W i d g e t B a s e V i e w S t a t e " / > < / a : K e y V a l u e O f D i a g r a m O b j e c t K e y a n y T y p e z b w N T n L X > < a : K e y V a l u e O f D i a g r a m O b j e c t K e y a n y T y p e z b w N T n L X > < a : K e y > < K e y > C o l u m n s \ N a c i o n a l e s < / K e y > < / a : K e y > < a : V a l u e   i : t y p e = " T a b l e W i d g e t B a s e V i e w S t a t e " / > < / a : K e y V a l u e O f D i a g r a m O b j e c t K e y a n y T y p e z b w N T n L X > < a : K e y V a l u e O f D i a g r a m O b j e c t K e y a n y T y p e z b w N T n L X > < a : K e y > < K e y > C o l u m n s \ I n t e r n a c i o n a l e s < / K e y > < / a : K e y > < a : V a l u e   i : t y p e = " T a b l e W i d g e t B a s e V i e w S t a t e " / > < / a : K e y V a l u e O f D i a g r a m O b j e c t K e y a n y T y p e z b w N T n L X > < a : K e y V a l u e O f D i a g r a m O b j e c t K e y a n y T y p e z b w N T n L X > < a : K e y > < K e y > C o l u m n s \ D e p o r t e s < / K e y > < / a : K e y > < a : V a l u e   i : t y p e = " T a b l e W i d g e t B a s e V i e w S t a t e " / > < / a : K e y V a l u e O f D i a g r a m O b j e c t K e y a n y T y p e z b w N T n L X > < a : K e y V a l u e O f D i a g r a m O b j e c t K e y a n y T y p e z b w N T n L X > < a : K e y > < K e y > C o l u m n s \ P e l � c u l a s < / K e y > < / a : K e y > < a : V a l u e   i : t y p e = " T a b l e W i d g e t B a s e V i e w S t a t e " / > < / a : K e y V a l u e O f D i a g r a m O b j e c t K e y a n y T y p e z b w N T n L X > < a : K e y V a l u e O f D i a g r a m O b j e c t K e y a n y T y p e z b w N T n L X > < a : K e y > < K e y > C o l u m n s \ N � m e r o   d e   c a n a l e s   c o n   a l t a   d e f i n i c i � n   ( H D ) < / K e y > < / a : K e y > < a : V a l u e   i : t y p e = " T a b l e W i d g e t B a s e V i e w S t a t e " / > < / a : K e y V a l u e O f D i a g r a m O b j e c t K e y a n y T y p e z b w N T n L X > < a : K e y V a l u e O f D i a g r a m O b j e c t K e y a n y T y p e z b w N T n L X > < a : K e y > < K e y > C o l u m n s \ N � m e r o   d e   c a n a l e s   " S o l o   A u d i o " < / K e y > < / a : K e y > < a : V a l u e   i : t y p e = " T a b l e W i d g e t B a s e V i e w S t a t e " / > < / a : K e y V a l u e O f D i a g r a m O b j e c t K e y a n y T y p e z b w N T n L X > < a : K e y V a l u e O f D i a g r a m O b j e c t K e y a n y T y p e z b w N T n L X > < a : K e y > < K e y > C o l u m n s \ m a x < / K e y > < / a : K e y > < a : V a l u e   i : t y p e = " T a b l e W i d g e t B a s e V i e w S t a t e " / > < / a : K e y V a l u e O f D i a g r a m O b j e c t K e y a n y T y p e z b w N T n L X > < a : K e y V a l u e O f D i a g r a m O b j e c t K e y a n y T y p e z b w N T n L X > < a : K e y > < K e y > C o l u m n s \ p a r a m o u n t   + < / K e y > < / a : K e y > < a : V a l u e   i : t y p e = " T a b l e W i d g e t B a s e V i e w S t a t e " / > < / a : K e y V a l u e O f D i a g r a m O b j e c t K e y a n y T y p e z b w N T n L X > < a : K e y V a l u e O f D i a g r a m O b j e c t K e y a n y T y p e z b w N T n L X > < a : K e y > < K e y > C o l u m n s \ F o x   S p o r t   P r e m i u m < / K e y > < / a : K e y > < a : V a l u e   i : t y p e = " T a b l e W i d g e t B a s e V i e w S t a t e " / > < / a : K e y V a l u e O f D i a g r a m O b j e c t K e y a n y T y p e z b w N T n L X > < a : K e y V a l u e O f D i a g r a m O b j e c t K e y a n y T y p e z b w N T n L X > < a : K e y > < K e y > C o l u m n s \ M L B < / K e y > < / a : K e y > < a : V a l u e   i : t y p e = " T a b l e W i d g e t B a s e V i e w S t a t e " / > < / a : K e y V a l u e O f D i a g r a m O b j e c t K e y a n y T y p e z b w N T n L X > < a : K e y V a l u e O f D i a g r a m O b j e c t K e y a n y T y p e z b w N T n L X > < a : K e y > < K e y > C o l u m n s \ N B A   L e a g u e   P a s s < / K e y > < / a : K e y > < a : V a l u e   i : t y p e = " T a b l e W i d g e t B a s e V i e w S t a t e " / > < / a : K e y V a l u e O f D i a g r a m O b j e c t K e y a n y T y p e z b w N T n L X > < a : K e y V a l u e O f D i a g r a m O b j e c t K e y a n y T y p e z b w N T n L X > < a : K e y > < K e y > C o l u m n s \ A d u l t   P a c k < / K e y > < / a : K e y > < a : V a l u e   i : t y p e = " T a b l e W i d g e t B a s e V i e w S t a t e " / > < / a : K e y V a l u e O f D i a g r a m O b j e c t K e y a n y T y p e z b w N T n L X > < a : K e y V a l u e O f D i a g r a m O b j e c t K e y a n y T y p e z b w N T n L X > < a : K e y > < K e y > C o l u m n s \ o t r o s < / K e y > < / a : K e y > < a : V a l u e   i : t y p e = " T a b l e W i d g e t B a s e V i e w S t a t e " / > < / a : K e y V a l u e O f D i a g r a m O b j e c t K e y a n y T y p e z b w N T n L X > < a : K e y V a l u e O f D i a g r a m O b j e c t K e y a n y T y p e z b w N T n L X > < a : K e y > < K e y > C o l u m n s \ C a n t i d a d   d e   l � n e a s   i n c l u i d a s < / K e y > < / a : K e y > < a : V a l u e   i : t y p e = " T a b l e W i d g e t B a s e V i e w S t a t e " / > < / a : K e y V a l u e O f D i a g r a m O b j e c t K e y a n y T y p e z b w N T n L X > < a : K e y V a l u e O f D i a g r a m O b j e c t K e y a n y T y p e z b w N T n L X > < a : K e y > < K e y > C o l u m n s \ N a c i o n a l e s 2 < / K e y > < / a : K e y > < a : V a l u e   i : t y p e = " T a b l e W i d g e t B a s e V i e w S t a t e " / > < / a : K e y V a l u e O f D i a g r a m O b j e c t K e y a n y T y p e z b w N T n L X > < a : K e y V a l u e O f D i a g r a m O b j e c t K e y a n y T y p e z b w N T n L X > < a : K e y > < K e y > C o l u m n s \ E s t d o s   U n i d o s   y   C a n a d � < / K e y > < / a : K e y > < a : V a l u e   i : t y p e = " T a b l e W i d g e t B a s e V i e w S t a t e " / > < / a : K e y V a l u e O f D i a g r a m O b j e c t K e y a n y T y p e z b w N T n L X > < a : K e y V a l u e O f D i a g r a m O b j e c t K e y a n y T y p e z b w N T n L X > < a : K e y > < K e y > C o l u m n s \ N a c i o n a l e s 3 < / K e y > < / a : K e y > < a : V a l u e   i : t y p e = " T a b l e W i d g e t B a s e V i e w S t a t e " / > < / a : K e y V a l u e O f D i a g r a m O b j e c t K e y a n y T y p e z b w N T n L X > < a : K e y V a l u e O f D i a g r a m O b j e c t K e y a n y T y p e z b w N T n L X > < a : K e y > < K e y > C o l u m n s \ E s t d o s   U n i d o s   y   C a n a d � 4 < / K e y > < / a : K e y > < a : V a l u e   i : t y p e = " T a b l e W i d g e t B a s e V i e w S t a t e " / > < / a : K e y V a l u e O f D i a g r a m O b j e c t K e y a n y T y p e z b w N T n L X > < a : K e y V a l u e O f D i a g r a m O b j e c t K e y a n y T y p e z b w N T n L X > < a : K e y > < K e y > C o l u m n s \ V e l o c i d a d   d e   b a j a d a   o f e r t a d a   ( M b p s ) < / K e y > < / a : K e y > < a : V a l u e   i : t y p e = " T a b l e W i d g e t B a s e V i e w S t a t e " / > < / a : K e y V a l u e O f D i a g r a m O b j e c t K e y a n y T y p e z b w N T n L X > < a : K e y V a l u e O f D i a g r a m O b j e c t K e y a n y T y p e z b w N T n L X > < a : K e y > < K e y > C o l u m n s \ V e l o c i d a d   d e   s u b i d a   o f e r t a d a   ( M b p s ) < / K e y > < / a : K e y > < a : V a l u e   i : t y p e = " T a b l e W i d g e t B a s e V i e w S t a t e " / > < / a : K e y V a l u e O f D i a g r a m O b j e c t K e y a n y T y p e z b w N T n L X > < a : K e y V a l u e O f D i a g r a m O b j e c t K e y a n y T y p e z b w N T n L X > < a : K e y > < K e y > C o l u m n s \ � C u e n t a   c o n   p r o m o c i o n e s   q u e   i n c r e m e n t e n   s u   v e l o c i d a d   a   p a r t i r   d e l   p a g o   d e   l a   m i s m a   r e n t a   m e n s u a l ?   ( S < / K e y > < / a : K e y > < a : V a l u e   i : t y p e = " T a b l e W i d g e t B a s e V i e w S t a t e " / > < / a : K e y V a l u e O f D i a g r a m O b j e c t K e y a n y T y p e z b w N T n L X > < a : K e y V a l u e O f D i a g r a m O b j e c t K e y a n y T y p e z b w N T n L X > < a : K e y > < K e y > C o l u m n s \ D u r a c i � n   d e l   p e r i o d o   d e   t i e m p o   ( e n   m e s e s )   e n   q u e   o f r e c e   l a   p r o m o c i � n   d e   i n c r e m e n t o   d e   v e l o c i d a d < / K e y > < / a : K e y > < a : V a l u e   i : t y p e = " T a b l e W i d g e t B a s e V i e w S t a t e " / > < / a : K e y V a l u e O f D i a g r a m O b j e c t K e y a n y T y p e z b w N T n L X > < a : K e y V a l u e O f D i a g r a m O b j e c t K e y a n y T y p e z b w N T n L X > < a : K e y > < K e y > C o l u m n s \ V e l o c i d a d   d e   s u b i d a   o f e r t a d a   ( M b p s )   c o n   l a   p r o m o c i � n   d e   a u m e n t o   d e   v e l o c i d a d < / K e y > < / a : K e y > < a : V a l u e   i : t y p e = " T a b l e W i d g e t B a s e V i e w S t a t e " / > < / a : K e y V a l u e O f D i a g r a m O b j e c t K e y a n y T y p e z b w N T n L X > < a : K e y V a l u e O f D i a g r a m O b j e c t K e y a n y T y p e z b w N T n L X > < a : K e y > < K e y > C o l u m n s \ V e l o c i d a d   d e   b a j a d a   o f e r t a d a   ( M b p s )   c o n   l a   p r o m o c i � n   d e   a u m e n t o   d e   v e l o c i d a d < / K e y > < / a : K e y > < a : V a l u e   i : t y p e = " T a b l e W i d g e t B a s e V i e w S t a t e " / > < / a : K e y V a l u e O f D i a g r a m O b j e c t K e y a n y T y p e z b w N T n L X > < a : K e y V a l u e O f D i a g r a m O b j e c t K e y a n y T y p e z b w N T n L X > < a : K e y > < K e y > C o l u m n s \ V e l o c i d a d   d e   s u b i d a   o f e r t a d a   ( M b p s )   c o n   l a   p r o m o c i � n   d e   a u m e n t o   d e   v e l o c i d a d 5 < / K e y > < / a : K e y > < a : V a l u e   i : t y p e = " T a b l e W i d g e t B a s e V i e w S t a t e " / > < / a : K e y V a l u e O f D i a g r a m O b j e c t K e y a n y T y p e z b w N T n L X > < a : K e y V a l u e O f D i a g r a m O b j e c t K e y a n y T y p e z b w N T n L X > < a : K e y > < K e y > C o l u m n s \ V e l o c i d a d   d e   b a j a d a   o f e r t a d a   ( M b p s )   c o n   l a   p r o m o c i � n   d e   a u m e n t o   d e   v e l o c i d a d 6 < / K e y > < / a : K e y > < a : V a l u e   i : t y p e = " T a b l e W i d g e t B a s e V i e w S t a t e " / > < / a : K e y V a l u e O f D i a g r a m O b j e c t K e y a n y T y p e z b w N T n L X > < a : K e y V a l u e O f D i a g r a m O b j e c t K e y a n y T y p e z b w N T n L X > < a : K e y > < K e y > C o l u m n s \ V e l o c i d a d   d e   s u b i d a   o f e r t a d a   ( M b p s )   c o n   l a   p r o m o c i � n   d e   a u m e n t o   d e   v e l o c i d a d 7 < / K e y > < / a : K e y > < a : V a l u e   i : t y p e = " T a b l e W i d g e t B a s e V i e w S t a t e " / > < / a : K e y V a l u e O f D i a g r a m O b j e c t K e y a n y T y p e z b w N T n L X > < a : K e y V a l u e O f D i a g r a m O b j e c t K e y a n y T y p e z b w N T n L X > < a : K e y > < K e y > C o l u m n s \ � C u e n t a   c o n   p r o m o c i o n e s   q u e   v u e l v a n   s u   v e l o c i d a d   s i m � t r i c a   p a r t i r   d e l   p a g o   d e   l a   m i s m a   r e n t a   m e n s u a l < / K e y > < / a : K e y > < a : V a l u e   i : t y p e = " T a b l e W i d g e t B a s e V i e w S t a t e " / > < / a : K e y V a l u e O f D i a g r a m O b j e c t K e y a n y T y p e z b w N T n L X > < a : K e y V a l u e O f D i a g r a m O b j e c t K e y a n y T y p e z b w N T n L X > < a : K e y > < K e y > C o l u m n s \ D u r a c i � n   d e l   p e r i o d o   d e   t i e m p o   ( e n   m e s e s )   e n   q u e   o f r e c e   l a   p r o m o c i � n   d e   s i m e t r � a   e n   l a   v e l o c i d a d < / K e y > < / a : K e y > < a : V a l u e   i : t y p e = " T a b l e W i d g e t B a s e V i e w S t a t e " / > < / a : K e y V a l u e O f D i a g r a m O b j e c t K e y a n y T y p e z b w N T n L X > < a : K e y V a l u e O f D i a g r a m O b j e c t K e y a n y T y p e z b w N T n L X > < a : K e y > < K e y > C o l u m n s \ � I n c l u y e   P a r a m o u n t   + ? < / K e y > < / a : K e y > < a : V a l u e   i : t y p e = " T a b l e W i d g e t B a s e V i e w S t a t e " / > < / a : K e y V a l u e O f D i a g r a m O b j e c t K e y a n y T y p e z b w N T n L X > < a : K e y V a l u e O f D i a g r a m O b j e c t K e y a n y T y p e z b w N T n L X > < a : K e y > < K e y > C o l u m n s \ T � r m i n o s   y   c o n d i c i o n e s   d e l   s e r v i c i o * * < / K e y > < / a : K e y > < a : V a l u e   i : t y p e = " T a b l e W i d g e t B a s e V i e w S t a t e " / > < / a : K e y V a l u e O f D i a g r a m O b j e c t K e y a n y T y p e z b w N T n L X > < a : K e y V a l u e O f D i a g r a m O b j e c t K e y a n y T y p e z b w N T n L X > < a : K e y > < K e y > C o l u m n s \ D u r a c i � n   d e l   p e r i o d o   d e   t i e m p o   ( e n   m e s e s )   e n   q u e   o f r e c e   a   l o s   u s u a r i o s   f i n a l e s   e l   s e r v i c i o   d e   P a r a m o < / K e y > < / a : K e y > < a : V a l u e   i : t y p e = " T a b l e W i d g e t B a s e V i e w S t a t e " / > < / a : K e y V a l u e O f D i a g r a m O b j e c t K e y a n y T y p e z b w N T n L X > < a : K e y V a l u e O f D i a g r a m O b j e c t K e y a n y T y p e z b w N T n L X > < a : K e y > < K e y > C o l u m n s \ � I n c l u y e   m a x ? < / K e y > < / a : K e y > < a : V a l u e   i : t y p e = " T a b l e W i d g e t B a s e V i e w S t a t e " / > < / a : K e y V a l u e O f D i a g r a m O b j e c t K e y a n y T y p e z b w N T n L X > < a : K e y V a l u e O f D i a g r a m O b j e c t K e y a n y T y p e z b w N T n L X > < a : K e y > < K e y > C o l u m n s \ T � r m i n o s   y   c o n d i c i o n e s   d e l   s e r v i c i o * * 8 < / K e y > < / a : K e y > < a : V a l u e   i : t y p e = " T a b l e W i d g e t B a s e V i e w S t a t e " / > < / a : K e y V a l u e O f D i a g r a m O b j e c t K e y a n y T y p e z b w N T n L X > < a : K e y V a l u e O f D i a g r a m O b j e c t K e y a n y T y p e z b w N T n L X > < a : K e y > < K e y > C o l u m n s \ D u r a c i � n   d e l   p e r i o d o   d e   t i e m p o   ( e n   m e s e s )   e n   q u e   o f r e c e   a   l o s   u s u a r i o s   f i n a l e s   e l   s e r v i c i o   d e   m a x   s i < / K e y > < / a : K e y > < a : V a l u e   i : t y p e = " T a b l e W i d g e t B a s e V i e w S t a t e " / > < / a : K e y V a l u e O f D i a g r a m O b j e c t K e y a n y T y p e z b w N T n L X > < a : K e y V a l u e O f D i a g r a m O b j e c t K e y a n y T y p e z b w N T n L X > < a : K e y > < K e y > C o l u m n s \ � I n c l u y e   m a x ?   9 < / K e y > < / a : K e y > < a : V a l u e   i : t y p e = " T a b l e W i d g e t B a s e V i e w S t a t e " / > < / a : K e y V a l u e O f D i a g r a m O b j e c t K e y a n y T y p e z b w N T n L X > < a : K e y V a l u e O f D i a g r a m O b j e c t K e y a n y T y p e z b w N T n L X > < a : K e y > < K e y > C o l u m n s \ T � r m i n o s   y   c o n d i c i o n e s   d e l   s e r v i c i o * * 1 0 < / K e y > < / a : K e y > < a : V a l u e   i : t y p e = " T a b l e W i d g e t B a s e V i e w S t a t e " / > < / a : K e y V a l u e O f D i a g r a m O b j e c t K e y a n y T y p e z b w N T n L X > < a : K e y V a l u e O f D i a g r a m O b j e c t K e y a n y T y p e z b w N T n L X > < a : K e y > < K e y > C o l u m n s \ D u r a c i � n   d e l   p e r i o d o   d e   t i e m p o   ( e n   m e s e s )   e n   q u e   o f r e c e   a   l o s   u s u a r i o s   f i n a l e s   e l   s e r v i c i o   d e   m a x     2 < / K e y > < / a : K e y > < a : V a l u e   i : t y p e = " T a b l e W i d g e t B a s e V i e w S t a t e " / > < / a : K e y V a l u e O f D i a g r a m O b j e c t K e y a n y T y p e z b w N T n L X > < a : K e y V a l u e O f D i a g r a m O b j e c t K e y a n y T y p e z b w N T n L X > < a : K e y > < K e y > C o l u m n s \ C a n t i d a d   d e   s e r v i c i o s   a d i c i o n a l e s   i n c l u i d o s < / K e y > < / a : K e y > < a : V a l u e   i : t y p e = " T a b l e W i d g e t B a s e V i e w S t a t e " / > < / a : K e y V a l u e O f D i a g r a m O b j e c t K e y a n y T y p e z b w N T n L X > < a : K e y V a l u e O f D i a g r a m O b j e c t K e y a n y T y p e z b w N T n L X > < a : K e y > < K e y > C o l u m n s \ N o m b r e   d e   l o s   s e r v i c i o s   a d i c i o n a l e s   i n c l u i d o s   ( p o r   e j e m p l o   (   I d e n t i f i c a d o r   d e   l l a m a d a s ,   D e s v i o   d e   l l < / K e y > < / a : K e y > < a : V a l u e   i : t y p e = " T a b l e W i d g e t B a s e V i e w S t a t e " / > < / a : K e y V a l u e O f D i a g r a m O b j e c t K e y a n y T y p e z b w N T n L X > < a : K e y V a l u e O f D i a g r a m O b j e c t K e y a n y T y p e z b w N T n L X > < a : K e y > < K e y > C o l u m n s \ T V   a d i c i o n a l   * * * < / K e y > < / a : K e y > < a : V a l u e   i : t y p e = " T a b l e W i d g e t B a s e V i e w S t a t e " / > < / a : K e y V a l u e O f D i a g r a m O b j e c t K e y a n y T y p e z b w N T n L X > < a : K e y V a l u e O f D i a g r a m O b j e c t K e y a n y T y p e z b w N T n L X > < a : K e y > < K e y > C o l u m n s \ C a r g o   p o r   i n s t a l a c i � n   * * * < / K e y > < / a : K e y > < a : V a l u e   i : t y p e = " T a b l e W i d g e t B a s e V i e w S t a t e " / > < / a : K e y V a l u e O f D i a g r a m O b j e c t K e y a n y T y p e z b w N T n L X > < a : K e y V a l u e O f D i a g r a m O b j e c t K e y a n y T y p e z b w N T n L X > < a : K e y > < K e y > C o l u m n s \ E q u i p o   t e r m i n a l   ( M � d e m / O N T ) * * * < / K e y > < / a : K e y > < a : V a l u e   i : t y p e = " T a b l e W i d g e t B a s e V i e w S t a t e " / > < / a : K e y V a l u e O f D i a g r a m O b j e c t K e y a n y T y p e z b w N T n L X > < a : K e y V a l u e O f D i a g r a m O b j e c t K e y a n y T y p e z b w N T n L X > < a : K e y > < K e y > C o l u m n s \ D e c o d i f i c a d o r   ( d i g i t a l )   * * * < / K e y > < / a : K e y > < a : V a l u e   i : t y p e = " T a b l e W i d g e t B a s e V i e w S t a t e " / > < / a : K e y V a l u e O f D i a g r a m O b j e c t K e y a n y T y p e z b w N T n L X > < a : K e y V a l u e O f D i a g r a m O b j e c t K e y a n y T y p e z b w N T n L X > < a : K e y > < K e y > C o l u m n s \ X v i e w   +   /   X v i e w   * * * < / K e y > < / a : K e y > < a : V a l u e   i : t y p e = " T a b l e W i d g e t B a s e V i e w S t a t e " / > < / a : K e y V a l u e O f D i a g r a m O b j e c t K e y a n y T y p e z b w N T n L X > < a : K e y V a l u e O f D i a g r a m O b j e c t K e y a n y T y p e z b w N T n L X > < a : K e y > < K e y > C o l u m n s \ S e r v i c i o   C l o u d     ( C l o u d   1 ,   C l o u d   2 )   * * * < / K e y > < / a : K e y > < a : V a l u e   i : t y p e = " T a b l e W i d g e t B a s e V i e w S t a t e " / > < / a : K e y V a l u e O f D i a g r a m O b j e c t K e y a n y T y p e z b w N T n L X > < a : K e y V a l u e O f D i a g r a m O b j e c t K e y a n y T y p e z b w N T n L X > < a : K e y > < K e y > C o l u m n s \ M e g a   M � v i l   * * * < / K e y > < / a : K e y > < a : V a l u e   i : t y p e = " T a b l e W i d g e t B a s e V i e w S t a t e " / > < / a : K e y V a l u e O f D i a g r a m O b j e c t K e y a n y T y p e z b w N T n L X > < a : K e y V a l u e O f D i a g r a m O b j e c t K e y a n y T y p e z b w N T n L X > < a : K e y > < K e y > C o l u m n s \ E x t e n s o r   M e s h   * * * < / K e y > < / a : K e y > < a : V a l u e   i : t y p e = " T a b l e W i d g e t B a s e V i e w S t a t e " / > < / a : K e y V a l u e O f D i a g r a m O b j e c t K e y a n y T y p e z b w N T n L X > < a : K e y V a l u e O f D i a g r a m O b j e c t K e y a n y T y p e z b w N T n L X > < a : K e y > < K e y > C o l u m n s \ N o r t o n   S e c u r i t y   * * *   N o r t o n   F a m i l y   * * *   N o r t o n   S e c u r e   V P N   * * * < / K e y > < / a : K e y > < a : V a l u e   i : t y p e = " T a b l e W i d g e t B a s e V i e w S t a t e " / > < / a : K e y V a l u e O f D i a g r a m O b j e c t K e y a n y T y p e z b w N T n L X > < a : K e y V a l u e O f D i a g r a m O b j e c t K e y a n y T y p e z b w N T n L X > < a : K e y > < K e y > C o l u m n s \ F o x   S p o r t   P r e m i u m   * * * * < / K e y > < / a : K e y > < a : V a l u e   i : t y p e = " T a b l e W i d g e t B a s e V i e w S t a t e " / > < / a : K e y V a l u e O f D i a g r a m O b j e c t K e y a n y T y p e z b w N T n L X > < a : K e y V a l u e O f D i a g r a m O b j e c t K e y a n y T y p e z b w N T n L X > < a : K e y > < K e y > C o l u m n s \ N B A   L e a g u e   P a s s   * * * * < / K e y > < / a : K e y > < a : V a l u e   i : t y p e = " T a b l e W i d g e t B a s e V i e w S t a t e " / > < / a : K e y V a l u e O f D i a g r a m O b j e c t K e y a n y T y p e z b w N T n L X > < a : K e y V a l u e O f D i a g r a m O b j e c t K e y a n y T y p e z b w N T n L X > < a : K e y > < K e y > C o l u m n s \ M B L   * * * * < / K e y > < / a : K e y > < a : V a l u e   i : t y p e = " T a b l e W i d g e t B a s e V i e w S t a t e " / > < / a : K e y V a l u e O f D i a g r a m O b j e c t K e y a n y T y p e z b w N T n L X > < a : K e y V a l u e O f D i a g r a m O b j e c t K e y a n y T y p e z b w N T n L X > < a : K e y > < K e y > C o l u m n s \ O t r o s   I n c l u y a   l a s   c o l u m n a s   q u e   s e a n   n e c e s a r i a s 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 S u s c r i p t o r e s c 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 S u s c r i p t o r e s c 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  d e   P l a n / P a q u e t e < / K e y > < / a : K e y > < a : V a l u e   i : t y p e = " T a b l e W i d g e t B a s e V i e w S t a t e " / > < / a : K e y V a l u e O f D i a g r a m O b j e c t K e y a n y T y p e z b w N T n L X > < a : K e y V a l u e O f D i a g r a m O b j e c t K e y a n y T y p e z b w N T n L X > < a : K e y > < K e y > C o l u m n s \ T i p o * < / K e y > < / a : K e y > < a : V a l u e   i : t y p e = " T a b l e W i d g e t B a s e V i e w S t a t e " / > < / a : K e y V a l u e O f D i a g r a m O b j e c t K e y a n y T y p e z b w N T n L X > < a : K e y V a l u e O f D i a g r a m O b j e c t K e y a n y T y p e z b w N T n L X > < a : K e y > < K e y > C o l u m n s \ T i p o   d e   p a q u e t e   c o n s i d e r a n d o   S T A R   ( s e r v i c i o s   i n c l u i d o s ) * < / K e y > < / a : K e y > < a : V a l u e   i : t y p e = " T a b l e W i d g e t B a s e V i e w S t a t e " / > < / a : K e y V a l u e O f D i a g r a m O b j e c t K e y a n y T y p e z b w N T n L X > < a : K e y V a l u e O f D i a g r a m O b j e c t K e y a n y T y p e z b w N T n L X > < a : K e y > < K e y > C o l u m n s \ E s t a d o < / K e y > < / a : K e y > < a : V a l u e   i : t y p e = " T a b l e W i d g e t B a s e V i e w S t a t e " / > < / a : K e y V a l u e O f D i a g r a m O b j e c t K e y a n y T y p e z b w N T n L X > < a : K e y V a l u e O f D i a g r a m O b j e c t K e y a n y T y p e z b w N T n L X > < a : K e y > < K e y > C o l u m n s \ M u n i c i p i o < / K e y > < / a : K e y > < a : V a l u e   i : t y p e = " T a b l e W i d g e t B a s e V i e w S t a t e " / > < / a : K e y V a l u e O f D i a g r a m O b j e c t K e y a n y T y p e z b w N T n L X > < a : K e y V a l u e O f D i a g r a m O b j e c t K e y a n y T y p e z b w N T n L X > < a : K e y > < K e y > C o l u m n s \ L o c a l i d a d < / K e y > < / a : K e y > < a : V a l u e   i : t y p e = " T a b l e W i d g e t B a s e V i e w S t a t e " / > < / a : K e y V a l u e O f D i a g r a m O b j e c t K e y a n y T y p e z b w N T n L X > < a : K e y V a l u e O f D i a g r a m O b j e c t K e y a n y T y p e z b w N T n L X > < a : K e y > < K e y > C o l u m n s \ F i b r a   � p t i c a     2 0 2 3 < / K e y > < / a : K e y > < a : V a l u e   i : t y p e = " T a b l e W i d g e t B a s e V i e w S t a t e " / > < / a : K e y V a l u e O f D i a g r a m O b j e c t K e y a n y T y p e z b w N T n L X > < a : K e y V a l u e O f D i a g r a m O b j e c t K e y a n y T y p e z b w N T n L X > < a : K e y > < K e y > C o l u m n s \ C a b l e   C o a x i a l   2 0 2 3 < / K e y > < / a : K e y > < a : V a l u e   i : t y p e = " T a b l e W i d g e t B a s e V i e w S t a t e " / > < / a : K e y V a l u e O f D i a g r a m O b j e c t K e y a n y T y p e z b w N T n L X > < a : K e y V a l u e O f D i a g r a m O b j e c t K e y a n y T y p e z b w N T n L X > < a : K e y > < K e y > C o l u m n s \ S a t e l i t a l e s     ( D i r e c t   T o   H o m e   o   D T H ) < / K e y > < / a : K e y > < a : V a l u e   i : t y p e = " T a b l e W i d g e t B a s e V i e w S t a t e " / > < / a : K e y V a l u e O f D i a g r a m O b j e c t K e y a n y T y p e z b w N T n L X > < a : K e y V a l u e O f D i a g r a m O b j e c t K e y a n y T y p e z b w N T n L X > < a : K e y > < K e y > C o l u m n s \ O t r a s   t e c n o l o g � a s   [ S e � a l e   e l   t i p o   d e   c o n f i g u r a c i � n   d e   r e d ] < / K e y > < / a : K e y > < a : V a l u e   i : t y p e = " T a b l e W i d g e t B a s e V i e w S t a t e " / > < / a : K e y V a l u e O f D i a g r a m O b j e c t K e y a n y T y p e z b w N T n L X > < a : K e y V a l u e O f D i a g r a m O b j e c t K e y a n y T y p e z b w N T n L X > < a : K e y > < K e y > C o l u m n s \ F i b r a   � p t i c a   2 0 2 4 < / K e y > < / a : K e y > < a : V a l u e   i : t y p e = " T a b l e W i d g e t B a s e V i e w S t a t e " / > < / a : K e y V a l u e O f D i a g r a m O b j e c t K e y a n y T y p e z b w N T n L X > < a : K e y V a l u e O f D i a g r a m O b j e c t K e y a n y T y p e z b w N T n L X > < a : K e y > < K e y > C o l u m n s \ C a b l e   C o a x i a l   2 0 2 4 < / 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0.xml>��< ? x m l   v e r s i o n = " 1 . 0 "   e n c o d i n g = " U T F - 1 6 " ? > < G e m i n i   x m l n s = " h t t p : / / g e m i n i / p i v o t c u s t o m i z a t i o n / T a b l e X M L _ S u s c r i p t o r e s a " > < 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 E s t a d o < / s t r i n g > < / k e y > < v a l u e > < i n t > 7 7 < / i n t > < / v a l u e > < / i t e m > < i t e m > < k e y > < s t r i n g > M u n i c i p i o < / s t r i n g > < / k e y > < v a l u e > < i n t > 9 8 < / i n t > < / v a l u e > < / i t e m > < i t e m > < k e y > < s t r i n g > L o c a l i d a d < / s t r i n g > < / k e y > < v a l u e > < i n t > 9 4 < / i n t > < / v a l u e > < / i t e m > < i t e m > < k e y > < s t r i n g > d i c i e m b r e   2 0 2 3 < / s t r i n g > < / k e y > < v a l u e > < i n t > 1 3 0 < / i n t > < / v a l u e > < / i t e m > < i t e m > < k e y > < s t r i n g > N o m b r e   d e   P l a n / P a q u e t e 2 < / s t r i n g > < / k e y > < v a l u e > < i n t > 2 0 1 < / i n t > < / v a l u e > < / i t e m > < i t e m > < k e y > < s t r i n g > T i p o * 3 < / s t r i n g > < / k e y > < v a l u e > < i n t > 7 7 < / i n t > < / v a l u e > < / i t e m > < i t e m > < k e y > < s t r i n g > T i p o   d e   p a q u e t e   c o n s i d e r a n d o   S T A R   ( s e r v i c i o s   i n c l u i d o s ) * 4 < / s t r i n g > < / k e y > < v a l u e > < i n t > 3 9 7 < / i n t > < / v a l u e > < / i t e m > < i t e m > < k e y > < s t r i n g > E s t a d o 5 < / s t r i n g > < / k e y > < v a l u e > < i n t > 8 4 < / i n t > < / v a l u e > < / i t e m > < i t e m > < k e y > < s t r i n g > M u n i c i p i o 6 < / s t r i n g > < / k e y > < v a l u e > < i n t > 1 0 5 < / i n t > < / v a l u e > < / i t e m > < i t e m > < k e y > < s t r i n g > L o c a l i d a d 7 < / s t r i n g > < / k e y > < v a l u e > < i n t > 1 0 1 < / i n t > < / v a l u e > < / i t e m > < i t e m > < k e y > < s t r i n g > m a y o   2 0 2 4 < / s t r i n g > < / k e y > < v a l u e > < i n t > 1 0 1 < / i n t > < / v a l u e > < / i t e m > < / C o l u m n W i d t h s > < C o l u m n D i s p l a y I n d e x > < i t e m > < k e y > < s t r i n g > N o m b r e   d e   P l a n / P a q u e t e < / s t r i n g > < / k e y > < v a l u e > < i n t > 0 < / i n t > < / v a l u e > < / i t e m > < i t e m > < k e y > < s t r i n g > T i p o * < / s t r i n g > < / k e y > < v a l u e > < i n t > 1 < / i n t > < / v a l u e > < / i t e m > < i t e m > < k e y > < s t r i n g > T i p o   d e   p a q u e t e   c o n s i d e r a n d o   S T A R   ( s e r v i c i o s   i n c l u i d o s ) * < / s t r i n g > < / k e y > < v a l u e > < i n t > 2 < / i n t > < / v a l u e > < / i t e m > < i t e m > < k e y > < s t r i n g > E s t a d o < / s t r i n g > < / k e y > < v a l u e > < i n t > 3 < / i n t > < / v a l u e > < / i t e m > < i t e m > < k e y > < s t r i n g > M u n i c i p i o < / s t r i n g > < / k e y > < v a l u e > < i n t > 4 < / i n t > < / v a l u e > < / i t e m > < i t e m > < k e y > < s t r i n g > L o c a l i d a d < / s t r i n g > < / k e y > < v a l u e > < i n t > 5 < / i n t > < / v a l u e > < / i t e m > < i t e m > < k e y > < s t r i n g > d i c i e m b r e   2 0 2 3 < / s t r i n g > < / k e y > < v a l u e > < i n t > 6 < / i n t > < / v a l u e > < / i t e m > < i t e m > < k e y > < s t r i n g > N o m b r e   d e   P l a n / P a q u e t e 2 < / s t r i n g > < / k e y > < v a l u e > < i n t > 7 < / i n t > < / v a l u e > < / i t e m > < i t e m > < k e y > < s t r i n g > T i p o * 3 < / s t r i n g > < / k e y > < v a l u e > < i n t > 8 < / i n t > < / v a l u e > < / i t e m > < i t e m > < k e y > < s t r i n g > T i p o   d e   p a q u e t e   c o n s i d e r a n d o   S T A R   ( s e r v i c i o s   i n c l u i d o s ) * 4 < / s t r i n g > < / k e y > < v a l u e > < i n t > 9 < / i n t > < / v a l u e > < / i t e m > < i t e m > < k e y > < s t r i n g > E s t a d o 5 < / s t r i n g > < / k e y > < v a l u e > < i n t > 1 0 < / i n t > < / v a l u e > < / i t e m > < i t e m > < k e y > < s t r i n g > M u n i c i p i o 6 < / s t r i n g > < / k e y > < v a l u e > < i n t > 1 1 < / i n t > < / v a l u e > < / i t e m > < i t e m > < k e y > < s t r i n g > L o c a l i d a d 7 < / s t r i n g > < / k e y > < v a l u e > < i n t > 1 2 < / i n t > < / v a l u e > < / i t e m > < i t e m > < k e y > < s t r i n g > m a y o   2 0 2 4 < / s t r i n g > < / k e y > < v a l u e > < i n t > 1 3 < / 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I s S a n d b o x E m b e d d e d " > < C u s t o m C o n t e n t > < ! [ C D A T A [ y e s ] ] > < / C u s t o m C o n t e n t > < / G e m i n i > 
</file>

<file path=customXml/item22.xml>��< ? x m l   v e r s i o n = " 1 . 0 "   e n c o d i n g = " U T F - 1 6 " ? > < G e m i n i   x m l n s = " h t t p : / / g e m i n i / p i v o t c u s t o m i z a t i o n / C l i e n t W i n d o w X M L " > < C u s t o m C o n t e n t > < ! [ C D A T A [ S u s c r i p t o r e s c ] ] > < / C u s t o m C o n t e n t > < / G e m i n i > 
</file>

<file path=customXml/item23.xml>��< ? x m l   v e r s i o n = " 1 . 0 "   e n c o d i n g = " U T F - 1 6 " ? > < G e m i n i   x m l n s = " h t t p : / / g e m i n i / p i v o t c u s t o m i z a t i o n / 1 b 0 1 6 a 0 1 - 0 c c 7 - 4 f c d - a 2 b 2 - 1 e 5 c a 7 c 3 f 3 5 2 " > < C u s t o m C o n t e n t > < ! [ C D A T A [ < ? x m l   v e r s i o n = " 1 . 0 "   e n c o d i n g = " u t f - 1 6 " ? > < S e t t i n g s > < C a l c u l a t e d F i e l d s > < i t e m > < M e a s u r e N a m e > M e d i a n a   R M   2 0 2 4 < / M e a s u r e N a m e > < D i s p l a y N a m e > M e d i a n a   R M   2 0 2 4 < / D i s p l a y N a m e > < V i s i b l e > F a l s e < / V i s i b l e > < / i t e m > < i t e m > < M e a s u r e N a m e > M e d i a n a   R M   2 0 2 3 < / M e a s u r e N a m e > < D i s p l a y N a m e > M e d i a n a   R M   2 0 2 3 < / D i s p l a y N a m e > < V i s i b l e > F a l s e < / V i s i b l e > < / i t e m > < / C a l c u l a t e d F i e l d s > < S A H o s t H a s h > 0 < / S A H o s t H a s h > < G e m i n i F i e l d L i s t V i s i b l e > T r u e < / G e m i n i F i e l d L i s t V i s i b l e > < / S e t t i n g s > ] ] > < / C u s t o m C o n t e n t > < / G e m i n i > 
</file>

<file path=customXml/item24.xml>��< ? x m l   v e r s i o n = " 1 . 0 "   e n c o d i n g = " U T F - 1 6 " ? > < G e m i n i   x m l n s = " h t t p : / / g e m i n i / p i v o t c u s t o m i z a t i o n / S h o w I m p l i c i t M e a s u r e s " > < C u s t o m C o n t e n t > < ! [ C D A T A [ F a l s e ] ] > < / C u s t o m C o n t e n t > < / G e m i n i > 
</file>

<file path=customXml/item25.xml>��< ? x m l   v e r s i o n = " 1 . 0 "   e n c o d i n g = " U T F - 1 6 " ? > < G e m i n i   x m l n s = " h t t p : / / g e m i n i / p i v o t c u s t o m i z a t i o n / 0 6 a b c a 9 8 - b b 2 9 - 4 d a 1 - b b 4 d - d b 0 b 6 3 4 a e c 6 3 " > < C u s t o m C o n t e n t > < ! [ C D A T A [ < ? x m l   v e r s i o n = " 1 . 0 "   e n c o d i n g = " u t f - 1 6 " ? > < S e t t i n g s > < C a l c u l a t e d F i e l d s > < i t e m > < M e a s u r e N a m e > M e d i a n a   R M   2 0 2 4 < / M e a s u r e N a m e > < D i s p l a y N a m e > M e d i a n a   R M   2 0 2 4 < / D i s p l a y N a m e > < V i s i b l e > F a l s e < / V i s i b l e > < / i t e m > < i t e m > < M e a s u r e N a m e > M e d i a n a   R M   2 0 2 3 < / M e a s u r e N a m e > < D i s p l a y N a m e > M e d i a n a   R M   2 0 2 3 < / D i s p l a y N a m e > < V i s i b l e > F a l s e < / V i s i b l e > < / i t e m > < / C a l c u l a t e d F i e l d s > < S A H o s t H a s h > 0 < / S A H o s t H a s h > < G e m i n i F i e l d L i s t V i s i b l e > T r u e < / G e m i n i F i e l d L i s t V i s i b l e > < / S e t t i n g s > ] ] > < / C u s t o m C o n t e n t > < / G e m i n i > 
</file>

<file path=customXml/item26.xml>��< ? x m l   v e r s i o n = " 1 . 0 "   e n c o d i n g = " U T F - 1 6 " ? > < G e m i n i   x m l n s = " h t t p : / / g e m i n i / p i v o t c u s t o m i z a t i o n / c f 0 9 b 7 f a - 0 4 0 8 - 4 c 4 6 - a f 7 5 - a 1 f 1 3 2 7 5 f 8 c 2 " > < C u s t o m C o n t e n t > < ! [ C D A T A [ < ? x m l   v e r s i o n = " 1 . 0 "   e n c o d i n g = " u t f - 1 6 " ? > < S e t t i n g s > < C a l c u l a t e d F i e l d s > < i t e m > < M e a s u r e N a m e > M e d i a n a   R M   2 0 2 3 < / M e a s u r e N a m e > < D i s p l a y N a m e > M e d i a n a   R M   2 0 2 3 < / D i s p l a y N a m e > < V i s i b l e > T r u e < / V i s i b l e > < / i t e m > < i t e m > < M e a s u r e N a m e > M e d i a n a   R M   2 0 2 4 < / M e a s u r e N a m e > < D i s p l a y N a m e > M e d i a n a   R M   2 0 2 4 < / D i s p l a y N a m e > < V i s i b l e > F a l s e < / V i s i b l e > < / i t e m > < / C a l c u l a t e d F i e l d s > < S A H o s t H a s h > 0 < / S A H o s t H a s h > < G e m i n i F i e l d L i s t V i s i b l e > T r u e < / G e m i n i F i e l d L i s t V i s i b l e > < / S e t t i n g s > ] ] > < / C u s t o m C o n t e n t > < / G e m i n i > 
</file>

<file path=customXml/item3.xml>��< ? x m l   v e r s i o n = " 1 . 0 "   e n c o d i n g = " U T F - 1 6 " ? > < G e m i n i   x m l n s = " h t t p : / / g e m i n i / p i v o t c u s t o m i z a t i o n / 5 d b d e 4 1 c - 8 6 8 1 - 4 4 3 8 - 8 f 4 e - f 2 2 a 4 2 f 2 c 0 4 6 " > < C u s t o m C o n t e n t > < ! [ C D A T A [ < ? x m l   v e r s i o n = " 1 . 0 "   e n c o d i n g = " u t f - 1 6 " ? > < S e t t i n g s > < C a l c u l a t e d F i e l d s > < i t e m > < M e a s u r e N a m e > M e d i a n a   R M   2 0 2 4 < / M e a s u r e N a m e > < D i s p l a y N a m e > M e d i a n a   R M   2 0 2 4 < / D i s p l a y N a m e > < V i s i b l e > F a l s e < / V i s i b l e > < / i t e m > < i t e m > < M e a s u r e N a m e > M e d i a n a   R M   2 0 2 3 < / M e a s u r e N a m e > < D i s p l a y N a m e > M e d i a n a   R M   2 0 2 3 < / D i s p l a y N a m e > < V i s i b l e > F a l s e < / V i s i b l e > < / i t e m > < / C a l c u l a t e d F i e l d s > < S A H o s t H a s h > 0 < / S A H o s t H a s h > < G e m i n i F i e l d L i s t V i s i b l e > T r u e < / G e m i n i F i e l d L i s t V i s i b l e > < / S e t t i n g s > ] ] > < / C u s t o m C o n t e n t > < / G e m i n i > 
</file>

<file path=customXml/item4.xml>��< ? x m l   v e r s i o n = " 1 . 0 "   e n c o d i n g = " U T F - 1 6 " ? > < G e m i n i   x m l n s = " h t t p : / / g e m i n i / p i v o t c u s t o m i z a t i o n / T a b l e X M L _ T a r i f a s 2 0 2 4 " > < 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 E s q u e m a * < / s t r i n g > < / k e y > < v a l u e > < i n t > 9 9 < / i n t > < / v a l u e > < / i t e m > < i t e m > < k e y > < s t r i n g > P e r i o d o   d e   p a g o < / s t r i n g > < / k e y > < v a l u e > < i n t > 1 3 7 < / i n t > < / v a l u e > < / i t e m > < i t e m > < k e y > < s t r i n g > E s t a d o < / s t r i n g > < / k e y > < v a l u e > < i n t > 7 7 < / i n t > < / v a l u e > < / i t e m > < i t e m > < k e y > < s t r i n g > M u n i c i p i o < / s t r i n g > < / k e y > < v a l u e > < i n t > 9 8 < / i n t > < / v a l u e > < / i t e m > < i t e m > < k e y > < s t r i n g > L o c a l i d a d < / s t r i n g > < / k e y > < v a l u e > < i n t > 9 4 < / i n t > < / v a l u e > < / i t e m > < i t e m > < k e y > < s t r i n g > F o l i o   R P C < / s t r i n g > < / k e y > < v a l u e > < i n t > 9 4 < / i n t > < / v a l u e > < / i t e m > < i t e m > < k e y > < s t r i n g > R e n t a   m e n s u a l   ( s i n   i m p u e s t o s ) < / s t r i n g > < / k e y > < v a l u e > < i n t > 2 2 7 < / i n t > < / v a l u e > < / i t e m > < i t e m > < k e y > < s t r i n g > R e n t a   m e n s u a l     ( c o n   i m p u e s t o s ) < / s t r i n g > < / k e y > < v a l u e > < i n t > 2 3 4 < / i n t > < / v a l u e > < / i t e m > < i t e m > < k e y > < s t r i n g > � T i e n e   p r o m o c i o n e s   a s o c i a d a s   a l   p a q u e t e   q u e   a j u s t e n   l a   t a r i f a   d e   l a   r e n t a   m e n s u a l ?   ( S i / N o ) < / s t r i n g > < / k e y > < v a l u e > < i n t > 5 9 8 < / i n t > < / v a l u e > < / i t e m > < i t e m > < k e y > < s t r i n g > P r o m o c i � n   d e   " D e s c u e n t o   d e   s u   m e n s u a l i d a d "   p o r   u n   p e r i o d o   e s p e c � f i c o < / s t r i n g > < / k e y > < v a l u e > < i n t > 4 8 1 < / i n t > < / v a l u e > < / i t e m > < i t e m > < k e y > < s t r i n g > R e n t a   m e n u s u a l   c o n   t a r i f a   p r o m o c i o n a l   ( s i n   i m p u e s t o s ) < / s t r i n g > < / k e y > < v a l u e > < i n t > 3 7 7 < / i n t > < / v a l u e > < / i t e m > < i t e m > < k e y > < s t r i n g > D u r a c i � n   d e   l a   p r o m o c i � n   ( e n   m e s e s ) < / s t r i n g > < / k e y > < v a l u e > < i n t > 2 6 6 < / i n t > < / v a l u e > < / i t e m > < i t e m > < k e y > < s t r i n g > T � r m i n o s   y   c o n d i c i o n e s < / s t r i n g > < / k e y > < v a l u e > < i n t > 1 8 0 < / i n t > < / v a l u e > < / i t e m > < i t e m > < k e y > < s t r i n g > P r o m o c i � n   p o r   " D o m i c i l i a c i � n "   d e   l a   r e n t a   m e n s u a l < / s t r i n g > < / k e y > < v a l u e > < i n t > 3 5 1 < / i n t > < / v a l u e > < / i t e m > < i t e m > < k e y > < s t r i n g > R e n t a   m e n u s u a l   c o n   t a r i f a   p r o m o c i o n a l   ( s i n   i m p u e s t o s ) 2 < / s t r i n g > < / k e y > < v a l u e > < i n t > 3 8 4 < / i n t > < / v a l u e > < / i t e m > < i t e m > < k e y > < s t r i n g > D u r a c i � n   d e   l a   p r o m o c i � n   ( e n   m e s e s ) 3 < / s t r i n g > < / k e y > < v a l u e > < i n t > 2 7 3 < / i n t > < / v a l u e > < / i t e m > < i t e m > < k e y > < s t r i n g > T � r m i n o s   y   c o n d i c i o n e s 4 < / s t r i n g > < / k e y > < v a l u e > < i n t > 1 8 7 < / i n t > < / v a l u e > < / i t e m > < i t e m > < k e y > < s t r i n g > P r o m o c i � n   p o r   " A n u a l i d a d " < / s t r i n g > < / k e y > < v a l u e > < i n t > 2 0 5 < / i n t > < / v a l u e > < / i t e m > < i t e m > < k e y > < s t r i n g > R e n t a   m e n u s u a l   c o n   t a r i f a   p r o m o c i o n a l   ( s i n   i m p u e s t o s ) 5 < / s t r i n g > < / k e y > < v a l u e > < i n t > 3 8 4 < / i n t > < / v a l u e > < / i t e m > < i t e m > < k e y > < s t r i n g > D u r a c i � n   d e   l a   p r o m o c i � n   ( e n   m e s e s ) 6 < / s t r i n g > < / k e y > < v a l u e > < i n t > 2 7 3 < / i n t > < / v a l u e > < / i t e m > < i t e m > < k e y > < s t r i n g > T � r m i n o s   y   c o n d i c i o n e s 7 < / s t r i n g > < / k e y > < v a l u e > < i n t > 1 8 7 < / i n t > < / v a l u e > < / i t e m > < i t e m > < k e y > < s t r i n g > P r o m o c i � n   p o r   " C l i e n t e   a c t u a l   d e   T V " < / s t r i n g > < / k e y > < v a l u e > < i n t > 2 6 5 < / i n t > < / v a l u e > < / i t e m > < i t e m > < k e y > < s t r i n g > R e n t a   m e n u s u a l   c o n   t a r i f a   p r o m o c i o n a l   ( s i n   i m p u e s t o s ) 8 < / s t r i n g > < / k e y > < v a l u e > < i n t > 3 8 4 < / i n t > < / v a l u e > < / i t e m > < i t e m > < k e y > < s t r i n g > D u r a c i � n   d e   l a   p r o m o c i � n   ( e n   m e s e s ) 9 < / s t r i n g > < / k e y > < v a l u e > < i n t > 2 7 3 < / i n t > < / v a l u e > < / i t e m > < i t e m > < k e y > < s t r i n g > T � r m i n o s   y   c o n d i c i o n e s 1 0 < / s t r i n g > < / k e y > < v a l u e > < i n t > 1 9 4 < / i n t > < / v a l u e > < / i t e m > < i t e m > < k e y > < s t r i n g > � C u e n t a   c o n   i n c e n t i v o s   p r o m o c i o n a l e s   p o r   l a   c o n t r a t a c i � n   d e   a l g � n   s e r v i c i o   O T T   q u e   a j u s t e   e l   m o n t o   d < / s t r i n g > < / k e y > < v a l u e > < i n t > 6 6 3 < / i n t > < / v a l u e > < / i t e m > < i t e m > < k e y > < s t r i n g > T a r i f a   N e t f l i x   E s t � n d a r   c o n   a n u n c i o s   ( s i n   i m p u e s t o s ) < / s t r i n g > < / k e y > < v a l u e > < i n t > 3 5 3 < / i n t > < / v a l u e > < / i t e m > < i t e m > < k e y > < s t r i n g > R e n t a   m e n u s u a l   p r o m o c i o n a l   p o r   l a   c o n t r a t a c i � n   d e l   N e t f l i x   E s t � n d a r   c o n   a n u n c i o s   ( s i n   i m p u e s t o s ) < / s t r i n g > < / k e y > < v a l u e > < i n t > 6 4 1 < / i n t > < / v a l u e > < / i t e m > < i t e m > < k e y > < s t r i n g > T � r m i n o s   y   c o n d i c i o n e s 1 1 < / s t r i n g > < / k e y > < v a l u e > < i n t > 1 9 4 < / i n t > < / v a l u e > < / i t e m > < i t e m > < k e y > < s t r i n g > T a r i f a   N e t f l i x   E s t � n d a r   ( s i n   i m p u e s t o s ) < / s t r i n g > < / k e y > < v a l u e > < i n t > 2 7 0 < / i n t > < / v a l u e > < / i t e m > < i t e m > < k e y > < s t r i n g > R e n t a   m e n u s u a l   p r o m o c i o n a l   p o r   l a   c o n t r a t a c i � n   d e l   N e t f l i x   E s t � n d a r   ( s i n   i m p u e s t o s ) < / s t r i n g > < / k e y > < v a l u e > < i n t > 5 5 8 < / i n t > < / v a l u e > < / i t e m > < i t e m > < k e y > < s t r i n g > T � r m i n o s   y   c o n d i c i o n e s 1 2 < / s t r i n g > < / k e y > < v a l u e > < i n t > 1 9 4 < / i n t > < / v a l u e > < / i t e m > < i t e m > < k e y > < s t r i n g > T a r i f a   N e t f l i x   P r e m i u m   ( s i n   i m p u e s t o s ) < / s t r i n g > < / k e y > < v a l u e > < i n t > 2 7 4 < / i n t > < / v a l u e > < / i t e m > < i t e m > < k e y > < s t r i n g > R e n t a   m e n u s u a l   p r o m o c i o n a l   p o r   l a   c o n t r a t a c i � n   d e l   N e t f l i x   P r e m i u m   ( s i n   i m p u e s t o s ) < / s t r i n g > < / k e y > < v a l u e > < i n t > 5 6 2 < / i n t > < / v a l u e > < / i t e m > < i t e m > < k e y > < s t r i n g > T � r m i n o s   y   c o n d i c i o n e s 1 3 < / s t r i n g > < / k e y > < v a l u e > < i n t > 1 9 4 < / i n t > < / v a l u e > < / i t e m > < i t e m > < k e y > < s t r i n g > T a r i f a   A m a z o n   P r i m e   ( s i n   i m p u e s t o s ) < / s t r i n g > < / k e y > < v a l u e > < i n t > 2 6 2 < / i n t > < / v a l u e > < / i t e m > < i t e m > < k e y > < s t r i n g > R e n t a   m e n u s u a l   p r o m o c i o n a l   p o r   l a   c o n t r a t a c i � n   P r i m e   V i d e o   ( s i n   i m p u e s t o s ) < / s t r i n g > < / k e y > < v a l u e > < i n t > 5 1 4 < / i n t > < / v a l u e > < / i t e m > < i t e m > < k e y > < s t r i n g > T � r m i n o s   y   c o n d i c i o n e s 1 4 < / s t r i n g > < / k e y > < v a l u e > < i n t > 1 9 4 < / i n t > < / v a l u e > < / i t e m > < i t e m > < k e y > < s t r i n g > T a r i f a   m a x     ( s i n   i m p u e s t o s ) < / s t r i n g > < / k e y > < v a l u e > < i n t > 2 0 1 < / i n t > < / v a l u e > < / i t e m > < i t e m > < k e y > < s t r i n g > R e n t a   m e n u s u a l   p r o m o c i o n a l   p o r   l a   c o n t r a t a c i � n   m a x     ( s i n   i m p u e s t o s ) < / s t r i n g > < / k e y > < v a l u e > < i n t > 4 6 6 < / i n t > < / v a l u e > < / i t e m > < i t e m > < k e y > < s t r i n g > T � r m i n o s   y   c o n d i c i o n e s 1 5 < / s t r i n g > < / k e y > < v a l u e > < i n t > 1 9 4 < / i n t > < / v a l u e > < / i t e m > < i t e m > < k e y > < s t r i n g > T a r i f a   P a r a m o u n t   +   ( s i n   i m p u e s t o s ) < / s t r i n g > < / k e y > < v a l u e > < i n t > 2 5 0 < / i n t > < / v a l u e > < / i t e m > < i t e m > < k e y > < s t r i n g > R e n t a   m e n u s u a l   p r o m o c i o n a l   p o r   l a   c o n t r a t a c i � n   P a r a m o u n t   +   ( s i n   i m p u e s t o s ) < / s t r i n g > < / k e y > < v a l u e > < i n t > 5 1 5 < / i n t > < / v a l u e > < / i t e m > < i t e m > < k e y > < s t r i n g > T � r m i n o s   y   c o n d i c i o n e s 1 6 < / s t r i n g > < / k e y > < v a l u e > < i n t > 1 9 4 < / i n t > < / v a l u e > < / i t e m > < i t e m > < k e y > < s t r i n g > T a r i f a   D i s n e y   +     ( s i n   i m p u e s t o s ) < / s t r i n g > < / k e y > < v a l u e > < i n t > 2 2 7 < / i n t > < / v a l u e > < / i t e m > < i t e m > < k e y > < s t r i n g > R e n t a   m e n u s u a l   p r o m o c i o n a l   p o r   l a   c o n t r a t a c i � n   D i s n e y   +     ( s i n   i m p u e s t o s ) < / s t r i n g > < / k e y > < v a l u e > < i n t > 4 9 2 < / i n t > < / v a l u e > < / i t e m > < i t e m > < k e y > < s t r i n g > T � r m i n o s   y   c o n d i c i o n e s 1 7 < / s t r i n g > < / k e y > < v a l u e > < i n t > 1 9 4 < / i n t > < / v a l u e > < / i t e m > < i t e m > < k e y > < s t r i n g > T a r i f a   S t a r   +     ( s i n   i m p u e s t o s ) < / s t r i n g > < / k e y > < v a l u e > < i n t > 2 0 9 < / i n t > < / v a l u e > < / i t e m > < i t e m > < k e y > < s t r i n g > R e n t a   m e n u s u a l   p r o m o c i o n a l   p o r   l a   c o n t r a t a c i � n   S t a r   +     ( s i n   i m p u e s t o s ) < / s t r i n g > < / k e y > < v a l u e > < i n t > 4 7 4 < / i n t > < / v a l u e > < / i t e m > < i t e m > < k e y > < s t r i n g > T � r m i n o s   y   c o n d i c i o n e s 1 8 < / s t r i n g > < / k e y > < v a l u e > < i n t > 1 9 4 < / i n t > < / v a l u e > < / i t e m > < i t e m > < k e y > < s t r i n g > T a r i f a   C o m b o   +   ( s i n   i m p u e s t o s ) < / s t r i n g > < / k e y > < v a l u e > < i n t > 2 2 6 < / i n t > < / v a l u e > < / i t e m > < i t e m > < k e y > < s t r i n g > R e n t a   m e n u s u a l   p r o m o c i o n a l   p o r   l a   c o n t r a t a c i � n   C o m b o   ( s i n   i m p u e s t o s ) < / s t r i n g > < / k e y > < v a l u e > < i n t > 4 8 1 < / i n t > < / v a l u e > < / i t e m > < i t e m > < k e y > < s t r i n g > T � r m i n o s   y   c o n d i c i o n e s 1 9 < / s t r i n g > < / k e y > < v a l u e > < i n t > 1 9 4 < / i n t > < / v a l u e > < / i t e m > < i t e m > < k e y > < s t r i n g > T a r i f a   F o x   S p o r t   P r e m i u m     ( s i n   i m p u e s t o s ) < / s t r i n g > < / k e y > < v a l u e > < i n t > 2 9 3 < / i n t > < / v a l u e > < / i t e m > < i t e m > < k e y > < s t r i n g > R e n t a   m e n u s u a l   p r o m o c i o n a l   p o r   l a   c o n t r a t a c i � n   F o x   S p o r t   P r e m i u m   ( s i n   i m p u e s t o s ) < / s t r i n g > < / k e y > < v a l u e > < i n t > 5 5 5 < / i n t > < / v a l u e > < / i t e m > < i t e m > < k e y > < s t r i n g > T � r m i n o s   y   c o n d i c i o n e s 2 0 < / s t r i n g > < / k e y > < v a l u e > < i n t > 1 9 4 < / i n t > < / v a l u e > < / i t e m > < / C o l u m n W i d t h s > < C o l u m n D i s p l a y I n d e x > < i t e m > < k e y > < s t r i n g > N o m b r e   d e   P l a n / P a q u e t e < / s t r i n g > < / k e y > < v a l u e > < i n t > 0 < / i n t > < / v a l u e > < / i t e m > < i t e m > < k e y > < s t r i n g > T i p o * < / s t r i n g > < / k e y > < v a l u e > < i n t > 1 < / i n t > < / v a l u e > < / i t e m > < i t e m > < k e y > < s t r i n g > T i p o   d e   p a q u e t e   c o n s i d e r a n d o   S T A R   ( s e r v i c i o s   i n c l u i d o s ) * < / s t r i n g > < / k e y > < v a l u e > < i n t > 2 < / i n t > < / v a l u e > < / i t e m > < i t e m > < k e y > < s t r i n g > E s q u e m a * < / s t r i n g > < / k e y > < v a l u e > < i n t > 3 < / i n t > < / v a l u e > < / i t e m > < i t e m > < k e y > < s t r i n g > P e r i o d o   d e   p a g o < / s t r i n g > < / k e y > < v a l u e > < i n t > 4 < / i n t > < / v a l u e > < / i t e m > < i t e m > < k e y > < s t r i n g > E s t a d o < / s t r i n g > < / k e y > < v a l u e > < i n t > 5 < / i n t > < / v a l u e > < / i t e m > < i t e m > < k e y > < s t r i n g > M u n i c i p i o < / s t r i n g > < / k e y > < v a l u e > < i n t > 6 < / i n t > < / v a l u e > < / i t e m > < i t e m > < k e y > < s t r i n g > L o c a l i d a d < / s t r i n g > < / k e y > < v a l u e > < i n t > 7 < / i n t > < / v a l u e > < / i t e m > < i t e m > < k e y > < s t r i n g > F o l i o   R P C < / s t r i n g > < / k e y > < v a l u e > < i n t > 8 < / i n t > < / v a l u e > < / i t e m > < i t e m > < k e y > < s t r i n g > R e n t a   m e n s u a l   ( s i n   i m p u e s t o s ) < / s t r i n g > < / k e y > < v a l u e > < i n t > 9 < / i n t > < / v a l u e > < / i t e m > < i t e m > < k e y > < s t r i n g > R e n t a   m e n s u a l     ( c o n   i m p u e s t o s ) < / s t r i n g > < / k e y > < v a l u e > < i n t > 1 0 < / i n t > < / v a l u e > < / i t e m > < i t e m > < k e y > < s t r i n g > � T i e n e   p r o m o c i o n e s   a s o c i a d a s   a l   p a q u e t e   q u e   a j u s t e n   l a   t a r i f a   d e   l a   r e n t a   m e n s u a l ?   ( S i / N o ) < / s t r i n g > < / k e y > < v a l u e > < i n t > 1 1 < / i n t > < / v a l u e > < / i t e m > < i t e m > < k e y > < s t r i n g > P r o m o c i � n   d e   " D e s c u e n t o   d e   s u   m e n s u a l i d a d "   p o r   u n   p e r i o d o   e s p e c � f i c o < / s t r i n g > < / k e y > < v a l u e > < i n t > 1 2 < / i n t > < / v a l u e > < / i t e m > < i t e m > < k e y > < s t r i n g > R e n t a   m e n u s u a l   c o n   t a r i f a   p r o m o c i o n a l   ( s i n   i m p u e s t o s ) < / s t r i n g > < / k e y > < v a l u e > < i n t > 1 3 < / i n t > < / v a l u e > < / i t e m > < i t e m > < k e y > < s t r i n g > D u r a c i � n   d e   l a   p r o m o c i � n   ( e n   m e s e s ) < / s t r i n g > < / k e y > < v a l u e > < i n t > 1 4 < / i n t > < / v a l u e > < / i t e m > < i t e m > < k e y > < s t r i n g > T � r m i n o s   y   c o n d i c i o n e s < / s t r i n g > < / k e y > < v a l u e > < i n t > 1 5 < / i n t > < / v a l u e > < / i t e m > < i t e m > < k e y > < s t r i n g > P r o m o c i � n   p o r   " D o m i c i l i a c i � n "   d e   l a   r e n t a   m e n s u a l < / s t r i n g > < / k e y > < v a l u e > < i n t > 1 6 < / i n t > < / v a l u e > < / i t e m > < i t e m > < k e y > < s t r i n g > R e n t a   m e n u s u a l   c o n   t a r i f a   p r o m o c i o n a l   ( s i n   i m p u e s t o s ) 2 < / s t r i n g > < / k e y > < v a l u e > < i n t > 1 7 < / i n t > < / v a l u e > < / i t e m > < i t e m > < k e y > < s t r i n g > D u r a c i � n   d e   l a   p r o m o c i � n   ( e n   m e s e s ) 3 < / s t r i n g > < / k e y > < v a l u e > < i n t > 1 8 < / i n t > < / v a l u e > < / i t e m > < i t e m > < k e y > < s t r i n g > T � r m i n o s   y   c o n d i c i o n e s 4 < / s t r i n g > < / k e y > < v a l u e > < i n t > 1 9 < / i n t > < / v a l u e > < / i t e m > < i t e m > < k e y > < s t r i n g > P r o m o c i � n   p o r   " A n u a l i d a d " < / s t r i n g > < / k e y > < v a l u e > < i n t > 2 0 < / i n t > < / v a l u e > < / i t e m > < i t e m > < k e y > < s t r i n g > R e n t a   m e n u s u a l   c o n   t a r i f a   p r o m o c i o n a l   ( s i n   i m p u e s t o s ) 5 < / s t r i n g > < / k e y > < v a l u e > < i n t > 2 1 < / i n t > < / v a l u e > < / i t e m > < i t e m > < k e y > < s t r i n g > D u r a c i � n   d e   l a   p r o m o c i � n   ( e n   m e s e s ) 6 < / s t r i n g > < / k e y > < v a l u e > < i n t > 2 2 < / i n t > < / v a l u e > < / i t e m > < i t e m > < k e y > < s t r i n g > T � r m i n o s   y   c o n d i c i o n e s 7 < / s t r i n g > < / k e y > < v a l u e > < i n t > 2 3 < / i n t > < / v a l u e > < / i t e m > < i t e m > < k e y > < s t r i n g > P r o m o c i � n   p o r   " C l i e n t e   a c t u a l   d e   T V " < / s t r i n g > < / k e y > < v a l u e > < i n t > 2 4 < / i n t > < / v a l u e > < / i t e m > < i t e m > < k e y > < s t r i n g > R e n t a   m e n u s u a l   c o n   t a r i f a   p r o m o c i o n a l   ( s i n   i m p u e s t o s ) 8 < / s t r i n g > < / k e y > < v a l u e > < i n t > 2 5 < / i n t > < / v a l u e > < / i t e m > < i t e m > < k e y > < s t r i n g > D u r a c i � n   d e   l a   p r o m o c i � n   ( e n   m e s e s ) 9 < / s t r i n g > < / k e y > < v a l u e > < i n t > 2 6 < / i n t > < / v a l u e > < / i t e m > < i t e m > < k e y > < s t r i n g > T � r m i n o s   y   c o n d i c i o n e s 1 0 < / s t r i n g > < / k e y > < v a l u e > < i n t > 2 7 < / i n t > < / v a l u e > < / i t e m > < i t e m > < k e y > < s t r i n g > � C u e n t a   c o n   i n c e n t i v o s   p r o m o c i o n a l e s   p o r   l a   c o n t r a t a c i � n   d e   a l g � n   s e r v i c i o   O T T   q u e   a j u s t e   e l   m o n t o   d < / s t r i n g > < / k e y > < v a l u e > < i n t > 2 8 < / i n t > < / v a l u e > < / i t e m > < i t e m > < k e y > < s t r i n g > T a r i f a   N e t f l i x   E s t � n d a r   c o n   a n u n c i o s   ( s i n   i m p u e s t o s ) < / s t r i n g > < / k e y > < v a l u e > < i n t > 2 9 < / i n t > < / v a l u e > < / i t e m > < i t e m > < k e y > < s t r i n g > R e n t a   m e n u s u a l   p r o m o c i o n a l   p o r   l a   c o n t r a t a c i � n   d e l   N e t f l i x   E s t � n d a r   c o n   a n u n c i o s   ( s i n   i m p u e s t o s ) < / s t r i n g > < / k e y > < v a l u e > < i n t > 3 0 < / i n t > < / v a l u e > < / i t e m > < i t e m > < k e y > < s t r i n g > T � r m i n o s   y   c o n d i c i o n e s 1 1 < / s t r i n g > < / k e y > < v a l u e > < i n t > 3 1 < / i n t > < / v a l u e > < / i t e m > < i t e m > < k e y > < s t r i n g > T a r i f a   N e t f l i x   E s t � n d a r   ( s i n   i m p u e s t o s ) < / s t r i n g > < / k e y > < v a l u e > < i n t > 3 2 < / i n t > < / v a l u e > < / i t e m > < i t e m > < k e y > < s t r i n g > R e n t a   m e n u s u a l   p r o m o c i o n a l   p o r   l a   c o n t r a t a c i � n   d e l   N e t f l i x   E s t � n d a r   ( s i n   i m p u e s t o s ) < / s t r i n g > < / k e y > < v a l u e > < i n t > 3 3 < / i n t > < / v a l u e > < / i t e m > < i t e m > < k e y > < s t r i n g > T � r m i n o s   y   c o n d i c i o n e s 1 2 < / s t r i n g > < / k e y > < v a l u e > < i n t > 3 4 < / i n t > < / v a l u e > < / i t e m > < i t e m > < k e y > < s t r i n g > T a r i f a   N e t f l i x   P r e m i u m   ( s i n   i m p u e s t o s ) < / s t r i n g > < / k e y > < v a l u e > < i n t > 3 5 < / i n t > < / v a l u e > < / i t e m > < i t e m > < k e y > < s t r i n g > R e n t a   m e n u s u a l   p r o m o c i o n a l   p o r   l a   c o n t r a t a c i � n   d e l   N e t f l i x   P r e m i u m   ( s i n   i m p u e s t o s ) < / s t r i n g > < / k e y > < v a l u e > < i n t > 3 6 < / i n t > < / v a l u e > < / i t e m > < i t e m > < k e y > < s t r i n g > T � r m i n o s   y   c o n d i c i o n e s 1 3 < / s t r i n g > < / k e y > < v a l u e > < i n t > 3 7 < / i n t > < / v a l u e > < / i t e m > < i t e m > < k e y > < s t r i n g > T a r i f a   A m a z o n   P r i m e   ( s i n   i m p u e s t o s ) < / s t r i n g > < / k e y > < v a l u e > < i n t > 3 8 < / i n t > < / v a l u e > < / i t e m > < i t e m > < k e y > < s t r i n g > R e n t a   m e n u s u a l   p r o m o c i o n a l   p o r   l a   c o n t r a t a c i � n   P r i m e   V i d e o   ( s i n   i m p u e s t o s ) < / s t r i n g > < / k e y > < v a l u e > < i n t > 3 9 < / i n t > < / v a l u e > < / i t e m > < i t e m > < k e y > < s t r i n g > T � r m i n o s   y   c o n d i c i o n e s 1 4 < / s t r i n g > < / k e y > < v a l u e > < i n t > 4 0 < / i n t > < / v a l u e > < / i t e m > < i t e m > < k e y > < s t r i n g > T a r i f a   m a x     ( s i n   i m p u e s t o s ) < / s t r i n g > < / k e y > < v a l u e > < i n t > 4 1 < / i n t > < / v a l u e > < / i t e m > < i t e m > < k e y > < s t r i n g > R e n t a   m e n u s u a l   p r o m o c i o n a l   p o r   l a   c o n t r a t a c i � n   m a x     ( s i n   i m p u e s t o s ) < / s t r i n g > < / k e y > < v a l u e > < i n t > 4 2 < / i n t > < / v a l u e > < / i t e m > < i t e m > < k e y > < s t r i n g > T � r m i n o s   y   c o n d i c i o n e s 1 5 < / s t r i n g > < / k e y > < v a l u e > < i n t > 4 3 < / i n t > < / v a l u e > < / i t e m > < i t e m > < k e y > < s t r i n g > T a r i f a   P a r a m o u n t   +   ( s i n   i m p u e s t o s ) < / s t r i n g > < / k e y > < v a l u e > < i n t > 4 4 < / i n t > < / v a l u e > < / i t e m > < i t e m > < k e y > < s t r i n g > R e n t a   m e n u s u a l   p r o m o c i o n a l   p o r   l a   c o n t r a t a c i � n   P a r a m o u n t   +   ( s i n   i m p u e s t o s ) < / s t r i n g > < / k e y > < v a l u e > < i n t > 4 5 < / i n t > < / v a l u e > < / i t e m > < i t e m > < k e y > < s t r i n g > T � r m i n o s   y   c o n d i c i o n e s 1 6 < / s t r i n g > < / k e y > < v a l u e > < i n t > 4 6 < / i n t > < / v a l u e > < / i t e m > < i t e m > < k e y > < s t r i n g > T a r i f a   D i s n e y   +     ( s i n   i m p u e s t o s ) < / s t r i n g > < / k e y > < v a l u e > < i n t > 4 7 < / i n t > < / v a l u e > < / i t e m > < i t e m > < k e y > < s t r i n g > R e n t a   m e n u s u a l   p r o m o c i o n a l   p o r   l a   c o n t r a t a c i � n   D i s n e y   +     ( s i n   i m p u e s t o s ) < / s t r i n g > < / k e y > < v a l u e > < i n t > 4 8 < / i n t > < / v a l u e > < / i t e m > < i t e m > < k e y > < s t r i n g > T � r m i n o s   y   c o n d i c i o n e s 1 7 < / s t r i n g > < / k e y > < v a l u e > < i n t > 4 9 < / i n t > < / v a l u e > < / i t e m > < i t e m > < k e y > < s t r i n g > T a r i f a   S t a r   +     ( s i n   i m p u e s t o s ) < / s t r i n g > < / k e y > < v a l u e > < i n t > 5 0 < / i n t > < / v a l u e > < / i t e m > < i t e m > < k e y > < s t r i n g > R e n t a   m e n u s u a l   p r o m o c i o n a l   p o r   l a   c o n t r a t a c i � n   S t a r   +     ( s i n   i m p u e s t o s ) < / s t r i n g > < / k e y > < v a l u e > < i n t > 5 1 < / i n t > < / v a l u e > < / i t e m > < i t e m > < k e y > < s t r i n g > T � r m i n o s   y   c o n d i c i o n e s 1 8 < / s t r i n g > < / k e y > < v a l u e > < i n t > 5 2 < / i n t > < / v a l u e > < / i t e m > < i t e m > < k e y > < s t r i n g > T a r i f a   C o m b o   +   ( s i n   i m p u e s t o s ) < / s t r i n g > < / k e y > < v a l u e > < i n t > 5 3 < / i n t > < / v a l u e > < / i t e m > < i t e m > < k e y > < s t r i n g > R e n t a   m e n u s u a l   p r o m o c i o n a l   p o r   l a   c o n t r a t a c i � n   C o m b o   ( s i n   i m p u e s t o s ) < / s t r i n g > < / k e y > < v a l u e > < i n t > 5 4 < / i n t > < / v a l u e > < / i t e m > < i t e m > < k e y > < s t r i n g > T � r m i n o s   y   c o n d i c i o n e s 1 9 < / s t r i n g > < / k e y > < v a l u e > < i n t > 5 5 < / i n t > < / v a l u e > < / i t e m > < i t e m > < k e y > < s t r i n g > T a r i f a   F o x   S p o r t   P r e m i u m     ( s i n   i m p u e s t o s ) < / s t r i n g > < / k e y > < v a l u e > < i n t > 5 6 < / i n t > < / v a l u e > < / i t e m > < i t e m > < k e y > < s t r i n g > R e n t a   m e n u s u a l   p r o m o c i o n a l   p o r   l a   c o n t r a t a c i � n   F o x   S p o r t   P r e m i u m   ( s i n   i m p u e s t o s ) < / s t r i n g > < / k e y > < v a l u e > < i n t > 5 7 < / i n t > < / v a l u e > < / i t e m > < i t e m > < k e y > < s t r i n g > T � r m i n o s   y   c o n d i c i o n e s 2 0 < / s t r i n g > < / k e y > < v a l u e > < i n t > 5 8 < / 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S h o w H i d d e n " > < C u s t o m C o n t e n t > < ! [ C D A T A [ T r u e ] ] > < / C u s t o m C o n t e n t > < / G e m i n i > 
</file>

<file path=customXml/item6.xml>��< ? x m l   v e r s i o n = " 1 . 0 "   e n c o d i n g = " U T F - 1 6 " ? > < G e m i n i   x m l n s = " h t t p : / / g e m i n i / p i v o t c u s t o m i z a t i o n / M a n u a l C a l c M o d e " > < C u s t o m C o n t e n t > < ! [ C D A T A [ F a l s e ] ] > < / C u s t o m C o n t e n t > < / G e m i n i > 
</file>

<file path=customXml/item7.xml>��< ? x m l   v e r s i o n = " 1 . 0 "   e n c o d i n g = " U T F - 1 6 " ? > < G e m i n i   x m l n s = " h t t p : / / g e m i n i / p i v o t c u s t o m i z a t i o n / T a b l e X M L _ T a r i f a s 2 0 2 3 " > < C u s t o m C o n t e n t > < ! [ C D A T A [ < T a b l e W i d g e t G r i d S e r i a l i z a t i o n   x m l n s : x s d = " h t t p : / / w w w . w 3 . o r g / 2 0 0 1 / X M L S c h e m a "   x m l n s : x s i = " h t t p : / / w w w . w 3 . o r g / 2 0 0 1 / X M L S c h e m a - i n s t a n c e " > < C o l u m n S u g g e s t e d T y p e   / > < C o l u m n F o r m a t   / > < C o l u m n A c c u r a c y   / > < C o l u m n C u r r e n c y S y m b o l   / > < C o l u m n P o s i t i v e P a t t e r n   / > < C o l u m n N e g a t i v e P a t t e r n   / > < C o l u m n W i d t h s > < i t e m > < k e y > < s t r i n g > N o m b r e   d e   P l a n / P a q u e t e < / s t r i n g > < / k e y > < v a l u e > < i n t > 1 9 4 < / i n t > < / v a l u e > < / i t e m > < i t e m > < k e y > < s t r i n g > T i p o * < / s t r i n g > < / k e y > < v a l u e > < i n t > 7 0 < / i n t > < / v a l u e > < / i t e m > < i t e m > < k e y > < s t r i n g > T i p o   d e   p a q u e t e   c o n s i d e r a n d o   S T A R   ( s e r v i c i o s   i n c l u i d o s ) * < / s t r i n g > < / k e y > < v a l u e > < i n t > 3 9 0 < / i n t > < / v a l u e > < / i t e m > < i t e m > < k e y > < s t r i n g > E s q u e m a * < / s t r i n g > < / k e y > < v a l u e > < i n t > 9 9 < / i n t > < / v a l u e > < / i t e m > < i t e m > < k e y > < s t r i n g > P e r i o d o   d e   p a g o < / s t r i n g > < / k e y > < v a l u e > < i n t > 1 3 7 < / i n t > < / v a l u e > < / i t e m > < i t e m > < k e y > < s t r i n g > E s t a d o < / s t r i n g > < / k e y > < v a l u e > < i n t > 7 7 < / i n t > < / v a l u e > < / i t e m > < i t e m > < k e y > < s t r i n g > M u n i c i p i o < / s t r i n g > < / k e y > < v a l u e > < i n t > 9 8 < / i n t > < / v a l u e > < / i t e m > < i t e m > < k e y > < s t r i n g > L o c a l i d a d < / s t r i n g > < / k e y > < v a l u e > < i n t > 9 4 < / i n t > < / v a l u e > < / i t e m > < i t e m > < k e y > < s t r i n g > F o l i o   R P C < / s t r i n g > < / k e y > < v a l u e > < i n t > 9 4 < / i n t > < / v a l u e > < / i t e m > < i t e m > < k e y > < s t r i n g > R e n t a   m e n s u a l   ( s i n   i m p u e s t o s ) < / s t r i n g > < / k e y > < v a l u e > < i n t > 2 2 7 < / i n t > < / v a l u e > < / i t e m > < i t e m > < k e y > < s t r i n g > R e n t a   m e n s u a l     ( c o n   i m p u e s t o s ) < / s t r i n g > < / k e y > < v a l u e > < i n t > 2 3 4 < / i n t > < / v a l u e > < / i t e m > < i t e m > < k e y > < s t r i n g > � T i e n e   p r o m o c i o n e s   a s o c i a d a s   a l   p a q u e t e   q u e   a j u s t e n   l a   t a r i f a   d e   l a   r e n t a   m e n s u a l ?   ( S i / N o ) < / s t r i n g > < / k e y > < v a l u e > < i n t > 5 9 8 < / i n t > < / v a l u e > < / i t e m > < i t e m > < k e y > < s t r i n g > P r o m o c i � n   d e   " D e s c u e n t o   d e   s u   m e n s u a l i d a d "   p o r   u n   p e r i o d o   e s p e c � f i c o < / s t r i n g > < / k e y > < v a l u e > < i n t > 4 8 1 < / i n t > < / v a l u e > < / i t e m > < i t e m > < k e y > < s t r i n g > R e n t a   m e n s u a l   c o n   t a r i f a   p r o m o c i o n a l   ( s i n   i m p u e s t o s ) < / s t r i n g > < / k e y > < v a l u e > < i n t > 3 6 9 < / i n t > < / v a l u e > < / i t e m > < i t e m > < k e y > < s t r i n g > D u r a c i � n   d e   l a   p r o m o c i � n   ( e n   m e s e s ) < / s t r i n g > < / k e y > < v a l u e > < i n t > 2 6 6 < / i n t > < / v a l u e > < / i t e m > < i t e m > < k e y > < s t r i n g > T � r m i n o s   y   c o n d i c i o n e s < / s t r i n g > < / k e y > < v a l u e > < i n t > 1 8 0 < / i n t > < / v a l u e > < / i t e m > < i t e m > < k e y > < s t r i n g > P r o m o c i � n   p o r   " D o m i c i l i a c i � n "   d e   l a   r e n t a   m e n s u a l < / s t r i n g > < / k e y > < v a l u e > < i n t > 3 5 1 < / i n t > < / v a l u e > < / i t e m > < i t e m > < k e y > < s t r i n g > R e n t a   m e n u s u a l   c o n   t a r i f a   p r o m o c i o n a l   ( s i n   i m p u e s t o s ) < / s t r i n g > < / k e y > < v a l u e > < i n t > 3 7 7 < / i n t > < / v a l u e > < / i t e m > < i t e m > < k e y > < s t r i n g > D u r a c i � n   d e   l a   p r o m o c i � n   ( e n   m e s e s ) 2 < / s t r i n g > < / k e y > < v a l u e > < i n t > 2 7 3 < / i n t > < / v a l u e > < / i t e m > < i t e m > < k e y > < s t r i n g > T � r m i n o s   y   c o n d i c i o n e s 3 < / s t r i n g > < / k e y > < v a l u e > < i n t > 1 8 7 < / i n t > < / v a l u e > < / i t e m > < i t e m > < k e y > < s t r i n g > P r o m o c i � n   p o r   " A n u a l i d a d " < / s t r i n g > < / k e y > < v a l u e > < i n t > 2 0 5 < / i n t > < / v a l u e > < / i t e m > < i t e m > < k e y > < s t r i n g > R e n t a   m e n u s u a l   c o n   t a r i f a   p r o m o c i o n a l   ( s i n   i m p u e s t o s ) 4 < / s t r i n g > < / k e y > < v a l u e > < i n t > 3 8 4 < / i n t > < / v a l u e > < / i t e m > < i t e m > < k e y > < s t r i n g > D u r a c i � n   d e   l a   p r o m o c i � n   ( e n   m e s e s ) 5 < / s t r i n g > < / k e y > < v a l u e > < i n t > 2 7 3 < / i n t > < / v a l u e > < / i t e m > < i t e m > < k e y > < s t r i n g > T � r m i n o s   y   c o n d i c i o n e s 6 < / s t r i n g > < / k e y > < v a l u e > < i n t > 1 8 7 < / i n t > < / v a l u e > < / i t e m > < i t e m > < k e y > < s t r i n g > P r o m o c i � n   p o r   " C l i e n t e   a c t u a l   d e   T V " < / s t r i n g > < / k e y > < v a l u e > < i n t > 2 6 5 < / i n t > < / v a l u e > < / i t e m > < i t e m > < k e y > < s t r i n g > R e n t a   m e n u s u a l   c o n   t a r i f a   p r o m o c i o n a l   ( s i n   i m p u e s t o s ) 7 < / s t r i n g > < / k e y > < v a l u e > < i n t > 3 8 4 < / i n t > < / v a l u e > < / i t e m > < i t e m > < k e y > < s t r i n g > D u r a c i � n   d e   l a   p r o m o c i � n   ( e n   m e s e s ) 8 < / s t r i n g > < / k e y > < v a l u e > < i n t > 2 7 3 < / i n t > < / v a l u e > < / i t e m > < i t e m > < k e y > < s t r i n g > T � r m i n o s   y   c o n d i c i o n e s 9 < / s t r i n g > < / k e y > < v a l u e > < i n t > 1 8 7 < / i n t > < / v a l u e > < / i t e m > < i t e m > < k e y > < s t r i n g > � C u e n t a   c o n   i n c e n t i v o s   p r o m o c i o n a l e s   p o r   l a   c o n t r a t a c i � n   d e   a l g � n   s e r v i c i o   O T T   q u e   a j u s t e   e l   m o n t o   d < / s t r i n g > < / k e y > < v a l u e > < i n t > 6 6 3 < / i n t > < / v a l u e > < / i t e m > < i t e m > < k e y > < s t r i n g > T a r i f a   N e t f l i x   E s t � n d a r   c o n   a n u n c i o s   ( s i n   i m p u e s t o s ) < / s t r i n g > < / k e y > < v a l u e > < i n t > 3 5 3 < / i n t > < / v a l u e > < / i t e m > < i t e m > < k e y > < s t r i n g > R e n t a   m e n u s u a l   p r o m o c i o n a l   p o r   l a   c o n t r a t a c i � n   d e l   N e t f l i x   E s t � n d a r   c o n   a n u n c i o s   ( s i n   i m p u e s t o s ) < / s t r i n g > < / k e y > < v a l u e > < i n t > 6 4 1 < / i n t > < / v a l u e > < / i t e m > < i t e m > < k e y > < s t r i n g > T � r m i n o s   y   c o n d i c i o n e s 1 0 < / s t r i n g > < / k e y > < v a l u e > < i n t > 1 9 4 < / i n t > < / v a l u e > < / i t e m > < i t e m > < k e y > < s t r i n g > T a r i f a   N e t f l i x   E s t � n d a r   ( s i n   i m p u e s t o s ) < / s t r i n g > < / k e y > < v a l u e > < i n t > 2 7 0 < / i n t > < / v a l u e > < / i t e m > < i t e m > < k e y > < s t r i n g > R e n t a   m e n u s u a l   p r o m o c i o n a l   p o r   l a   c o n t r a t a c i � n   d e l   N e t f l i x   E s t � n d a r   ( s i n   i m p u e s t o s ) < / s t r i n g > < / k e y > < v a l u e > < i n t > 5 5 8 < / i n t > < / v a l u e > < / i t e m > < i t e m > < k e y > < s t r i n g > T � r m i n o s   y   c o n d i c i o n e s 1 1 < / s t r i n g > < / k e y > < v a l u e > < i n t > 1 9 4 < / i n t > < / v a l u e > < / i t e m > < i t e m > < k e y > < s t r i n g > T a r i f a   N e t f l i x   P r e m i u m   ( s i n   i m p u e s t o s ) < / s t r i n g > < / k e y > < v a l u e > < i n t > 2 7 4 < / i n t > < / v a l u e > < / i t e m > < i t e m > < k e y > < s t r i n g > R e n t a   m e n u s u a l   p r o m o c i o n a l   p o r   l a   c o n t r a t a c i � n   d e l   N e t f l i x   P r e m i u m   ( s i n   i m p u e s t o s ) < / s t r i n g > < / k e y > < v a l u e > < i n t > 5 6 2 < / i n t > < / v a l u e > < / i t e m > < i t e m > < k e y > < s t r i n g > T � r m i n o s   y   c o n d i c i o n e s 1 2 < / s t r i n g > < / k e y > < v a l u e > < i n t > 1 9 4 < / i n t > < / v a l u e > < / i t e m > < i t e m > < k e y > < s t r i n g > T a r i f a   A m a z o n   P r i m e   ( s i n   i m p u e s t o s ) < / s t r i n g > < / k e y > < v a l u e > < i n t > 2 6 2 < / i n t > < / v a l u e > < / i t e m > < i t e m > < k e y > < s t r i n g > R e n t a   m e n u s u a l   p r o m o c i o n a l   p o r   l a   c o n t r a t a c i � n   P r i m e   V i d e o   ( s i n   i m p u e s t o s ) < / s t r i n g > < / k e y > < v a l u e > < i n t > 5 1 4 < / i n t > < / v a l u e > < / i t e m > < i t e m > < k e y > < s t r i n g > T � r m i n o s   y   c o n d i c i o n e s 1 3 < / s t r i n g > < / k e y > < v a l u e > < i n t > 1 9 4 < / i n t > < / v a l u e > < / i t e m > < i t e m > < k e y > < s t r i n g > T a r i f a   m a x     ( s i n   i m p u e s t o s ) < / s t r i n g > < / k e y > < v a l u e > < i n t > 2 0 1 < / i n t > < / v a l u e > < / i t e m > < i t e m > < k e y > < s t r i n g > R e n t a   m e n u s u a l   p r o m o c i o n a l   p o r   l a   c o n t r a t a c i � n   m a x     ( s i n   i m p u e s t o s ) < / s t r i n g > < / k e y > < v a l u e > < i n t > 4 6 6 < / i n t > < / v a l u e > < / i t e m > < i t e m > < k e y > < s t r i n g > T � r m i n o s   y   c o n d i c i o n e s 1 4 < / s t r i n g > < / k e y > < v a l u e > < i n t > 1 9 4 < / i n t > < / v a l u e > < / i t e m > < i t e m > < k e y > < s t r i n g > T a r i f a   P a r a m o u n t   +   ( s i n   i m p u e s t o s ) < / s t r i n g > < / k e y > < v a l u e > < i n t > 2 5 0 < / i n t > < / v a l u e > < / i t e m > < i t e m > < k e y > < s t r i n g > R e n t a   m e n u s u a l   p r o m o c i o n a l   p o r   l a   c o n t r a t a c i � n   P a r a m o u n t   +   ( s i n   i m p u e s t o s ) < / s t r i n g > < / k e y > < v a l u e > < i n t > 5 1 5 < / i n t > < / v a l u e > < / i t e m > < i t e m > < k e y > < s t r i n g > T � r m i n o s   y   c o n d i c i o n e s 1 5 < / s t r i n g > < / k e y > < v a l u e > < i n t > 1 9 4 < / i n t > < / v a l u e > < / i t e m > < i t e m > < k e y > < s t r i n g > T a r i f a   D i s n e y   +     ( s i n   i m p u e s t o s ) < / s t r i n g > < / k e y > < v a l u e > < i n t > 2 2 7 < / i n t > < / v a l u e > < / i t e m > < i t e m > < k e y > < s t r i n g > R e n t a   m e n u s u a l   p r o m o c i o n a l   p o r   l a   c o n t r a t a c i � n   D i s n e y   +     ( s i n   i m p u e s t o s ) < / s t r i n g > < / k e y > < v a l u e > < i n t > 4 9 2 < / i n t > < / v a l u e > < / i t e m > < i t e m > < k e y > < s t r i n g > T � r m i n o s   y   c o n d i c i o n e s 1 6 < / s t r i n g > < / k e y > < v a l u e > < i n t > 1 9 4 < / i n t > < / v a l u e > < / i t e m > < i t e m > < k e y > < s t r i n g > T a r i f a   S t a r   +     ( s i n   i m p u e s t o s ) < / s t r i n g > < / k e y > < v a l u e > < i n t > 2 0 9 < / i n t > < / v a l u e > < / i t e m > < i t e m > < k e y > < s t r i n g > R e n t a   m e n u s u a l   p r o m o c i o n a l   p o r   l a   c o n t r a t a c i � n   S t a r   +     ( s i n   i m p u e s t o s ) < / s t r i n g > < / k e y > < v a l u e > < i n t > 4 7 4 < / i n t > < / v a l u e > < / i t e m > < i t e m > < k e y > < s t r i n g > T � r m i n o s   y   c o n d i c i o n e s 1 7 < / s t r i n g > < / k e y > < v a l u e > < i n t > 1 9 4 < / i n t > < / v a l u e > < / i t e m > < i t e m > < k e y > < s t r i n g > T a r i f a   C o m b o   +   ( s i n   i m p u e s t o s ) < / s t r i n g > < / k e y > < v a l u e > < i n t > 2 2 6 < / i n t > < / v a l u e > < / i t e m > < i t e m > < k e y > < s t r i n g > R e n t a   m e n u s u a l   p r o m o c i o n a l   p o r   l a   c o n t r a t a c i � n   C o m b o   ( s i n   i m p u e s t o s ) < / s t r i n g > < / k e y > < v a l u e > < i n t > 4 8 1 < / i n t > < / v a l u e > < / i t e m > < i t e m > < k e y > < s t r i n g > T � r m i n o s   y   c o n d i c i o n e s 1 8 < / s t r i n g > < / k e y > < v a l u e > < i n t > 1 9 4 < / i n t > < / v a l u e > < / i t e m > < i t e m > < k e y > < s t r i n g > T a r i f a   F o x   S p o r t   P r e m i u m     ( s i n   i m p u e s t o s ) < / s t r i n g > < / k e y > < v a l u e > < i n t > 2 9 3 < / i n t > < / v a l u e > < / i t e m > < i t e m > < k e y > < s t r i n g > R e n t a   m e n u s u a l   p r o m o c i o n a l   p o r   l a   c o n t r a t a c i � n   F o x   S p o r t   P r e m i u m   ( s i n   i m p u e s t o s ) < / s t r i n g > < / k e y > < v a l u e > < i n t > 5 5 5 < / i n t > < / v a l u e > < / i t e m > < i t e m > < k e y > < s t r i n g > T � r m i n o s   y   c o n d i c i o n e s 1 9 < / s t r i n g > < / k e y > < v a l u e > < i n t > 1 9 4 < / i n t > < / v a l u e > < / i t e m > < / C o l u m n W i d t h s > < C o l u m n D i s p l a y I n d e x > < i t e m > < k e y > < s t r i n g > N o m b r e   d e   P l a n / P a q u e t e < / s t r i n g > < / k e y > < v a l u e > < i n t > 0 < / i n t > < / v a l u e > < / i t e m > < i t e m > < k e y > < s t r i n g > T i p o * < / s t r i n g > < / k e y > < v a l u e > < i n t > 1 < / i n t > < / v a l u e > < / i t e m > < i t e m > < k e y > < s t r i n g > T i p o   d e   p a q u e t e   c o n s i d e r a n d o   S T A R   ( s e r v i c i o s   i n c l u i d o s ) * < / s t r i n g > < / k e y > < v a l u e > < i n t > 2 < / i n t > < / v a l u e > < / i t e m > < i t e m > < k e y > < s t r i n g > E s q u e m a * < / s t r i n g > < / k e y > < v a l u e > < i n t > 3 < / i n t > < / v a l u e > < / i t e m > < i t e m > < k e y > < s t r i n g > P e r i o d o   d e   p a g o < / s t r i n g > < / k e y > < v a l u e > < i n t > 4 < / i n t > < / v a l u e > < / i t e m > < i t e m > < k e y > < s t r i n g > E s t a d o < / s t r i n g > < / k e y > < v a l u e > < i n t > 5 < / i n t > < / v a l u e > < / i t e m > < i t e m > < k e y > < s t r i n g > M u n i c i p i o < / s t r i n g > < / k e y > < v a l u e > < i n t > 6 < / i n t > < / v a l u e > < / i t e m > < i t e m > < k e y > < s t r i n g > L o c a l i d a d < / s t r i n g > < / k e y > < v a l u e > < i n t > 7 < / i n t > < / v a l u e > < / i t e m > < i t e m > < k e y > < s t r i n g > F o l i o   R P C < / s t r i n g > < / k e y > < v a l u e > < i n t > 8 < / i n t > < / v a l u e > < / i t e m > < i t e m > < k e y > < s t r i n g > R e n t a   m e n s u a l   ( s i n   i m p u e s t o s ) < / s t r i n g > < / k e y > < v a l u e > < i n t > 9 < / i n t > < / v a l u e > < / i t e m > < i t e m > < k e y > < s t r i n g > R e n t a   m e n s u a l     ( c o n   i m p u e s t o s ) < / s t r i n g > < / k e y > < v a l u e > < i n t > 1 0 < / i n t > < / v a l u e > < / i t e m > < i t e m > < k e y > < s t r i n g > � T i e n e   p r o m o c i o n e s   a s o c i a d a s   a l   p a q u e t e   q u e   a j u s t e n   l a   t a r i f a   d e   l a   r e n t a   m e n s u a l ?   ( S i / N o ) < / s t r i n g > < / k e y > < v a l u e > < i n t > 1 1 < / i n t > < / v a l u e > < / i t e m > < i t e m > < k e y > < s t r i n g > P r o m o c i � n   d e   " D e s c u e n t o   d e   s u   m e n s u a l i d a d "   p o r   u n   p e r i o d o   e s p e c � f i c o < / s t r i n g > < / k e y > < v a l u e > < i n t > 1 2 < / i n t > < / v a l u e > < / i t e m > < i t e m > < k e y > < s t r i n g > R e n t a   m e n s u a l   c o n   t a r i f a   p r o m o c i o n a l   ( s i n   i m p u e s t o s ) < / s t r i n g > < / k e y > < v a l u e > < i n t > 1 3 < / i n t > < / v a l u e > < / i t e m > < i t e m > < k e y > < s t r i n g > D u r a c i � n   d e   l a   p r o m o c i � n   ( e n   m e s e s ) < / s t r i n g > < / k e y > < v a l u e > < i n t > 1 4 < / i n t > < / v a l u e > < / i t e m > < i t e m > < k e y > < s t r i n g > T � r m i n o s   y   c o n d i c i o n e s < / s t r i n g > < / k e y > < v a l u e > < i n t > 1 5 < / i n t > < / v a l u e > < / i t e m > < i t e m > < k e y > < s t r i n g > P r o m o c i � n   p o r   " D o m i c i l i a c i � n "   d e   l a   r e n t a   m e n s u a l < / s t r i n g > < / k e y > < v a l u e > < i n t > 1 6 < / i n t > < / v a l u e > < / i t e m > < i t e m > < k e y > < s t r i n g > R e n t a   m e n u s u a l   c o n   t a r i f a   p r o m o c i o n a l   ( s i n   i m p u e s t o s ) < / s t r i n g > < / k e y > < v a l u e > < i n t > 1 7 < / i n t > < / v a l u e > < / i t e m > < i t e m > < k e y > < s t r i n g > D u r a c i � n   d e   l a   p r o m o c i � n   ( e n   m e s e s ) 2 < / s t r i n g > < / k e y > < v a l u e > < i n t > 1 8 < / i n t > < / v a l u e > < / i t e m > < i t e m > < k e y > < s t r i n g > T � r m i n o s   y   c o n d i c i o n e s 3 < / s t r i n g > < / k e y > < v a l u e > < i n t > 1 9 < / i n t > < / v a l u e > < / i t e m > < i t e m > < k e y > < s t r i n g > P r o m o c i � n   p o r   " A n u a l i d a d " < / s t r i n g > < / k e y > < v a l u e > < i n t > 2 0 < / i n t > < / v a l u e > < / i t e m > < i t e m > < k e y > < s t r i n g > R e n t a   m e n u s u a l   c o n   t a r i f a   p r o m o c i o n a l   ( s i n   i m p u e s t o s ) 4 < / s t r i n g > < / k e y > < v a l u e > < i n t > 2 1 < / i n t > < / v a l u e > < / i t e m > < i t e m > < k e y > < s t r i n g > D u r a c i � n   d e   l a   p r o m o c i � n   ( e n   m e s e s ) 5 < / s t r i n g > < / k e y > < v a l u e > < i n t > 2 2 < / i n t > < / v a l u e > < / i t e m > < i t e m > < k e y > < s t r i n g > T � r m i n o s   y   c o n d i c i o n e s 6 < / s t r i n g > < / k e y > < v a l u e > < i n t > 2 3 < / i n t > < / v a l u e > < / i t e m > < i t e m > < k e y > < s t r i n g > P r o m o c i � n   p o r   " C l i e n t e   a c t u a l   d e   T V " < / s t r i n g > < / k e y > < v a l u e > < i n t > 2 4 < / i n t > < / v a l u e > < / i t e m > < i t e m > < k e y > < s t r i n g > R e n t a   m e n u s u a l   c o n   t a r i f a   p r o m o c i o n a l   ( s i n   i m p u e s t o s ) 7 < / s t r i n g > < / k e y > < v a l u e > < i n t > 2 5 < / i n t > < / v a l u e > < / i t e m > < i t e m > < k e y > < s t r i n g > D u r a c i � n   d e   l a   p r o m o c i � n   ( e n   m e s e s ) 8 < / s t r i n g > < / k e y > < v a l u e > < i n t > 2 6 < / i n t > < / v a l u e > < / i t e m > < i t e m > < k e y > < s t r i n g > T � r m i n o s   y   c o n d i c i o n e s 9 < / s t r i n g > < / k e y > < v a l u e > < i n t > 2 7 < / i n t > < / v a l u e > < / i t e m > < i t e m > < k e y > < s t r i n g > � C u e n t a   c o n   i n c e n t i v o s   p r o m o c i o n a l e s   p o r   l a   c o n t r a t a c i � n   d e   a l g � n   s e r v i c i o   O T T   q u e   a j u s t e   e l   m o n t o   d < / s t r i n g > < / k e y > < v a l u e > < i n t > 2 8 < / i n t > < / v a l u e > < / i t e m > < i t e m > < k e y > < s t r i n g > T a r i f a   N e t f l i x   E s t � n d a r   c o n   a n u n c i o s   ( s i n   i m p u e s t o s ) < / s t r i n g > < / k e y > < v a l u e > < i n t > 2 9 < / i n t > < / v a l u e > < / i t e m > < i t e m > < k e y > < s t r i n g > R e n t a   m e n u s u a l   p r o m o c i o n a l   p o r   l a   c o n t r a t a c i � n   d e l   N e t f l i x   E s t � n d a r   c o n   a n u n c i o s   ( s i n   i m p u e s t o s ) < / s t r i n g > < / k e y > < v a l u e > < i n t > 3 0 < / i n t > < / v a l u e > < / i t e m > < i t e m > < k e y > < s t r i n g > T � r m i n o s   y   c o n d i c i o n e s 1 0 < / s t r i n g > < / k e y > < v a l u e > < i n t > 3 1 < / i n t > < / v a l u e > < / i t e m > < i t e m > < k e y > < s t r i n g > T a r i f a   N e t f l i x   E s t � n d a r   ( s i n   i m p u e s t o s ) < / s t r i n g > < / k e y > < v a l u e > < i n t > 3 2 < / i n t > < / v a l u e > < / i t e m > < i t e m > < k e y > < s t r i n g > R e n t a   m e n u s u a l   p r o m o c i o n a l   p o r   l a   c o n t r a t a c i � n   d e l   N e t f l i x   E s t � n d a r   ( s i n   i m p u e s t o s ) < / s t r i n g > < / k e y > < v a l u e > < i n t > 3 3 < / i n t > < / v a l u e > < / i t e m > < i t e m > < k e y > < s t r i n g > T � r m i n o s   y   c o n d i c i o n e s 1 1 < / s t r i n g > < / k e y > < v a l u e > < i n t > 3 4 < / i n t > < / v a l u e > < / i t e m > < i t e m > < k e y > < s t r i n g > T a r i f a   N e t f l i x   P r e m i u m   ( s i n   i m p u e s t o s ) < / s t r i n g > < / k e y > < v a l u e > < i n t > 3 5 < / i n t > < / v a l u e > < / i t e m > < i t e m > < k e y > < s t r i n g > R e n t a   m e n u s u a l   p r o m o c i o n a l   p o r   l a   c o n t r a t a c i � n   d e l   N e t f l i x   P r e m i u m   ( s i n   i m p u e s t o s ) < / s t r i n g > < / k e y > < v a l u e > < i n t > 3 6 < / i n t > < / v a l u e > < / i t e m > < i t e m > < k e y > < s t r i n g > T � r m i n o s   y   c o n d i c i o n e s 1 2 < / s t r i n g > < / k e y > < v a l u e > < i n t > 3 7 < / i n t > < / v a l u e > < / i t e m > < i t e m > < k e y > < s t r i n g > T a r i f a   A m a z o n   P r i m e   ( s i n   i m p u e s t o s ) < / s t r i n g > < / k e y > < v a l u e > < i n t > 3 8 < / i n t > < / v a l u e > < / i t e m > < i t e m > < k e y > < s t r i n g > R e n t a   m e n u s u a l   p r o m o c i o n a l   p o r   l a   c o n t r a t a c i � n   P r i m e   V i d e o   ( s i n   i m p u e s t o s ) < / s t r i n g > < / k e y > < v a l u e > < i n t > 3 9 < / i n t > < / v a l u e > < / i t e m > < i t e m > < k e y > < s t r i n g > T � r m i n o s   y   c o n d i c i o n e s 1 3 < / s t r i n g > < / k e y > < v a l u e > < i n t > 4 0 < / i n t > < / v a l u e > < / i t e m > < i t e m > < k e y > < s t r i n g > T a r i f a   m a x     ( s i n   i m p u e s t o s ) < / s t r i n g > < / k e y > < v a l u e > < i n t > 4 1 < / i n t > < / v a l u e > < / i t e m > < i t e m > < k e y > < s t r i n g > R e n t a   m e n u s u a l   p r o m o c i o n a l   p o r   l a   c o n t r a t a c i � n   m a x     ( s i n   i m p u e s t o s ) < / s t r i n g > < / k e y > < v a l u e > < i n t > 4 2 < / i n t > < / v a l u e > < / i t e m > < i t e m > < k e y > < s t r i n g > T � r m i n o s   y   c o n d i c i o n e s 1 4 < / s t r i n g > < / k e y > < v a l u e > < i n t > 4 3 < / i n t > < / v a l u e > < / i t e m > < i t e m > < k e y > < s t r i n g > T a r i f a   P a r a m o u n t   +   ( s i n   i m p u e s t o s ) < / s t r i n g > < / k e y > < v a l u e > < i n t > 4 4 < / i n t > < / v a l u e > < / i t e m > < i t e m > < k e y > < s t r i n g > R e n t a   m e n u s u a l   p r o m o c i o n a l   p o r   l a   c o n t r a t a c i � n   P a r a m o u n t   +   ( s i n   i m p u e s t o s ) < / s t r i n g > < / k e y > < v a l u e > < i n t > 4 5 < / i n t > < / v a l u e > < / i t e m > < i t e m > < k e y > < s t r i n g > T � r m i n o s   y   c o n d i c i o n e s 1 5 < / s t r i n g > < / k e y > < v a l u e > < i n t > 4 6 < / i n t > < / v a l u e > < / i t e m > < i t e m > < k e y > < s t r i n g > T a r i f a   D i s n e y   +     ( s i n   i m p u e s t o s ) < / s t r i n g > < / k e y > < v a l u e > < i n t > 4 7 < / i n t > < / v a l u e > < / i t e m > < i t e m > < k e y > < s t r i n g > R e n t a   m e n u s u a l   p r o m o c i o n a l   p o r   l a   c o n t r a t a c i � n   D i s n e y   +     ( s i n   i m p u e s t o s ) < / s t r i n g > < / k e y > < v a l u e > < i n t > 4 8 < / i n t > < / v a l u e > < / i t e m > < i t e m > < k e y > < s t r i n g > T � r m i n o s   y   c o n d i c i o n e s 1 6 < / s t r i n g > < / k e y > < v a l u e > < i n t > 4 9 < / i n t > < / v a l u e > < / i t e m > < i t e m > < k e y > < s t r i n g > T a r i f a   S t a r   +     ( s i n   i m p u e s t o s ) < / s t r i n g > < / k e y > < v a l u e > < i n t > 5 0 < / i n t > < / v a l u e > < / i t e m > < i t e m > < k e y > < s t r i n g > R e n t a   m e n u s u a l   p r o m o c i o n a l   p o r   l a   c o n t r a t a c i � n   S t a r   +     ( s i n   i m p u e s t o s ) < / s t r i n g > < / k e y > < v a l u e > < i n t > 5 1 < / i n t > < / v a l u e > < / i t e m > < i t e m > < k e y > < s t r i n g > T � r m i n o s   y   c o n d i c i o n e s 1 7 < / s t r i n g > < / k e y > < v a l u e > < i n t > 5 2 < / i n t > < / v a l u e > < / i t e m > < i t e m > < k e y > < s t r i n g > T a r i f a   C o m b o   +   ( s i n   i m p u e s t o s ) < / s t r i n g > < / k e y > < v a l u e > < i n t > 5 3 < / i n t > < / v a l u e > < / i t e m > < i t e m > < k e y > < s t r i n g > R e n t a   m e n u s u a l   p r o m o c i o n a l   p o r   l a   c o n t r a t a c i � n   C o m b o   ( s i n   i m p u e s t o s ) < / s t r i n g > < / k e y > < v a l u e > < i n t > 5 4 < / i n t > < / v a l u e > < / i t e m > < i t e m > < k e y > < s t r i n g > T � r m i n o s   y   c o n d i c i o n e s 1 8 < / s t r i n g > < / k e y > < v a l u e > < i n t > 5 5 < / i n t > < / v a l u e > < / i t e m > < i t e m > < k e y > < s t r i n g > T a r i f a   F o x   S p o r t   P r e m i u m     ( s i n   i m p u e s t o s ) < / s t r i n g > < / k e y > < v a l u e > < i n t > 5 6 < / i n t > < / v a l u e > < / i t e m > < i t e m > < k e y > < s t r i n g > R e n t a   m e n u s u a l   p r o m o c i o n a l   p o r   l a   c o n t r a t a c i � n   F o x   S p o r t   P r e m i u m   ( s i n   i m p u e s t o s ) < / s t r i n g > < / k e y > < v a l u e > < i n t > 5 7 < / i n t > < / v a l u e > < / i t e m > < i t e m > < k e y > < s t r i n g > T � r m i n o s   y   c o n d i c i o n e s 1 9 < / s t r i n g > < / k e y > < v a l u e > < i n t > 5 8 < / 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 2 0 2 4 - 1 0 - 0 3 T 2 2 : 4 3 : 0 0 . 3 4 0 3 2 3 4 - 0 6 : 0 0 < / L a s t P r o c e s s e d T i m e > < / D a t a M o d e l i n g S a n d b o x . S e r i a l i z e d S a n d b o x E r r o r C a c h e > ] ] > < / C u s t o m C o n t e n t > < / G e m i n i > 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 T a r i f a s 2 0 2 3 < / K e y > < V a l u e   x m l n s : a = " h t t p : / / s c h e m a s . d a t a c o n t r a c t . o r g / 2 0 0 4 / 0 7 / M i c r o s o f t . A n a l y s i s S e r v i c e s . C o m m o n " > < a : H a s F o c u s > t r u e < / a : H a s F o c u s > < a : S i z e A t D p i 9 6 > 1 1 3 < / a : S i z e A t D p i 9 6 > < a : V i s i b l e > t r u e < / a : V i s i b l e > < / V a l u e > < / K e y V a l u e O f s t r i n g S a n d b o x E d i t o r . M e a s u r e G r i d S t a t e S c d E 3 5 R y > < K e y V a l u e O f s t r i n g S a n d b o x E d i t o r . M e a s u r e G r i d S t a t e S c d E 3 5 R y > < K e y > C a n a s t a 2 0 2 4 < / K e y > < V a l u e   x m l n s : a = " h t t p : / / s c h e m a s . d a t a c o n t r a c t . o r g / 2 0 0 4 / 0 7 / M i c r o s o f t . A n a l y s i s S e r v i c e s . C o m m o n " > < a : H a s F o c u s > t r u e < / a : H a s F o c u s > < a : S i z e A t D p i 9 6 > 1 1 3 < / a : S i z e A t D p i 9 6 > < a : V i s i b l e > t r u e < / a : V i s i b l e > < / V a l u e > < / K e y V a l u e O f s t r i n g S a n d b o x E d i t o r . M e a s u r e G r i d S t a t e S c d E 3 5 R y > < K e y V a l u e O f s t r i n g S a n d b o x E d i t o r . M e a s u r e G r i d S t a t e S c d E 3 5 R y > < K e y > T a r i f a s 2 0 2 4 < / K e y > < V a l u e   x m l n s : a = " h t t p : / / s c h e m a s . d a t a c o n t r a c t . o r g / 2 0 0 4 / 0 7 / M i c r o s o f t . A n a l y s i s S e r v i c e s . C o m m o n " > < a : H a s F o c u s > t r u e < / a : H a s F o c u s > < a : S i z e A t D p i 9 6 > 1 1 3 < / a : S i z e A t D p i 9 6 > < a : V i s i b l e > t r u e < / a : V i s i b l e > < / V a l u e > < / K e y V a l u e O f s t r i n g S a n d b o x E d i t o r . M e a s u r e G r i d S t a t e S c d E 3 5 R y > < K e y V a l u e O f s t r i n g S a n d b o x E d i t o r . M e a s u r e G r i d S t a t e S c d E 3 5 R y > < K e y > C a n a s t a 2 0 2 3 < / K e y > < V a l u e   x m l n s : a = " h t t p : / / s c h e m a s . d a t a c o n t r a c t . o r g / 2 0 0 4 / 0 7 / M i c r o s o f t . A n a l y s i s S e r v i c e s . C o m m o n " > < a : H a s F o c u s > t r u e < / a : H a s F o c u s > < a : S i z e A t D p i 9 6 > 1 1 3 < / a : S i z e A t D p i 9 6 > < a : V i s i b l e > t r u e < / a : V i s i b l e > < / V a l u e > < / K e y V a l u e O f s t r i n g S a n d b o x E d i t o r . M e a s u r e G r i d S t a t e S c d E 3 5 R y > < K e y V a l u e O f s t r i n g S a n d b o x E d i t o r . M e a s u r e G r i d S t a t e S c d E 3 5 R y > < K e y > S u s c r i p t o r e s a < / K e y > < V a l u e   x m l n s : a = " h t t p : / / s c h e m a s . d a t a c o n t r a c t . o r g / 2 0 0 4 / 0 7 / M i c r o s o f t . A n a l y s i s S e r v i c e s . C o m m o n " > < a : H a s F o c u s > t r u e < / a : H a s F o c u s > < a : S i z e A t D p i 9 6 > 1 1 3 < / a : S i z e A t D p i 9 6 > < a : V i s i b l e > t r u e < / a : V i s i b l e > < / V a l u e > < / K e y V a l u e O f s t r i n g S a n d b o x E d i t o r . M e a s u r e G r i d S t a t e S c d E 3 5 R y > < K e y V a l u e O f s t r i n g S a n d b o x E d i t o r . M e a s u r e G r i d S t a t e S c d E 3 5 R y > < K e y > S u s c r i p t o r e s b < / K e y > < V a l u e   x m l n s : a = " h t t p : / / s c h e m a s . d a t a c o n t r a c t . o r g / 2 0 0 4 / 0 7 / M i c r o s o f t . A n a l y s i s S e r v i c e s . C o m m o n " > < a : H a s F o c u s > t r u e < / a : H a s F o c u s > < a : S i z e A t D p i 9 6 > 1 1 3 < / a : S i z e A t D p i 9 6 > < a : V i s i b l e > t r u e < / a : V i s i b l e > < / V a l u e > < / K e y V a l u e O f s t r i n g S a n d b o x E d i t o r . M e a s u r e G r i d S t a t e S c d E 3 5 R y > < K e y V a l u e O f s t r i n g S a n d b o x E d i t o r . M e a s u r e G r i d S t a t e S c d E 3 5 R y > < K e y > S u s c r i p t o r e s c < / 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0C8885A5-19B4-4036-8389-8D522FA29FE5}">
  <ds:schemaRefs/>
</ds:datastoreItem>
</file>

<file path=customXml/itemProps10.xml><?xml version="1.0" encoding="utf-8"?>
<ds:datastoreItem xmlns:ds="http://schemas.openxmlformats.org/officeDocument/2006/customXml" ds:itemID="{30DE84DC-40F3-4CDB-B41C-8E437E04601E}">
  <ds:schemaRefs/>
</ds:datastoreItem>
</file>

<file path=customXml/itemProps11.xml><?xml version="1.0" encoding="utf-8"?>
<ds:datastoreItem xmlns:ds="http://schemas.openxmlformats.org/officeDocument/2006/customXml" ds:itemID="{F22FAB35-705A-4E0C-8112-733746568689}">
  <ds:schemaRefs/>
</ds:datastoreItem>
</file>

<file path=customXml/itemProps12.xml><?xml version="1.0" encoding="utf-8"?>
<ds:datastoreItem xmlns:ds="http://schemas.openxmlformats.org/officeDocument/2006/customXml" ds:itemID="{7FE33414-725A-40F8-8EB9-AC2416C9DBA5}">
  <ds:schemaRefs/>
</ds:datastoreItem>
</file>

<file path=customXml/itemProps13.xml><?xml version="1.0" encoding="utf-8"?>
<ds:datastoreItem xmlns:ds="http://schemas.openxmlformats.org/officeDocument/2006/customXml" ds:itemID="{0A611715-7D38-4F1E-AFDF-39EC58FDA048}">
  <ds:schemaRefs/>
</ds:datastoreItem>
</file>

<file path=customXml/itemProps14.xml><?xml version="1.0" encoding="utf-8"?>
<ds:datastoreItem xmlns:ds="http://schemas.openxmlformats.org/officeDocument/2006/customXml" ds:itemID="{2BB44AE9-B20C-409A-A07F-23054E68FC2D}">
  <ds:schemaRefs/>
</ds:datastoreItem>
</file>

<file path=customXml/itemProps15.xml><?xml version="1.0" encoding="utf-8"?>
<ds:datastoreItem xmlns:ds="http://schemas.openxmlformats.org/officeDocument/2006/customXml" ds:itemID="{C12B2DCF-024F-449E-AD4A-98341662156C}">
  <ds:schemaRefs/>
</ds:datastoreItem>
</file>

<file path=customXml/itemProps16.xml><?xml version="1.0" encoding="utf-8"?>
<ds:datastoreItem xmlns:ds="http://schemas.openxmlformats.org/officeDocument/2006/customXml" ds:itemID="{D408251A-E3D3-4448-B945-BB5614E75AC9}">
  <ds:schemaRefs/>
</ds:datastoreItem>
</file>

<file path=customXml/itemProps17.xml><?xml version="1.0" encoding="utf-8"?>
<ds:datastoreItem xmlns:ds="http://schemas.openxmlformats.org/officeDocument/2006/customXml" ds:itemID="{5B03A511-6A21-421C-8909-860A7A2AD8FE}">
  <ds:schemaRefs/>
</ds:datastoreItem>
</file>

<file path=customXml/itemProps18.xml><?xml version="1.0" encoding="utf-8"?>
<ds:datastoreItem xmlns:ds="http://schemas.openxmlformats.org/officeDocument/2006/customXml" ds:itemID="{05312835-F1A0-40C6-86FB-7E8A9D3440F5}">
  <ds:schemaRefs/>
</ds:datastoreItem>
</file>

<file path=customXml/itemProps19.xml><?xml version="1.0" encoding="utf-8"?>
<ds:datastoreItem xmlns:ds="http://schemas.openxmlformats.org/officeDocument/2006/customXml" ds:itemID="{526BC873-123A-405F-8B84-6024AD10437A}">
  <ds:schemaRefs/>
</ds:datastoreItem>
</file>

<file path=customXml/itemProps2.xml><?xml version="1.0" encoding="utf-8"?>
<ds:datastoreItem xmlns:ds="http://schemas.openxmlformats.org/officeDocument/2006/customXml" ds:itemID="{2E13F12A-7AAC-49F6-AA43-BA535A86DD6B}">
  <ds:schemaRefs/>
</ds:datastoreItem>
</file>

<file path=customXml/itemProps20.xml><?xml version="1.0" encoding="utf-8"?>
<ds:datastoreItem xmlns:ds="http://schemas.openxmlformats.org/officeDocument/2006/customXml" ds:itemID="{D8FC6865-7A8B-49F2-BD63-BB42B24FAFD5}">
  <ds:schemaRefs/>
</ds:datastoreItem>
</file>

<file path=customXml/itemProps21.xml><?xml version="1.0" encoding="utf-8"?>
<ds:datastoreItem xmlns:ds="http://schemas.openxmlformats.org/officeDocument/2006/customXml" ds:itemID="{E408B8BD-1375-4FDE-A76E-0FD7C49B368F}">
  <ds:schemaRefs/>
</ds:datastoreItem>
</file>

<file path=customXml/itemProps22.xml><?xml version="1.0" encoding="utf-8"?>
<ds:datastoreItem xmlns:ds="http://schemas.openxmlformats.org/officeDocument/2006/customXml" ds:itemID="{B88F20B8-C38D-43AF-AC31-375A9CD0281C}">
  <ds:schemaRefs/>
</ds:datastoreItem>
</file>

<file path=customXml/itemProps23.xml><?xml version="1.0" encoding="utf-8"?>
<ds:datastoreItem xmlns:ds="http://schemas.openxmlformats.org/officeDocument/2006/customXml" ds:itemID="{288FFFAA-F639-432D-AE8B-A59CF883D67B}">
  <ds:schemaRefs/>
</ds:datastoreItem>
</file>

<file path=customXml/itemProps24.xml><?xml version="1.0" encoding="utf-8"?>
<ds:datastoreItem xmlns:ds="http://schemas.openxmlformats.org/officeDocument/2006/customXml" ds:itemID="{96A101E2-CF9E-4DFC-AFE9-76BC2B478EA7}">
  <ds:schemaRefs/>
</ds:datastoreItem>
</file>

<file path=customXml/itemProps25.xml><?xml version="1.0" encoding="utf-8"?>
<ds:datastoreItem xmlns:ds="http://schemas.openxmlformats.org/officeDocument/2006/customXml" ds:itemID="{CC87C8E8-23D2-49EE-B0E9-D74E75F242CD}">
  <ds:schemaRefs/>
</ds:datastoreItem>
</file>

<file path=customXml/itemProps26.xml><?xml version="1.0" encoding="utf-8"?>
<ds:datastoreItem xmlns:ds="http://schemas.openxmlformats.org/officeDocument/2006/customXml" ds:itemID="{E148BD68-BA79-4DEB-88D7-649EDB3D9908}">
  <ds:schemaRefs/>
</ds:datastoreItem>
</file>

<file path=customXml/itemProps3.xml><?xml version="1.0" encoding="utf-8"?>
<ds:datastoreItem xmlns:ds="http://schemas.openxmlformats.org/officeDocument/2006/customXml" ds:itemID="{096980D0-ABEB-465C-8182-A87BBB68D468}">
  <ds:schemaRefs/>
</ds:datastoreItem>
</file>

<file path=customXml/itemProps4.xml><?xml version="1.0" encoding="utf-8"?>
<ds:datastoreItem xmlns:ds="http://schemas.openxmlformats.org/officeDocument/2006/customXml" ds:itemID="{B8186022-FEF0-4EB5-8210-8549C8CE0B51}">
  <ds:schemaRefs/>
</ds:datastoreItem>
</file>

<file path=customXml/itemProps5.xml><?xml version="1.0" encoding="utf-8"?>
<ds:datastoreItem xmlns:ds="http://schemas.openxmlformats.org/officeDocument/2006/customXml" ds:itemID="{DC111CFC-9D8E-49A2-9AC1-D6CAE61F620C}">
  <ds:schemaRefs/>
</ds:datastoreItem>
</file>

<file path=customXml/itemProps6.xml><?xml version="1.0" encoding="utf-8"?>
<ds:datastoreItem xmlns:ds="http://schemas.openxmlformats.org/officeDocument/2006/customXml" ds:itemID="{583D26B2-C2D4-4F88-A6BB-037701B15289}">
  <ds:schemaRefs/>
</ds:datastoreItem>
</file>

<file path=customXml/itemProps7.xml><?xml version="1.0" encoding="utf-8"?>
<ds:datastoreItem xmlns:ds="http://schemas.openxmlformats.org/officeDocument/2006/customXml" ds:itemID="{0CD87A8B-164F-44A5-9517-9723AE8AF967}">
  <ds:schemaRefs/>
</ds:datastoreItem>
</file>

<file path=customXml/itemProps8.xml><?xml version="1.0" encoding="utf-8"?>
<ds:datastoreItem xmlns:ds="http://schemas.openxmlformats.org/officeDocument/2006/customXml" ds:itemID="{0C0516DC-5F0A-4CF6-BD57-3C48A2CF0BB2}">
  <ds:schemaRefs/>
</ds:datastoreItem>
</file>

<file path=customXml/itemProps9.xml><?xml version="1.0" encoding="utf-8"?>
<ds:datastoreItem xmlns:ds="http://schemas.openxmlformats.org/officeDocument/2006/customXml" ds:itemID="{88C25915-0E8A-4066-BBBA-8A158A90B88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40</vt:i4>
      </vt:variant>
    </vt:vector>
  </HeadingPairs>
  <TitlesOfParts>
    <vt:vector size="52" baseType="lpstr">
      <vt:lpstr>C</vt:lpstr>
      <vt:lpstr>V</vt:lpstr>
      <vt:lpstr>S</vt:lpstr>
      <vt:lpstr>Listas</vt:lpstr>
      <vt:lpstr>Control</vt:lpstr>
      <vt:lpstr>Mercado</vt:lpstr>
      <vt:lpstr>Cálculos auxiliares</vt:lpstr>
      <vt:lpstr>Cálculos principales</vt:lpstr>
      <vt:lpstr>Calculos STAR</vt:lpstr>
      <vt:lpstr>Resultados</vt:lpstr>
      <vt:lpstr>Datos APSM--&gt;</vt:lpstr>
      <vt:lpstr>Base</vt:lpstr>
      <vt:lpstr>Admin.costs</vt:lpstr>
      <vt:lpstr>Admin.staff.per.customer.care.staff</vt:lpstr>
      <vt:lpstr>APSM.STAR.distribution.by.plan</vt:lpstr>
      <vt:lpstr>APSM.STAR.lines</vt:lpstr>
      <vt:lpstr>APSM.STAR.subs.by.plan</vt:lpstr>
      <vt:lpstr>APSM.STAR.user.only.residential</vt:lpstr>
      <vt:lpstr>APSM.STAR.users.only.noresidential</vt:lpstr>
      <vt:lpstr>Bad.debt.cost</vt:lpstr>
      <vt:lpstr>Billing.cost</vt:lpstr>
      <vt:lpstr>Customer.care.line.STAR.per.staff</vt:lpstr>
      <vt:lpstr>equipo.terminal.parameter</vt:lpstr>
      <vt:lpstr>Floorspace.per.staff</vt:lpstr>
      <vt:lpstr>instalation.charge</vt:lpstr>
      <vt:lpstr>Line.rental.churn</vt:lpstr>
      <vt:lpstr>Marketing.and.sales.minimum.proportion.STAR</vt:lpstr>
      <vt:lpstr>Marketing.and.sales.per.gross.add.STAR</vt:lpstr>
      <vt:lpstr>modalidad</vt:lpstr>
      <vt:lpstr>Monthly.cost.per.staff</vt:lpstr>
      <vt:lpstr>Rent.per.sqm</vt:lpstr>
      <vt:lpstr>Retail.profit</vt:lpstr>
      <vt:lpstr>suscriptores2020</vt:lpstr>
      <vt:lpstr>suscriptores2021</vt:lpstr>
      <vt:lpstr>suscriptores2022</vt:lpstr>
      <vt:lpstr>vector.distribution.users.STAR</vt:lpstr>
      <vt:lpstr>vector.implicit.prices.otherservices.after.discount</vt:lpstr>
      <vt:lpstr>vector.implicit.prices.otherservices.before.discount</vt:lpstr>
      <vt:lpstr>vector.implicit.prices.STAR.after.discount</vt:lpstr>
      <vt:lpstr>vector.implicit.prices.STAR.before.discount</vt:lpstr>
      <vt:lpstr>vector.periodicity</vt:lpstr>
      <vt:lpstr>vector.plans.names</vt:lpstr>
      <vt:lpstr>vector.star.plans.names</vt:lpstr>
      <vt:lpstr>vector.star.plans.singleplay.names</vt:lpstr>
      <vt:lpstr>vector.users.broadband</vt:lpstr>
      <vt:lpstr>vector.users.distribution.telephone</vt:lpstr>
      <vt:lpstr>vector.users.STAR</vt:lpstr>
      <vt:lpstr>weighted.average.local.loop.by.plan</vt:lpstr>
      <vt:lpstr>Workbook.Version</vt:lpstr>
      <vt:lpstr>Year.selected</vt:lpstr>
      <vt:lpstr>Years</vt:lpstr>
      <vt:lpstr>years.client.retention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2024-10-22T01:18:55Z</dcterms:created>
  <dcterms:modified xsi:type="dcterms:W3CDTF">2024-10-22T17:06:26Z</dcterms:modified>
</cp:coreProperties>
</file>