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defaultThemeVersion="166925"/>
  <xr:revisionPtr revIDLastSave="0" documentId="8_{BD38EB9F-151A-4A5D-857F-EF6C4DB206A6}" xr6:coauthVersionLast="36" xr6:coauthVersionMax="47" xr10:uidLastSave="{00000000-0000-0000-0000-000000000000}"/>
  <bookViews>
    <workbookView xWindow="-105" yWindow="-105" windowWidth="23250" windowHeight="12450" activeTab="6" xr2:uid="{15539D50-41D7-4049-9456-39888B36BFA9}"/>
  </bookViews>
  <sheets>
    <sheet name="V" sheetId="23" r:id="rId1"/>
    <sheet name="S" sheetId="22" r:id="rId2"/>
    <sheet name="Listas" sheetId="7" r:id="rId3"/>
    <sheet name="Insumos" sheetId="14" r:id="rId4"/>
    <sheet name="Costo SCyD" sheetId="11" r:id="rId5"/>
    <sheet name="Resultados Caso I" sheetId="18" r:id="rId6"/>
    <sheet name="Resultados Caso II" sheetId="21" r:id="rId7"/>
  </sheets>
  <externalReferences>
    <externalReference r:id="rId8"/>
  </externalReferences>
  <definedNames>
    <definedName name="_Fill" hidden="1">#REF!</definedName>
    <definedName name="_Key1" hidden="1">#REF!</definedName>
    <definedName name="_Key2" hidden="1">#REF!</definedName>
    <definedName name="_Order1" hidden="1">255</definedName>
    <definedName name="_Order2" hidden="1">255</definedName>
    <definedName name="_p51" localSheetId="0" hidden="1">{"MG-2002-F1",#N/A,FALSE,"PPU-Telemig";"MG-2002-F2",#N/A,FALSE,"PPU-Telemig";"MG-2002-F3",#N/A,FALSE,"PPU-Telemig";"MG-2002-F4",#N/A,FALSE,"PPU-Telemig";"MG-2003-F1",#N/A,FALSE,"PPU-Telemig";"MG-2004-F1",#N/A,FALSE,"PPU-Telemig"}</definedName>
    <definedName name="_p51" hidden="1">{"MG-2002-F1",#N/A,FALSE,"PPU-Telemig";"MG-2002-F2",#N/A,FALSE,"PPU-Telemig";"MG-2002-F3",#N/A,FALSE,"PPU-Telemig";"MG-2002-F4",#N/A,FALSE,"PPU-Telemig";"MG-2003-F1",#N/A,FALSE,"PPU-Telemig";"MG-2004-F1",#N/A,FALSE,"PPU-Telemig"}</definedName>
    <definedName name="_RAN1">"A1..J66"</definedName>
    <definedName name="_Regression_Int" hidden="1">1</definedName>
    <definedName name="_Sort" hidden="1">'[1]SOPOCTprod-pagos99'!#REF!</definedName>
    <definedName name="AccessDatabase" hidden="1">"C:\Mis documentos\Plan99_Ad\CALCULOB2.mdb"</definedName>
    <definedName name="anscount" hidden="1">1</definedName>
    <definedName name="ARE" localSheetId="0" hidden="1">{"MG-2002-F1",#N/A,FALSE,"PPU-Telemig";"MG-2002-F2",#N/A,FALSE,"PPU-Telemig";"MG-2002-F3",#N/A,FALSE,"PPU-Telemig";"MG-2002-F4",#N/A,FALSE,"PPU-Telemig";"MG-2003-F1",#N/A,FALSE,"PPU-Telemig";"MG-2004-F1",#N/A,FALSE,"PPU-Telemig"}</definedName>
    <definedName name="ARE" hidden="1">{"MG-2002-F1",#N/A,FALSE,"PPU-Telemig";"MG-2002-F2",#N/A,FALSE,"PPU-Telemig";"MG-2002-F3",#N/A,FALSE,"PPU-Telemig";"MG-2002-F4",#N/A,FALSE,"PPU-Telemig";"MG-2003-F1",#N/A,FALSE,"PPU-Telemig";"MG-2004-F1",#N/A,FALSE,"PPU-Telemig"}</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DADADASD" localSheetId="0" hidden="1">{#N/A,#N/A,FALSE,"DCD-Cs";#N/A,#N/A,FALSE,"LPR";#N/A,#N/A,FALSE,"LPR-LOU";#N/A,#N/A,FALSE,"GPS1100";#N/A,#N/A,FALSE,"Secure7"}</definedName>
    <definedName name="ASADADADASD" hidden="1">{#N/A,#N/A,FALSE,"DCD-Cs";#N/A,#N/A,FALSE,"LPR";#N/A,#N/A,FALSE,"LPR-LOU";#N/A,#N/A,FALSE,"GPS1100";#N/A,#N/A,FALSE,"Secure7"}</definedName>
    <definedName name="ASFDA" localSheetId="0" hidden="1">{"MG-2002-F1",#N/A,FALSE,"PPU-Telemig";"MG-2002-F2",#N/A,FALSE,"PPU-Telemig";"MG-2002-F3",#N/A,FALSE,"PPU-Telemig";"MG-2002-F4",#N/A,FALSE,"PPU-Telemig";"MG-2003-F1",#N/A,FALSE,"PPU-Telemig";"MG-2004-F1",#N/A,FALSE,"PPU-Telemig"}</definedName>
    <definedName name="ASFDA" hidden="1">{"MG-2002-F1",#N/A,FALSE,"PPU-Telemig";"MG-2002-F2",#N/A,FALSE,"PPU-Telemig";"MG-2002-F3",#N/A,FALSE,"PPU-Telemig";"MG-2002-F4",#N/A,FALSE,"PPU-Telemig";"MG-2003-F1",#N/A,FALSE,"PPU-Telemig";"MG-2004-F1",#N/A,FALSE,"PPU-Telemig"}</definedName>
    <definedName name="Avantel" localSheetId="0" hidden="1">{"'Edit'!$A$1:$V$2277"}</definedName>
    <definedName name="Avantel" hidden="1">{"'Edit'!$A$1:$V$2277"}</definedName>
    <definedName name="BG_Del" hidden="1">15</definedName>
    <definedName name="BG_Ins" hidden="1">4</definedName>
    <definedName name="BG_Mod" hidden="1">6</definedName>
    <definedName name="billion" localSheetId="1">1000000000</definedName>
    <definedName name="bit.conversion">1024</definedName>
    <definedName name="bit.per.byte">8</definedName>
    <definedName name="calidad.SAIB">Insumos!$D$34:$D$37</definedName>
    <definedName name="cell.pi">2.6</definedName>
    <definedName name="costo.unitario">Insumos!$K$19:$O$21</definedName>
    <definedName name="costos.acceso">Insumos!$K$75:$O$97</definedName>
    <definedName name="CV" localSheetId="0" hidden="1">{"'Edit'!$A$1:$V$2277"}</definedName>
    <definedName name="CV" hidden="1">{"'Edit'!$A$1:$V$2277"}</definedName>
    <definedName name="days.per.month">30.42</definedName>
    <definedName name="days.per.year">365</definedName>
    <definedName name="DME_Dirty" hidden="1">"False"</definedName>
    <definedName name="EE" localSheetId="0"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0"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FTRT" localSheetId="0" hidden="1">{"'72'!$A$1:$N$43"}</definedName>
    <definedName name="EFTRT" hidden="1">{"'72'!$A$1:$N$43"}</definedName>
    <definedName name="epsilon">0.000001</definedName>
    <definedName name="factor.calidad.SAIB">Insumos!$M$34:$M$37</definedName>
    <definedName name="factor.simetria.SAIB">Insumos!$M$28:$M$29</definedName>
    <definedName name="factor.vel.SAIB">Insumos!$M$42:$M$64</definedName>
    <definedName name="FF" localSheetId="0" hidden="1">{"'Edit'!$A$1:$V$2277"}</definedName>
    <definedName name="FF" hidden="1">{"'Edit'!$A$1:$V$2277"}</definedName>
    <definedName name="FFF" localSheetId="0"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 localSheetId="0" hidden="1">{"'Edit'!$A$1:$V$2277"}</definedName>
    <definedName name="FG" hidden="1">{"'Edit'!$A$1:$V$2277"}</definedName>
    <definedName name="FSA" localSheetId="0" hidden="1">{"MG-2002-F1",#N/A,FALSE,"PPU-Telemig";"MG-2002-F2",#N/A,FALSE,"PPU-Telemig";"MG-2002-F3",#N/A,FALSE,"PPU-Telemig";"MG-2002-F4",#N/A,FALSE,"PPU-Telemig";"MG-2003-F1",#N/A,FALSE,"PPU-Telemig";"MG-2004-F1",#N/A,FALSE,"PPU-Telemig"}</definedName>
    <definedName name="FSA" hidden="1">{"MG-2002-F1",#N/A,FALSE,"PPU-Telemig";"MG-2002-F2",#N/A,FALSE,"PPU-Telemig";"MG-2002-F3",#N/A,FALSE,"PPU-Telemig";"MG-2002-F4",#N/A,FALSE,"PPU-Telemig";"MG-2003-F1",#N/A,FALSE,"PPU-Telemig";"MG-2004-F1",#N/A,FALSE,"PPU-Telemig"}</definedName>
    <definedName name="FTGYH" localSheetId="0"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FTGYH"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gary" localSheetId="0" hidden="1">{"'Edit'!$A$1:$V$2277"}</definedName>
    <definedName name="gary" hidden="1">{"'Edit'!$A$1:$V$2277"}</definedName>
    <definedName name="geral" localSheetId="0"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F" localSheetId="0" hidden="1">{"'Edit'!$A$1:$V$2277"}</definedName>
    <definedName name="GF" hidden="1">{"'Edit'!$A$1:$V$2277"}</definedName>
    <definedName name="HB" localSheetId="0" hidden="1">{"'Edit'!$A$1:$V$2277"}</definedName>
    <definedName name="HB" hidden="1">{"'Edit'!$A$1:$V$2277"}</definedName>
    <definedName name="HJ" localSheetId="0" hidden="1">{"'Edit'!$A$1:$V$2277"}</definedName>
    <definedName name="HJ" hidden="1">{"'Edit'!$A$1:$V$2277"}</definedName>
    <definedName name="hours.per.day">24</definedName>
    <definedName name="HTML_CodePage" hidden="1">1252</definedName>
    <definedName name="HTML_Cont" localSheetId="0" hidden="1">{"'Edit'!$A$1:$V$2277"}</definedName>
    <definedName name="HTML_Cont" hidden="1">{"'Edit'!$A$1:$V$2277"}</definedName>
    <definedName name="HTML_Control" localSheetId="0" hidden="1">{"'72'!$A$1:$N$43"}</definedName>
    <definedName name="HTML_Control" hidden="1">{"'72'!$A$1:$N$43"}</definedName>
    <definedName name="HTML_Control_" localSheetId="0" hidden="1">{"'Edit'!$A$1:$V$2277"}</definedName>
    <definedName name="HTML_Control_" hidden="1">{"'Edit'!$A$1:$V$2277"}</definedName>
    <definedName name="HTML_Description" hidden="1">""</definedName>
    <definedName name="HTML_Email" hidden="1">""</definedName>
    <definedName name="HTML_Header" hidden="1">"72"</definedName>
    <definedName name="HTML_LastUpdate" hidden="1">"20/10/98"</definedName>
    <definedName name="HTML_LineAfter" hidden="1">FALSE</definedName>
    <definedName name="HTML_LineBefore" hidden="1">FALSE</definedName>
    <definedName name="HTML_Name" hidden="1">"MVARGAS"</definedName>
    <definedName name="HTML_OBDlg2" hidden="1">TRUE</definedName>
    <definedName name="HTML_OBDlg4" hidden="1">TRUE</definedName>
    <definedName name="HTML_OS" hidden="1">0</definedName>
    <definedName name="HTML_PathFile" hidden="1">"C:\Mis documentos\Topologias\Tx\NDI PASEO\HTML.htm"</definedName>
    <definedName name="HTML_Title" hidden="1">"NA_PETROLERA"</definedName>
    <definedName name="HTMLCont" localSheetId="0" hidden="1">{"'Edit'!$A$1:$V$2277"}</definedName>
    <definedName name="HTMLCont" hidden="1">{"'Edit'!$A$1:$V$2277"}</definedName>
    <definedName name="HTMLControl" localSheetId="0" hidden="1">{"'Edit'!$A$1:$V$2277"}</definedName>
    <definedName name="HTMLControl" hidden="1">{"'Edit'!$A$1:$V$2277"}</definedName>
    <definedName name="HTMLControl_" localSheetId="0" hidden="1">{"'Edit'!$A$1:$V$2277"}</definedName>
    <definedName name="HTMLControl_" hidden="1">{"'Edit'!$A$1:$V$2277"}</definedName>
    <definedName name="hundred">100</definedName>
    <definedName name="hxw" localSheetId="0" hidden="1">{"'Edit'!$A$1:$V$2277"}</definedName>
    <definedName name="hxw" hidden="1">{"'Edit'!$A$1:$V$2277"}</definedName>
    <definedName name="indice.tiempo">Listas!$E$12:$I$12</definedName>
    <definedName name="Jan" localSheetId="0" hidden="1">{"'Edit'!$A$1:$V$2277"}</definedName>
    <definedName name="Jan" hidden="1">{"'Edit'!$A$1:$V$2277"}</definedName>
    <definedName name="JKKL" localSheetId="0" hidden="1">{"'Edit'!$A$1:$V$2277"}</definedName>
    <definedName name="JKKL" hidden="1">{"'Edit'!$A$1:$V$2277"}</definedName>
    <definedName name="KL" localSheetId="0" hidden="1">{"'Edit'!$A$1:$V$2277"}</definedName>
    <definedName name="KL" hidden="1">{"'Edit'!$A$1:$V$2277"}</definedName>
    <definedName name="KLÑKLÑK" localSheetId="0" hidden="1">{#N/A,#N/A,FALSE,"523,Dual2E,SmartSSM";#N/A,#N/A,FALSE,"523,2E,3E,SmartSSM";#N/A,#N/A,FALSE,"523,Dual3E,SmartSSM"}</definedName>
    <definedName name="KLÑKLÑK" hidden="1">{#N/A,#N/A,FALSE,"523,Dual2E,SmartSSM";#N/A,#N/A,FALSE,"523,2E,3E,SmartSSM";#N/A,#N/A,FALSE,"523,Dual3E,SmartSSM"}</definedName>
    <definedName name="KO" localSheetId="0" hidden="1">{"'Edit'!$A$1:$V$2277"}</definedName>
    <definedName name="KO" hidden="1">{"'Edit'!$A$1:$V$2277"}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x" localSheetId="0" hidden="1">{"'Edit'!$A$1:$V$2277"}</definedName>
    <definedName name="lx" hidden="1">{"'Edit'!$A$1:$V$2277"}</definedName>
    <definedName name="lz" localSheetId="0" hidden="1">{"'Edit'!$A$1:$V$2277"}</definedName>
    <definedName name="lz" hidden="1">{"'Edit'!$A$1:$V$2277"}</definedName>
    <definedName name="MARTIN" localSheetId="0" hidden="1">{"'Edit'!$A$1:$V$2277"}</definedName>
    <definedName name="MARTIN" hidden="1">{"'Edit'!$A$1:$V$2277"}</definedName>
    <definedName name="MAT" localSheetId="0" hidden="1">{"'Edit'!$A$1:$V$2277"}</definedName>
    <definedName name="MAT" hidden="1">{"'Edit'!$A$1:$V$2277"}</definedName>
    <definedName name="million" localSheetId="1">1000000</definedName>
    <definedName name="minutes.per.hour">60</definedName>
    <definedName name="mmm" localSheetId="0"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nlogo">"Image 69"</definedName>
    <definedName name="months">12</definedName>
    <definedName name="months.per.year">12</definedName>
    <definedName name="N" localSheetId="0" hidden="1">{"'Edit'!$A$1:$V$2277"}</definedName>
    <definedName name="N" hidden="1">{"'Edit'!$A$1:$V$2277"}</definedName>
    <definedName name="Network_minutes_per_Mbps">Listas!$E$4</definedName>
    <definedName name="niveles.desagregacion">Insumos!$D$19:$D$21</definedName>
    <definedName name="NORTEL" localSheetId="0" hidden="1">{"'Edit'!$A$1:$V$2277"}</definedName>
    <definedName name="NORTEL" hidden="1">{"'Edit'!$A$1:$V$2277"}</definedName>
    <definedName name="ÑJÑL" localSheetId="0" hidden="1">Main.SAPF4Help()</definedName>
    <definedName name="ÑJÑL" hidden="1">Main.SAPF4Help()</definedName>
    <definedName name="ÑL" localSheetId="0" hidden="1">{"'Edit'!$A$1:$V$2277"}</definedName>
    <definedName name="ÑL" hidden="1">{"'Edit'!$A$1:$V$2277"}</definedName>
    <definedName name="PUEBLA" localSheetId="0" hidden="1">{"'72'!$A$1:$N$43"}</definedName>
    <definedName name="PUEBLA" hidden="1">{"'72'!$A$1:$N$43"}</definedName>
    <definedName name="QW" localSheetId="0" hidden="1">{"'Edit'!$A$1:$V$2277"}</definedName>
    <definedName name="QW" hidden="1">{"'Edit'!$A$1:$V$2277"}</definedName>
    <definedName name="QWWSSW" localSheetId="0" hidden="1">{#N/A,#N/A,FALSE,"GNI Hub";#N/A,#N/A,FALSE,"GNI Pop";#N/A,#N/A,FALSE,"Cesium";#N/A,#N/A,FALSE,"LPR";#N/A,#N/A,FALSE,"LPR-LOU";#N/A,#N/A,FALSE,"GPS1100";#N/A,#N/A,FALSE,"523, Dual 2E";#N/A,#N/A,FALSE,"523,2E,3E";#N/A,#N/A,FALSE,"523, Dual 3E";#N/A,#N/A,FALSE,"520";#N/A,#N/A,FALSE,"520,3E";#N/A,#N/A,FALSE,"523,Dual 2E,Smart";#N/A,#N/A,FALSE,"523,ST2,ST3,Smart";#N/A,#N/A,FALSE," 523,Dual3E,Smart";#N/A,#N/A,FALSE,"523,Dual2E,SmartSSM";#N/A,#N/A,FALSE,"523,2E,3E,SmartSSM";#N/A,#N/A,FALSE,"523,Dual3E,SmartSSM";#N/A,#N/A,FALSE,"GNI Price Summary"}</definedName>
    <definedName name="QWWSSW" hidden="1">{#N/A,#N/A,FALSE,"GNI Hub";#N/A,#N/A,FALSE,"GNI Pop";#N/A,#N/A,FALSE,"Cesium";#N/A,#N/A,FALSE,"LPR";#N/A,#N/A,FALSE,"LPR-LOU";#N/A,#N/A,FALSE,"GPS1100";#N/A,#N/A,FALSE,"523, Dual 2E";#N/A,#N/A,FALSE,"523,2E,3E";#N/A,#N/A,FALSE,"523, Dual 3E";#N/A,#N/A,FALSE,"520";#N/A,#N/A,FALSE,"520,3E";#N/A,#N/A,FALSE,"523,Dual 2E,Smart";#N/A,#N/A,FALSE,"523,ST2,ST3,Smart";#N/A,#N/A,FALSE," 523,Dual3E,Smart";#N/A,#N/A,FALSE,"523,Dual2E,SmartSSM";#N/A,#N/A,FALSE,"523,2E,3E,SmartSSM";#N/A,#N/A,FALSE,"523,Dual3E,SmartSSM";#N/A,#N/A,FALSE,"GNI Price Summary"}</definedName>
    <definedName name="res" localSheetId="0"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en" localSheetId="0" hidden="1">Main.SAPF4Help()</definedName>
    <definedName name="resumen" hidden="1">Main.SAPF4Help()</definedName>
    <definedName name="RF" localSheetId="0" hidden="1">{"'Edit'!$A$1:$V$2277"}</definedName>
    <definedName name="RF" hidden="1">{"'Edit'!$A$1:$V$2277"}</definedName>
    <definedName name="RR" localSheetId="0" hidden="1">{"MG-2002-F1",#N/A,FALSE,"PPU-Telemig";"MG-2002-F2",#N/A,FALSE,"PPU-Telemig";"MG-2002-F3",#N/A,FALSE,"PPU-Telemig";"MG-2002-F4",#N/A,FALSE,"PPU-Telemig";"MG-2003-F1",#N/A,FALSE,"PPU-Telemig";"MG-2004-F1",#N/A,FALSE,"PPU-Telemig"}</definedName>
    <definedName name="RR" hidden="1">{"MG-2002-F1",#N/A,FALSE,"PPU-Telemig";"MG-2002-F2",#N/A,FALSE,"PPU-Telemig";"MG-2002-F3",#N/A,FALSE,"PPU-Telemig";"MG-2002-F4",#N/A,FALSE,"PPU-Telemig";"MG-2003-F1",#N/A,FALSE,"PPU-Telemig";"MG-2004-F1",#N/A,FALSE,"PPU-Telemig"}</definedName>
    <definedName name="SAP" localSheetId="0" hidden="1">Main.SAPF4Help()</definedName>
    <definedName name="SAP" hidden="1">Main.SAPF4Help()</definedName>
    <definedName name="SAPBEXdnldView" hidden="1">"3UCLXGX5U860E2OHQHIF1OFNZ"</definedName>
    <definedName name="SAPBEXrevision" hidden="1">1</definedName>
    <definedName name="SAPBEXsysID" hidden="1">"BIP"</definedName>
    <definedName name="SAPBEXwbID" hidden="1">"44TPQ9003VV6KHYAEWIYD8BPR"</definedName>
    <definedName name="SAPFuncF4Help" localSheetId="0" hidden="1">Main.SAPF4Help()</definedName>
    <definedName name="SAPFuncF4Help" hidden="1">Main.SAPF4Help()</definedName>
    <definedName name="SAPFuncF5Help" localSheetId="0" hidden="1">Main.SAPF4Help()</definedName>
    <definedName name="SAPFuncF5Help" hidden="1">Main.SAPF4Help()</definedName>
    <definedName name="scenario_selected">"'!$D$46"</definedName>
    <definedName name="seconds.per.hour">3600</definedName>
    <definedName name="seconds.per.minute">60</definedName>
    <definedName name="simetria.SAIB">Insumos!$D$28:$D$29</definedName>
    <definedName name="TELMEX" localSheetId="0" hidden="1">{"'Edit'!$A$1:$V$2277"}</definedName>
    <definedName name="TELMEX" hidden="1">{"'Edit'!$A$1:$V$2277"}</definedName>
    <definedName name="TF" localSheetId="0" hidden="1">{"'Edit'!$A$1:$V$2277"}</definedName>
    <definedName name="TF" hidden="1">{"'Edit'!$A$1:$V$2277"}</definedName>
    <definedName name="thousand" localSheetId="1">1000</definedName>
    <definedName name="UIOPO" localSheetId="0" hidden="1">{#N/A,#N/A,FALSE,"523,Dual 2E,Smart";#N/A,#N/A,FALSE,"523,ST2,ST3,Smart";#N/A,#N/A,FALSE," 523,Dual3E,Smart"}</definedName>
    <definedName name="UIOPO" hidden="1">{#N/A,#N/A,FALSE,"523,Dual 2E,Smart";#N/A,#N/A,FALSE,"523,ST2,ST3,Smart";#N/A,#N/A,FALSE," 523,Dual3E,Smart"}</definedName>
    <definedName name="vel.SAIB">Listas!$C$4:$C$26</definedName>
    <definedName name="vtas" localSheetId="0" hidden="1">Main.SAPF4Help()</definedName>
    <definedName name="vtas" hidden="1">Main.SAPF4Help()</definedName>
    <definedName name="we" localSheetId="0" hidden="1">{"MG-2002-F1",#N/A,FALSE,"PPU-Telemig";"MG-2002-F2",#N/A,FALSE,"PPU-Telemig";"MG-2002-F3",#N/A,FALSE,"PPU-Telemig";"MG-2002-F4",#N/A,FALSE,"PPU-Telemig";"MG-2003-F1",#N/A,FALSE,"PPU-Telemig";"MG-2004-F1",#N/A,FALSE,"PPU-Telemig"}</definedName>
    <definedName name="we" hidden="1">{"MG-2002-F1",#N/A,FALSE,"PPU-Telemig";"MG-2002-F2",#N/A,FALSE,"PPU-Telemig";"MG-2002-F3",#N/A,FALSE,"PPU-Telemig";"MG-2002-F4",#N/A,FALSE,"PPU-Telemig";"MG-2003-F1",#N/A,FALSE,"PPU-Telemig";"MG-2004-F1",#N/A,FALSE,"PPU-Telemig"}</definedName>
    <definedName name="WERTT" localSheetId="0" hidden="1">{"'Edit'!$A$1:$V$2277"}</definedName>
    <definedName name="WERTT" hidden="1">{"'Edit'!$A$1:$V$2277"}</definedName>
    <definedName name="WERTTYU" localSheetId="0" hidden="1">{"'Edit'!$A$1:$V$2277"}</definedName>
    <definedName name="WERTTYU" hidden="1">{"'Edit'!$A$1:$V$2277"}</definedName>
    <definedName name="wrn.All." localSheetId="0"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wrn.All."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wrn.BA._.REPORT." localSheetId="0" hidden="1">{#N/A,#N/A,FALSE,"GNI Hub";#N/A,#N/A,FALSE,"GNI Pop";#N/A,#N/A,FALSE,"Cesium";#N/A,#N/A,FALSE,"LPR";#N/A,#N/A,FALSE,"LPR-LOU";#N/A,#N/A,FALSE,"GPS1100";#N/A,#N/A,FALSE,"523, Dual 2E";#N/A,#N/A,FALSE,"523,2E,3E";#N/A,#N/A,FALSE,"523, Dual 3E";#N/A,#N/A,FALSE,"520";#N/A,#N/A,FALSE,"520,3E";#N/A,#N/A,FALSE,"523,Dual 2E,Smart";#N/A,#N/A,FALSE,"523,ST2,ST3,Smart";#N/A,#N/A,FALSE," 523,Dual3E,Smart";#N/A,#N/A,FALSE,"523,Dual2E,SmartSSM";#N/A,#N/A,FALSE,"523,2E,3E,SmartSSM";#N/A,#N/A,FALSE,"523,Dual3E,SmartSSM";#N/A,#N/A,FALSE,"GNI Price Summary"}</definedName>
    <definedName name="wrn.BA._.REPORT." hidden="1">{#N/A,#N/A,FALSE,"GNI Hub";#N/A,#N/A,FALSE,"GNI Pop";#N/A,#N/A,FALSE,"Cesium";#N/A,#N/A,FALSE,"LPR";#N/A,#N/A,FALSE,"LPR-LOU";#N/A,#N/A,FALSE,"GPS1100";#N/A,#N/A,FALSE,"523, Dual 2E";#N/A,#N/A,FALSE,"523,2E,3E";#N/A,#N/A,FALSE,"523, Dual 3E";#N/A,#N/A,FALSE,"520";#N/A,#N/A,FALSE,"520,3E";#N/A,#N/A,FALSE,"523,Dual 2E,Smart";#N/A,#N/A,FALSE,"523,ST2,ST3,Smart";#N/A,#N/A,FALSE," 523,Dual3E,Smart";#N/A,#N/A,FALSE,"523,Dual2E,SmartSSM";#N/A,#N/A,FALSE,"523,2E,3E,SmartSSM";#N/A,#N/A,FALSE,"523,Dual3E,SmartSSM";#N/A,#N/A,FALSE,"GNI Price Summary"}</definedName>
    <definedName name="wrn.Classic._.Bits." localSheetId="0" hidden="1">{#N/A,#N/A,FALSE,"523, Dual 2E";#N/A,#N/A,FALSE,"523,2E,3E";#N/A,#N/A,FALSE,"523, Dual 3E";#N/A,#N/A,FALSE,"520";#N/A,#N/A,FALSE,"520,3E"}</definedName>
    <definedName name="wrn.Classic._.Bits." hidden="1">{#N/A,#N/A,FALSE,"523, Dual 2E";#N/A,#N/A,FALSE,"523,2E,3E";#N/A,#N/A,FALSE,"523, Dual 3E";#N/A,#N/A,FALSE,"520";#N/A,#N/A,FALSE,"520,3E"}</definedName>
    <definedName name="wrn.LPU._.MG." localSheetId="0"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PRS." localSheetId="0" hidden="1">{#N/A,#N/A,FALSE,"DCD-Cs";#N/A,#N/A,FALSE,"LPR";#N/A,#N/A,FALSE,"LPR-LOU";#N/A,#N/A,FALSE,"GPS1100";#N/A,#N/A,FALSE,"Secure7"}</definedName>
    <definedName name="wrn.PRS." hidden="1">{#N/A,#N/A,FALSE,"DCD-Cs";#N/A,#N/A,FALSE,"LPR";#N/A,#N/A,FALSE,"LPR-LOU";#N/A,#N/A,FALSE,"GPS1100";#N/A,#N/A,FALSE,"Secure7"}</definedName>
    <definedName name="wrn.Smart._.Bits." localSheetId="0" hidden="1">{#N/A,#N/A,FALSE,"523,Dual 2E,Smart";#N/A,#N/A,FALSE,"523,ST2,ST3,Smart";#N/A,#N/A,FALSE," 523,Dual3E,Smart"}</definedName>
    <definedName name="wrn.Smart._.Bits." hidden="1">{#N/A,#N/A,FALSE,"523,Dual 2E,Smart";#N/A,#N/A,FALSE,"523,ST2,ST3,Smart";#N/A,#N/A,FALSE," 523,Dual3E,Smart"}</definedName>
    <definedName name="wrn.Smart._.Bits._.SSM." localSheetId="0" hidden="1">{#N/A,#N/A,FALSE,"523,Dual2E,SmartSSM";#N/A,#N/A,FALSE,"523,2E,3E,SmartSSM";#N/A,#N/A,FALSE,"523,Dual3E,SmartSSM"}</definedName>
    <definedName name="wrn.Smart._.Bits._.SSM." hidden="1">{#N/A,#N/A,FALSE,"523,Dual2E,SmartSSM";#N/A,#N/A,FALSE,"523,2E,3E,SmartSSM";#N/A,#N/A,FALSE,"523,Dual3E,SmartSSM"}</definedName>
    <definedName name="WW" localSheetId="0"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Y" localSheetId="0" hidden="1">Main.SAPF4Help()</definedName>
    <definedName name="Y" hidden="1">Main.SAPF4Help()</definedName>
    <definedName name="years">Listas!$E$13:$I$13</definedName>
    <definedName name="Z_0286AE20_8772_11D5_A132_00C04FB84EEB_.wvu.Cols" hidden="1">#REF!,#REF!,#REF!,#REF!,#REF!,#REF!,#REF!</definedName>
    <definedName name="Z_0C014924_4C6F_11D6_8BB0_00065B16470D_.wvu.Cols" hidden="1">#REF!</definedName>
    <definedName name="ZSXDCFV" localSheetId="0" hidden="1">{#N/A,#N/A,FALSE,"523, Dual 2E";#N/A,#N/A,FALSE,"523,2E,3E";#N/A,#N/A,FALSE,"523, Dual 3E";#N/A,#N/A,FALSE,"520";#N/A,#N/A,FALSE,"520,3E"}</definedName>
    <definedName name="ZSXDCFV" hidden="1">{#N/A,#N/A,FALSE,"523, Dual 2E";#N/A,#N/A,FALSE,"523,2E,3E";#N/A,#N/A,FALSE,"523, Dual 3E";#N/A,#N/A,FALSE,"520";#N/A,#N/A,FALSE,"520,3E"}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1" l="1" a="1"/>
  <c r="D47" i="21" s="1"/>
  <c r="D66" i="21"/>
  <c r="D15" i="21" a="1"/>
  <c r="D17" i="21" s="1"/>
  <c r="D16" i="21"/>
  <c r="D18" i="21"/>
  <c r="D20" i="21"/>
  <c r="D23" i="21"/>
  <c r="D24" i="21"/>
  <c r="D26" i="21"/>
  <c r="D27" i="21"/>
  <c r="D28" i="21"/>
  <c r="D30" i="21"/>
  <c r="D31" i="21"/>
  <c r="D32" i="21"/>
  <c r="D33" i="21"/>
  <c r="D34" i="21"/>
  <c r="D47" i="18" a="1"/>
  <c r="D47" i="18" s="1"/>
  <c r="D15" i="18" a="1"/>
  <c r="D32" i="18" s="1"/>
  <c r="D15" i="18"/>
  <c r="D17" i="18"/>
  <c r="D18" i="18"/>
  <c r="D19" i="18"/>
  <c r="D20" i="18"/>
  <c r="D21" i="18"/>
  <c r="D22" i="18"/>
  <c r="D23" i="18"/>
  <c r="D24" i="18"/>
  <c r="D25" i="18"/>
  <c r="D26" i="18"/>
  <c r="D27" i="18"/>
  <c r="D28" i="18"/>
  <c r="D29" i="18"/>
  <c r="D30" i="18"/>
  <c r="D31" i="18"/>
  <c r="D34" i="18"/>
  <c r="D35" i="18"/>
  <c r="D36" i="18"/>
  <c r="D37" i="18"/>
  <c r="B503" i="11"/>
  <c r="B405" i="11"/>
  <c r="L405" i="11" s="1"/>
  <c r="B305" i="11"/>
  <c r="B207" i="11"/>
  <c r="B107" i="11"/>
  <c r="L107" i="11" s="1"/>
  <c r="B9" i="11"/>
  <c r="L9" i="11" s="1"/>
  <c r="C551" i="11"/>
  <c r="C279" i="11"/>
  <c r="K279" i="11" s="1"/>
  <c r="C231" i="11"/>
  <c r="C232" i="11" s="1"/>
  <c r="C207" i="1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179" i="11"/>
  <c r="C155" i="11"/>
  <c r="C131" i="11"/>
  <c r="D575" i="11" a="1"/>
  <c r="D578" i="11"/>
  <c r="D579" i="11"/>
  <c r="D581" i="11"/>
  <c r="D551" i="11" a="1"/>
  <c r="D551" i="11" s="1"/>
  <c r="J551" i="11" s="1"/>
  <c r="D554" i="11"/>
  <c r="D555" i="11"/>
  <c r="D556" i="11"/>
  <c r="D557" i="11"/>
  <c r="D558" i="11"/>
  <c r="D559" i="11"/>
  <c r="D560" i="11"/>
  <c r="D561" i="11"/>
  <c r="D562" i="11"/>
  <c r="D563" i="11"/>
  <c r="D564" i="11"/>
  <c r="D565" i="11"/>
  <c r="D566" i="11"/>
  <c r="D567" i="11"/>
  <c r="D568" i="11"/>
  <c r="D569" i="11"/>
  <c r="D571" i="11"/>
  <c r="D527" i="11" a="1"/>
  <c r="D548" i="11" s="1"/>
  <c r="D537" i="11"/>
  <c r="D538" i="11"/>
  <c r="D540" i="11"/>
  <c r="D542" i="11"/>
  <c r="D503" i="11" a="1"/>
  <c r="D506" i="11"/>
  <c r="D507" i="11"/>
  <c r="D508" i="11"/>
  <c r="D510" i="11"/>
  <c r="D512" i="11"/>
  <c r="D515" i="11"/>
  <c r="D516" i="11"/>
  <c r="D477" i="11" a="1"/>
  <c r="D477" i="11"/>
  <c r="D480" i="11"/>
  <c r="D490" i="11"/>
  <c r="D491" i="11"/>
  <c r="D492" i="11"/>
  <c r="D493" i="11"/>
  <c r="D494" i="11"/>
  <c r="D495" i="11"/>
  <c r="D496" i="11"/>
  <c r="D497" i="11"/>
  <c r="D498" i="11"/>
  <c r="D499" i="11"/>
  <c r="D453" i="11" a="1"/>
  <c r="D456" i="11"/>
  <c r="D457" i="11"/>
  <c r="D458" i="11"/>
  <c r="D459" i="11"/>
  <c r="D460" i="11"/>
  <c r="D462" i="11"/>
  <c r="D464" i="11"/>
  <c r="D467" i="11"/>
  <c r="D468" i="11"/>
  <c r="D469" i="11"/>
  <c r="D470" i="11"/>
  <c r="D471" i="11"/>
  <c r="D472" i="11"/>
  <c r="D473" i="11"/>
  <c r="D474" i="11"/>
  <c r="D429" i="11" a="1"/>
  <c r="D432" i="11"/>
  <c r="D433" i="11"/>
  <c r="D434" i="11"/>
  <c r="D435" i="11"/>
  <c r="D437" i="11"/>
  <c r="D439" i="11"/>
  <c r="D443" i="11"/>
  <c r="D446" i="11"/>
  <c r="D405" i="11" a="1"/>
  <c r="D409" i="11" s="1"/>
  <c r="D415" i="11"/>
  <c r="D416" i="11"/>
  <c r="D417" i="11"/>
  <c r="D418" i="11"/>
  <c r="D420" i="11"/>
  <c r="D422" i="11"/>
  <c r="D426" i="11"/>
  <c r="D377" i="11" a="1"/>
  <c r="D383" i="11" s="1"/>
  <c r="D378" i="11"/>
  <c r="D379" i="11"/>
  <c r="D380" i="11"/>
  <c r="D381" i="11"/>
  <c r="D382" i="11"/>
  <c r="D384" i="11"/>
  <c r="D385" i="11"/>
  <c r="D386" i="11"/>
  <c r="D387" i="11"/>
  <c r="D388" i="11"/>
  <c r="D389" i="11"/>
  <c r="D390" i="11"/>
  <c r="D392" i="11"/>
  <c r="D394" i="11"/>
  <c r="D396" i="11"/>
  <c r="D397" i="11"/>
  <c r="D398" i="11"/>
  <c r="D353" i="11" a="1"/>
  <c r="D360" i="11" s="1"/>
  <c r="D356" i="11"/>
  <c r="D358" i="11"/>
  <c r="D359" i="11"/>
  <c r="D361" i="11"/>
  <c r="D362" i="11"/>
  <c r="D364" i="11"/>
  <c r="D365" i="11"/>
  <c r="D366" i="11"/>
  <c r="D367" i="11"/>
  <c r="D369" i="11"/>
  <c r="D371" i="11"/>
  <c r="D329" i="11" a="1"/>
  <c r="D331" i="11"/>
  <c r="D332" i="11"/>
  <c r="D333" i="11"/>
  <c r="D334" i="11"/>
  <c r="D336" i="11"/>
  <c r="D338" i="11"/>
  <c r="D339" i="11"/>
  <c r="D340" i="11"/>
  <c r="D341" i="11"/>
  <c r="D342" i="11"/>
  <c r="D344" i="11"/>
  <c r="D346" i="11"/>
  <c r="D348" i="11"/>
  <c r="D350" i="11"/>
  <c r="D305" i="11" a="1"/>
  <c r="D311" i="11" s="1"/>
  <c r="D308" i="11"/>
  <c r="D309" i="11"/>
  <c r="D310" i="11"/>
  <c r="D312" i="11"/>
  <c r="D279" i="11" a="1"/>
  <c r="D279" i="11" s="1"/>
  <c r="J279" i="11" s="1"/>
  <c r="D280" i="11"/>
  <c r="D281" i="11"/>
  <c r="D283" i="11"/>
  <c r="D284" i="11"/>
  <c r="D285" i="11"/>
  <c r="D286" i="11"/>
  <c r="D287" i="11"/>
  <c r="D288" i="11"/>
  <c r="D289" i="11"/>
  <c r="D290" i="11"/>
  <c r="D291" i="11"/>
  <c r="D292" i="11"/>
  <c r="D293" i="11"/>
  <c r="D294" i="11"/>
  <c r="D295" i="11"/>
  <c r="D296" i="11"/>
  <c r="D297" i="11"/>
  <c r="D299" i="11"/>
  <c r="D255" i="11" a="1"/>
  <c r="D256" i="11"/>
  <c r="D260" i="11"/>
  <c r="D262" i="11"/>
  <c r="D263" i="11"/>
  <c r="D264" i="11"/>
  <c r="D265" i="11"/>
  <c r="D266" i="11"/>
  <c r="D267" i="11"/>
  <c r="D268" i="11"/>
  <c r="D269" i="11"/>
  <c r="D270" i="11"/>
  <c r="D271" i="11"/>
  <c r="D272" i="11"/>
  <c r="D273" i="11"/>
  <c r="D275" i="11"/>
  <c r="D231" i="11" a="1"/>
  <c r="D231" i="11" s="1"/>
  <c r="J231" i="11" s="1"/>
  <c r="D232" i="11"/>
  <c r="D234" i="11"/>
  <c r="D235" i="11"/>
  <c r="D236" i="11"/>
  <c r="D237" i="11"/>
  <c r="D238" i="11"/>
  <c r="D239" i="11"/>
  <c r="D240" i="11"/>
  <c r="D241" i="11"/>
  <c r="D242" i="11"/>
  <c r="D243" i="11"/>
  <c r="D244" i="11"/>
  <c r="D245" i="11"/>
  <c r="D246" i="11"/>
  <c r="D247" i="11"/>
  <c r="D248" i="11"/>
  <c r="D249" i="11"/>
  <c r="D250" i="11"/>
  <c r="D251" i="11"/>
  <c r="D252" i="11"/>
  <c r="D207" i="11" a="1"/>
  <c r="D208" i="11" s="1"/>
  <c r="D207" i="11"/>
  <c r="D209" i="11"/>
  <c r="D210" i="11"/>
  <c r="D211" i="11"/>
  <c r="D212" i="11"/>
  <c r="D213" i="11"/>
  <c r="D214" i="11"/>
  <c r="D215" i="11"/>
  <c r="D216" i="11"/>
  <c r="D217" i="11"/>
  <c r="D218" i="11"/>
  <c r="D219" i="11"/>
  <c r="D220" i="11"/>
  <c r="D221" i="11"/>
  <c r="D222" i="11"/>
  <c r="D223" i="11"/>
  <c r="D224" i="11"/>
  <c r="D225" i="11"/>
  <c r="D226" i="11"/>
  <c r="D227" i="11"/>
  <c r="D228" i="11"/>
  <c r="D229" i="11"/>
  <c r="D179" i="11" a="1"/>
  <c r="D179" i="11" s="1"/>
  <c r="J179" i="11" s="1"/>
  <c r="D182" i="11"/>
  <c r="D183" i="11"/>
  <c r="D184" i="11"/>
  <c r="D185" i="11"/>
  <c r="D186" i="11"/>
  <c r="D187" i="11"/>
  <c r="D188" i="11"/>
  <c r="D189" i="11"/>
  <c r="D190" i="11"/>
  <c r="D191" i="11"/>
  <c r="D192" i="11"/>
  <c r="D193" i="11"/>
  <c r="D194" i="11"/>
  <c r="D195" i="11"/>
  <c r="D196" i="11"/>
  <c r="D197" i="11"/>
  <c r="D198" i="11"/>
  <c r="D199" i="11"/>
  <c r="D200" i="11"/>
  <c r="D155" i="11" a="1"/>
  <c r="D155" i="11" s="1"/>
  <c r="J155" i="11" s="1"/>
  <c r="D156" i="11"/>
  <c r="D157" i="11"/>
  <c r="D158" i="11"/>
  <c r="D159" i="11"/>
  <c r="D160" i="11"/>
  <c r="D161" i="11"/>
  <c r="D162" i="11"/>
  <c r="D163" i="11"/>
  <c r="D164" i="11"/>
  <c r="D165" i="11"/>
  <c r="D166" i="11"/>
  <c r="D167" i="11"/>
  <c r="D168" i="11"/>
  <c r="D169" i="11"/>
  <c r="D170" i="11"/>
  <c r="D171" i="11"/>
  <c r="D172" i="11"/>
  <c r="D173" i="11"/>
  <c r="D174" i="11"/>
  <c r="D175" i="11"/>
  <c r="D176" i="11"/>
  <c r="D131" i="11" a="1"/>
  <c r="D131" i="11" s="1"/>
  <c r="J131" i="11" s="1"/>
  <c r="D133" i="11"/>
  <c r="D135" i="11"/>
  <c r="D136" i="11"/>
  <c r="D137" i="11"/>
  <c r="D138" i="11"/>
  <c r="D139" i="11"/>
  <c r="D140" i="11"/>
  <c r="D141" i="11"/>
  <c r="D142" i="11"/>
  <c r="D143" i="11"/>
  <c r="D144" i="11"/>
  <c r="D145" i="11"/>
  <c r="D146" i="11"/>
  <c r="D147" i="11"/>
  <c r="D148" i="11"/>
  <c r="D149" i="11"/>
  <c r="D150" i="11"/>
  <c r="D151" i="11"/>
  <c r="D152" i="11"/>
  <c r="D107" i="11" a="1"/>
  <c r="D109" i="11"/>
  <c r="D112" i="11"/>
  <c r="D113" i="11"/>
  <c r="D119" i="11"/>
  <c r="D120" i="11"/>
  <c r="D121" i="11"/>
  <c r="D122" i="11"/>
  <c r="D81" i="11" a="1"/>
  <c r="D83" i="11"/>
  <c r="D85" i="11"/>
  <c r="D87" i="11"/>
  <c r="D88" i="11"/>
  <c r="D89" i="11"/>
  <c r="D90" i="11"/>
  <c r="D91" i="11"/>
  <c r="D97" i="11"/>
  <c r="D98" i="11"/>
  <c r="D99" i="11"/>
  <c r="D100" i="11"/>
  <c r="D101" i="11"/>
  <c r="D102" i="11"/>
  <c r="D57" i="11" a="1"/>
  <c r="D33" i="11" a="1"/>
  <c r="D45" i="11"/>
  <c r="D46" i="11"/>
  <c r="D47" i="11"/>
  <c r="D48" i="11"/>
  <c r="D50" i="11"/>
  <c r="D51" i="11"/>
  <c r="D52" i="11"/>
  <c r="D9" i="11" a="1"/>
  <c r="D16" i="11"/>
  <c r="D17" i="11"/>
  <c r="D18" i="11"/>
  <c r="D19" i="11"/>
  <c r="D20" i="11"/>
  <c r="D21" i="11"/>
  <c r="D22" i="11"/>
  <c r="D24" i="11"/>
  <c r="D26" i="11"/>
  <c r="D27" i="11"/>
  <c r="D28" i="11"/>
  <c r="D29" i="11"/>
  <c r="D30" i="11"/>
  <c r="K551" i="11"/>
  <c r="J207" i="11"/>
  <c r="L207" i="11"/>
  <c r="K155" i="11"/>
  <c r="K131" i="11"/>
  <c r="D575" i="11" l="1"/>
  <c r="D593" i="11"/>
  <c r="D595" i="11"/>
  <c r="D596" i="11"/>
  <c r="D580" i="11"/>
  <c r="D582" i="11"/>
  <c r="D583" i="11"/>
  <c r="D588" i="11"/>
  <c r="D590" i="11"/>
  <c r="D591" i="11"/>
  <c r="D584" i="11"/>
  <c r="D585" i="11"/>
  <c r="D592" i="11"/>
  <c r="D594" i="11"/>
  <c r="D586" i="11"/>
  <c r="D589" i="11"/>
  <c r="D587" i="11"/>
  <c r="D57" i="11"/>
  <c r="D76" i="11"/>
  <c r="D78" i="11"/>
  <c r="D75" i="11"/>
  <c r="D77" i="11"/>
  <c r="D305" i="11"/>
  <c r="D323" i="11"/>
  <c r="D325" i="11"/>
  <c r="D316" i="11"/>
  <c r="D318" i="11"/>
  <c r="D326" i="11"/>
  <c r="D313" i="11"/>
  <c r="D315" i="11"/>
  <c r="D317" i="11"/>
  <c r="D314" i="11"/>
  <c r="D319" i="11"/>
  <c r="D320" i="11"/>
  <c r="D322" i="11"/>
  <c r="D324" i="11"/>
  <c r="D321" i="11"/>
  <c r="D74" i="11"/>
  <c r="D107" i="11"/>
  <c r="D110" i="11"/>
  <c r="D108" i="11"/>
  <c r="D111" i="11"/>
  <c r="D117" i="11"/>
  <c r="D114" i="11"/>
  <c r="D115" i="11"/>
  <c r="D116" i="11"/>
  <c r="D118" i="11"/>
  <c r="D503" i="11"/>
  <c r="D509" i="11"/>
  <c r="D511" i="11"/>
  <c r="D513" i="11"/>
  <c r="D514" i="11"/>
  <c r="D521" i="11"/>
  <c r="D523" i="11"/>
  <c r="D429" i="11"/>
  <c r="D440" i="11"/>
  <c r="D442" i="11"/>
  <c r="D444" i="11"/>
  <c r="D445" i="11"/>
  <c r="D438" i="11"/>
  <c r="D441" i="11"/>
  <c r="D450" i="11"/>
  <c r="B504" i="1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D478" i="11"/>
  <c r="D484" i="11"/>
  <c r="D486" i="11"/>
  <c r="D488" i="11"/>
  <c r="D489" i="11"/>
  <c r="D482" i="11"/>
  <c r="D481" i="11"/>
  <c r="D483" i="11"/>
  <c r="D485" i="11"/>
  <c r="D487" i="11"/>
  <c r="D128" i="11"/>
  <c r="D414" i="11"/>
  <c r="D524" i="11"/>
  <c r="D522" i="11"/>
  <c r="D405" i="11"/>
  <c r="D419" i="11"/>
  <c r="D421" i="11"/>
  <c r="D423" i="11"/>
  <c r="D424" i="11"/>
  <c r="D425" i="11"/>
  <c r="D410" i="11"/>
  <c r="D411" i="11"/>
  <c r="D412" i="11"/>
  <c r="D413" i="11"/>
  <c r="D520" i="11"/>
  <c r="D527" i="11"/>
  <c r="D531" i="11"/>
  <c r="D532" i="11"/>
  <c r="D539" i="11"/>
  <c r="D541" i="11"/>
  <c r="D547" i="11"/>
  <c r="D543" i="11"/>
  <c r="D544" i="11"/>
  <c r="D545" i="11"/>
  <c r="D546" i="11"/>
  <c r="D126" i="11"/>
  <c r="D255" i="11"/>
  <c r="D274" i="11"/>
  <c r="D276" i="11"/>
  <c r="D259" i="11"/>
  <c r="D449" i="11"/>
  <c r="D519" i="11"/>
  <c r="K207" i="11"/>
  <c r="M207" i="11" s="1"/>
  <c r="J477" i="11"/>
  <c r="C477" i="11"/>
  <c r="K477" i="11" s="1"/>
  <c r="D81" i="11"/>
  <c r="D84" i="11"/>
  <c r="D86" i="11"/>
  <c r="D92" i="11"/>
  <c r="D93" i="11"/>
  <c r="D94" i="11"/>
  <c r="D95" i="11"/>
  <c r="D96" i="11"/>
  <c r="D127" i="11"/>
  <c r="D33" i="11"/>
  <c r="C33" i="11" s="1"/>
  <c r="D49" i="11"/>
  <c r="D53" i="11"/>
  <c r="D54" i="11"/>
  <c r="D125" i="11"/>
  <c r="D124" i="11"/>
  <c r="D448" i="11"/>
  <c r="D518" i="11"/>
  <c r="D353" i="11"/>
  <c r="D368" i="11"/>
  <c r="D370" i="11"/>
  <c r="D372" i="11"/>
  <c r="D355" i="11"/>
  <c r="D357" i="11"/>
  <c r="D363" i="11"/>
  <c r="D374" i="11"/>
  <c r="L503" i="11"/>
  <c r="D123" i="11"/>
  <c r="D373" i="11"/>
  <c r="D447" i="11"/>
  <c r="D517" i="11"/>
  <c r="D9" i="11"/>
  <c r="C9" i="11" s="1"/>
  <c r="D23" i="11"/>
  <c r="D25" i="11"/>
  <c r="D329" i="11"/>
  <c r="D345" i="11"/>
  <c r="D347" i="11"/>
  <c r="D349" i="11"/>
  <c r="D335" i="11"/>
  <c r="D337" i="11"/>
  <c r="D343" i="11"/>
  <c r="B306" i="11"/>
  <c r="B307" i="11" s="1"/>
  <c r="B308" i="11" s="1"/>
  <c r="B309" i="11" s="1"/>
  <c r="B310" i="11" s="1"/>
  <c r="B311" i="11" s="1"/>
  <c r="B312" i="11" s="1"/>
  <c r="B313" i="11" s="1"/>
  <c r="B314" i="11" s="1"/>
  <c r="B315" i="11" s="1"/>
  <c r="B316" i="11" s="1"/>
  <c r="B317" i="11" s="1"/>
  <c r="B318" i="11" s="1"/>
  <c r="B319" i="11" s="1"/>
  <c r="B320" i="11" s="1"/>
  <c r="C180" i="1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D377" i="11"/>
  <c r="D391" i="11"/>
  <c r="D393" i="11"/>
  <c r="D395" i="11"/>
  <c r="D453" i="11"/>
  <c r="D461" i="11"/>
  <c r="D463" i="11"/>
  <c r="D465" i="11"/>
  <c r="D466" i="11"/>
  <c r="C156" i="1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8" i="11" s="1"/>
  <c r="B208" i="1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D29" i="21"/>
  <c r="D22" i="21"/>
  <c r="D16" i="18"/>
  <c r="D15" i="21"/>
  <c r="D553" i="11"/>
  <c r="D68" i="21"/>
  <c r="D67" i="21"/>
  <c r="D134" i="11"/>
  <c r="D233" i="11"/>
  <c r="C233" i="11" s="1"/>
  <c r="C234" i="11" s="1"/>
  <c r="C235" i="11" s="1"/>
  <c r="C236" i="11" s="1"/>
  <c r="C237" i="11" s="1"/>
  <c r="C238" i="11" s="1"/>
  <c r="C239" i="11" s="1"/>
  <c r="C240" i="11" s="1"/>
  <c r="C241" i="11" s="1"/>
  <c r="C242" i="11" s="1"/>
  <c r="C243" i="11" s="1"/>
  <c r="C244" i="11" s="1"/>
  <c r="C245" i="11" s="1"/>
  <c r="C246" i="11" s="1"/>
  <c r="C247" i="11" s="1"/>
  <c r="C248" i="11" s="1"/>
  <c r="C249" i="11" s="1"/>
  <c r="C250" i="11" s="1"/>
  <c r="C251" i="11" s="1"/>
  <c r="C252" i="11" s="1"/>
  <c r="C254" i="11" s="1"/>
  <c r="D300" i="11"/>
  <c r="D572" i="11"/>
  <c r="D37" i="21"/>
  <c r="D33" i="18"/>
  <c r="D36" i="21"/>
  <c r="D65" i="21"/>
  <c r="D298" i="11"/>
  <c r="D570" i="11"/>
  <c r="D35" i="21"/>
  <c r="D56" i="21"/>
  <c r="D64" i="21"/>
  <c r="D59" i="21"/>
  <c r="D57" i="21"/>
  <c r="D55" i="21"/>
  <c r="D54" i="21"/>
  <c r="D53" i="21"/>
  <c r="D62" i="21"/>
  <c r="D58" i="21"/>
  <c r="D52" i="21"/>
  <c r="D51" i="21"/>
  <c r="D63" i="21"/>
  <c r="D61" i="21"/>
  <c r="D60" i="21"/>
  <c r="D50" i="21"/>
  <c r="D49" i="21"/>
  <c r="D48" i="21"/>
  <c r="D69" i="21"/>
  <c r="D25" i="21"/>
  <c r="D21" i="21"/>
  <c r="D19" i="21"/>
  <c r="D64" i="18"/>
  <c r="D63" i="18"/>
  <c r="D57" i="18"/>
  <c r="D68" i="18"/>
  <c r="D55" i="18"/>
  <c r="D61" i="18"/>
  <c r="D54" i="18"/>
  <c r="D53" i="18"/>
  <c r="D58" i="18"/>
  <c r="D51" i="18"/>
  <c r="D49" i="18"/>
  <c r="D62" i="18"/>
  <c r="D60" i="18"/>
  <c r="D56" i="18"/>
  <c r="D48" i="18"/>
  <c r="D67" i="18"/>
  <c r="D66" i="18"/>
  <c r="D65" i="18"/>
  <c r="D59" i="18"/>
  <c r="D52" i="18"/>
  <c r="D50" i="18"/>
  <c r="D69" i="18"/>
  <c r="B230" i="11"/>
  <c r="B231" i="11" s="1"/>
  <c r="B229" i="11"/>
  <c r="B10" i="11"/>
  <c r="L305" i="11"/>
  <c r="C153" i="11"/>
  <c r="C280" i="11"/>
  <c r="C281" i="11" s="1"/>
  <c r="C282" i="11" s="1"/>
  <c r="C283" i="11" s="1"/>
  <c r="C284" i="11" s="1"/>
  <c r="C285" i="11" s="1"/>
  <c r="C286" i="11" s="1"/>
  <c r="C287" i="11" s="1"/>
  <c r="C288" i="11" s="1"/>
  <c r="C289" i="11" s="1"/>
  <c r="C290" i="11" s="1"/>
  <c r="C291" i="11" s="1"/>
  <c r="C292" i="11" s="1"/>
  <c r="C293" i="11" s="1"/>
  <c r="C294" i="11" s="1"/>
  <c r="C295" i="11" s="1"/>
  <c r="C296" i="11" s="1"/>
  <c r="C297" i="11" s="1"/>
  <c r="C298" i="11" s="1"/>
  <c r="C299" i="11" s="1"/>
  <c r="K179" i="11"/>
  <c r="K231" i="11"/>
  <c r="D577" i="11"/>
  <c r="D576" i="11"/>
  <c r="D597" i="11"/>
  <c r="D552" i="11"/>
  <c r="C552" i="11" s="1"/>
  <c r="C553" i="11" s="1"/>
  <c r="C554" i="11" s="1"/>
  <c r="C555" i="11" s="1"/>
  <c r="C556" i="11" s="1"/>
  <c r="C557" i="11" s="1"/>
  <c r="C558" i="11" s="1"/>
  <c r="C559" i="11" s="1"/>
  <c r="C560" i="11" s="1"/>
  <c r="C561" i="11" s="1"/>
  <c r="C562" i="11" s="1"/>
  <c r="C563" i="11" s="1"/>
  <c r="C564" i="11" s="1"/>
  <c r="C565" i="11" s="1"/>
  <c r="C566" i="11" s="1"/>
  <c r="C567" i="11" s="1"/>
  <c r="C568" i="11" s="1"/>
  <c r="C569" i="11" s="1"/>
  <c r="C570" i="11" s="1"/>
  <c r="C571" i="11" s="1"/>
  <c r="D573" i="11"/>
  <c r="D536" i="11"/>
  <c r="D535" i="11"/>
  <c r="D534" i="11"/>
  <c r="D533" i="11"/>
  <c r="D530" i="11"/>
  <c r="D529" i="11"/>
  <c r="D528" i="11"/>
  <c r="D549" i="11"/>
  <c r="D505" i="11"/>
  <c r="D504" i="11"/>
  <c r="D525" i="11"/>
  <c r="D479" i="11"/>
  <c r="D455" i="11"/>
  <c r="D454" i="11"/>
  <c r="D475" i="11"/>
  <c r="D436" i="11"/>
  <c r="D431" i="11"/>
  <c r="D430" i="11"/>
  <c r="D451" i="11"/>
  <c r="D408" i="11"/>
  <c r="D407" i="11"/>
  <c r="D406" i="11"/>
  <c r="D427" i="11"/>
  <c r="D399" i="11"/>
  <c r="D354" i="11"/>
  <c r="D375" i="11"/>
  <c r="D330" i="11"/>
  <c r="D351" i="11"/>
  <c r="D307" i="11"/>
  <c r="D306" i="11"/>
  <c r="D327" i="11"/>
  <c r="D282" i="11"/>
  <c r="D301" i="11"/>
  <c r="D261" i="11"/>
  <c r="D258" i="11"/>
  <c r="D257" i="11"/>
  <c r="D277" i="11"/>
  <c r="D253" i="11"/>
  <c r="D181" i="11"/>
  <c r="D180" i="11"/>
  <c r="D201" i="11"/>
  <c r="D177" i="11"/>
  <c r="C177" i="11" s="1"/>
  <c r="D132" i="1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4" i="11" s="1"/>
  <c r="D153" i="11"/>
  <c r="D129" i="11"/>
  <c r="D82" i="11"/>
  <c r="D103" i="11"/>
  <c r="D73" i="11"/>
  <c r="D72" i="11"/>
  <c r="D71" i="11"/>
  <c r="D70" i="11"/>
  <c r="D68" i="11"/>
  <c r="D66" i="11"/>
  <c r="D64" i="11"/>
  <c r="D61" i="11"/>
  <c r="D60" i="11"/>
  <c r="D59" i="11"/>
  <c r="D69" i="11"/>
  <c r="D67" i="11"/>
  <c r="D65" i="11"/>
  <c r="D58" i="11"/>
  <c r="D63" i="11"/>
  <c r="D62" i="11"/>
  <c r="D79" i="11"/>
  <c r="K33" i="11"/>
  <c r="J33" i="11"/>
  <c r="D44" i="11"/>
  <c r="D43" i="11"/>
  <c r="D42" i="11"/>
  <c r="D41" i="11"/>
  <c r="D40" i="11"/>
  <c r="D39" i="11"/>
  <c r="D38" i="11"/>
  <c r="D37" i="11"/>
  <c r="D36" i="11"/>
  <c r="D35" i="11"/>
  <c r="D34" i="11"/>
  <c r="C34" i="11" s="1"/>
  <c r="C35" i="11" s="1"/>
  <c r="C36" i="11" s="1"/>
  <c r="C37" i="11" s="1"/>
  <c r="C38" i="11" s="1"/>
  <c r="C39" i="11" s="1"/>
  <c r="C40" i="11" s="1"/>
  <c r="C41" i="11" s="1"/>
  <c r="C42" i="11" s="1"/>
  <c r="C43" i="11" s="1"/>
  <c r="D55" i="11"/>
  <c r="K9" i="11"/>
  <c r="J9" i="11"/>
  <c r="D15" i="11"/>
  <c r="D14" i="11"/>
  <c r="D13" i="11"/>
  <c r="D12" i="11"/>
  <c r="D11" i="11"/>
  <c r="D10" i="11"/>
  <c r="D31" i="11"/>
  <c r="S7" i="18"/>
  <c r="R7" i="18"/>
  <c r="Q7" i="18"/>
  <c r="P7" i="18"/>
  <c r="N7" i="18"/>
  <c r="M7" i="18"/>
  <c r="L7" i="18"/>
  <c r="K7" i="18"/>
  <c r="I7" i="18"/>
  <c r="H7" i="18"/>
  <c r="G7" i="18"/>
  <c r="F7" i="18"/>
  <c r="S39" i="18"/>
  <c r="R39" i="18"/>
  <c r="Q39" i="18"/>
  <c r="P39" i="18"/>
  <c r="N39" i="18"/>
  <c r="M39" i="18"/>
  <c r="L39" i="18"/>
  <c r="K39" i="18"/>
  <c r="I39" i="18"/>
  <c r="H39" i="18"/>
  <c r="G39" i="18"/>
  <c r="F39" i="18"/>
  <c r="J405" i="11" l="1"/>
  <c r="C405" i="11"/>
  <c r="K405" i="11" s="1"/>
  <c r="B406" i="1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C306" i="11"/>
  <c r="C307" i="11" s="1"/>
  <c r="C308" i="11" s="1"/>
  <c r="C309" i="11" s="1"/>
  <c r="C310" i="11" s="1"/>
  <c r="C311" i="11" s="1"/>
  <c r="C312" i="11" s="1"/>
  <c r="C313" i="11" s="1"/>
  <c r="C314" i="11" s="1"/>
  <c r="C315" i="11" s="1"/>
  <c r="C316" i="11" s="1"/>
  <c r="C317" i="11" s="1"/>
  <c r="C318" i="11" s="1"/>
  <c r="C319" i="11" s="1"/>
  <c r="C320" i="11" s="1"/>
  <c r="C321" i="11" s="1"/>
  <c r="C322" i="11" s="1"/>
  <c r="C323" i="11" s="1"/>
  <c r="C324" i="11" s="1"/>
  <c r="C325" i="11" s="1"/>
  <c r="C326" i="11" s="1"/>
  <c r="C328" i="11" s="1"/>
  <c r="C478" i="1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72" i="11"/>
  <c r="C574" i="11" s="1"/>
  <c r="J377" i="11"/>
  <c r="C377" i="11"/>
  <c r="J429" i="11"/>
  <c r="C429" i="11"/>
  <c r="B321" i="11"/>
  <c r="B322" i="11" s="1"/>
  <c r="B323" i="11" s="1"/>
  <c r="B324" i="11" s="1"/>
  <c r="B325" i="11" s="1"/>
  <c r="B326" i="11" s="1"/>
  <c r="J107" i="11"/>
  <c r="C107" i="11"/>
  <c r="K107" i="11" s="1"/>
  <c r="J57" i="11"/>
  <c r="C57" i="11"/>
  <c r="K57" i="11" s="1"/>
  <c r="J353" i="11"/>
  <c r="C353" i="11"/>
  <c r="B525" i="11"/>
  <c r="B11" i="1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108" i="1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C44" i="11"/>
  <c r="C45" i="11" s="1"/>
  <c r="C46" i="11" s="1"/>
  <c r="C47" i="11" s="1"/>
  <c r="C48" i="11" s="1"/>
  <c r="C49" i="11" s="1"/>
  <c r="C50" i="11" s="1"/>
  <c r="C51" i="11" s="1"/>
  <c r="C52" i="11" s="1"/>
  <c r="C53" i="11" s="1"/>
  <c r="C54" i="11" s="1"/>
  <c r="C56" i="11" s="1"/>
  <c r="J329" i="11"/>
  <c r="C329" i="11"/>
  <c r="K329" i="11" s="1"/>
  <c r="C253" i="11"/>
  <c r="B526" i="11"/>
  <c r="B527" i="11" s="1"/>
  <c r="C55" i="11"/>
  <c r="C300" i="11"/>
  <c r="C301" i="11" s="1"/>
  <c r="J255" i="11"/>
  <c r="C255" i="11"/>
  <c r="C10" i="1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2" i="11" s="1"/>
  <c r="J503" i="11"/>
  <c r="C503" i="11"/>
  <c r="J453" i="11"/>
  <c r="C453" i="11"/>
  <c r="C330" i="11"/>
  <c r="C331" i="11" s="1"/>
  <c r="C332" i="11" s="1"/>
  <c r="C333" i="11" s="1"/>
  <c r="C334" i="11" s="1"/>
  <c r="C335" i="11" s="1"/>
  <c r="C336" i="11" s="1"/>
  <c r="C337" i="11" s="1"/>
  <c r="C338" i="11" s="1"/>
  <c r="C339" i="11" s="1"/>
  <c r="C340" i="11" s="1"/>
  <c r="C341" i="11" s="1"/>
  <c r="C342" i="11" s="1"/>
  <c r="C343" i="11" s="1"/>
  <c r="C344" i="11" s="1"/>
  <c r="C345" i="11" s="1"/>
  <c r="C346" i="11" s="1"/>
  <c r="C347" i="11" s="1"/>
  <c r="C348" i="11" s="1"/>
  <c r="C349" i="11" s="1"/>
  <c r="C350" i="11" s="1"/>
  <c r="J527" i="11"/>
  <c r="C527" i="11"/>
  <c r="J81" i="11"/>
  <c r="C81" i="11"/>
  <c r="J305" i="11"/>
  <c r="C305" i="11"/>
  <c r="K305" i="11" s="1"/>
  <c r="J575" i="11"/>
  <c r="C575" i="11"/>
  <c r="K575" i="11" s="1"/>
  <c r="B427" i="11"/>
  <c r="B428" i="11"/>
  <c r="B429" i="11" s="1"/>
  <c r="B232" i="1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L231" i="11"/>
  <c r="M231" i="11" s="1"/>
  <c r="B528" i="11"/>
  <c r="B529" i="11" s="1"/>
  <c r="B530" i="11" s="1"/>
  <c r="B531" i="11" s="1"/>
  <c r="B532" i="11" s="1"/>
  <c r="B533" i="11" s="1"/>
  <c r="B534" i="11" s="1"/>
  <c r="B535" i="11" s="1"/>
  <c r="B536" i="11" s="1"/>
  <c r="B537" i="11" s="1"/>
  <c r="B538" i="11" s="1"/>
  <c r="B539" i="11" s="1"/>
  <c r="B540" i="11" s="1"/>
  <c r="B541" i="11" s="1"/>
  <c r="B542" i="11" s="1"/>
  <c r="B543" i="11" s="1"/>
  <c r="B544" i="11" s="1"/>
  <c r="B545" i="11" s="1"/>
  <c r="B546" i="11" s="1"/>
  <c r="B547" i="11" s="1"/>
  <c r="B548" i="11" s="1"/>
  <c r="L527" i="11"/>
  <c r="M9" i="11"/>
  <c r="B1" i="23"/>
  <c r="C43" i="14" a="1"/>
  <c r="C62" i="14" s="1"/>
  <c r="C256" i="11" l="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K255" i="11"/>
  <c r="C454" i="11"/>
  <c r="C455" i="11" s="1"/>
  <c r="C456" i="11" s="1"/>
  <c r="C457" i="11" s="1"/>
  <c r="C458" i="11" s="1"/>
  <c r="C459" i="11" s="1"/>
  <c r="C460" i="11" s="1"/>
  <c r="C461" i="11" s="1"/>
  <c r="C462" i="11" s="1"/>
  <c r="C463" i="11" s="1"/>
  <c r="C464" i="11" s="1"/>
  <c r="C465" i="11" s="1"/>
  <c r="C466" i="11" s="1"/>
  <c r="C467" i="11" s="1"/>
  <c r="C468" i="11" s="1"/>
  <c r="C469" i="11" s="1"/>
  <c r="C470" i="11" s="1"/>
  <c r="C471" i="11" s="1"/>
  <c r="C472" i="11" s="1"/>
  <c r="C473" i="11" s="1"/>
  <c r="C474" i="11" s="1"/>
  <c r="K453" i="11"/>
  <c r="K503" i="11"/>
  <c r="M503" i="11" s="1"/>
  <c r="C504" i="11"/>
  <c r="C505" i="11" s="1"/>
  <c r="C506" i="11" s="1"/>
  <c r="C507" i="11" s="1"/>
  <c r="C508" i="11" s="1"/>
  <c r="C509" i="11" s="1"/>
  <c r="C510" i="11" s="1"/>
  <c r="C511" i="11" s="1"/>
  <c r="C512" i="11" s="1"/>
  <c r="C513" i="11" s="1"/>
  <c r="C514" i="11" s="1"/>
  <c r="C515" i="11" s="1"/>
  <c r="C516" i="11" s="1"/>
  <c r="C517" i="11" s="1"/>
  <c r="C518" i="11" s="1"/>
  <c r="C519" i="11" s="1"/>
  <c r="C520" i="11" s="1"/>
  <c r="C521" i="11" s="1"/>
  <c r="C522" i="11" s="1"/>
  <c r="C523" i="11" s="1"/>
  <c r="C524" i="11" s="1"/>
  <c r="B327" i="11"/>
  <c r="B328" i="11"/>
  <c r="B329" i="11" s="1"/>
  <c r="C327" i="11"/>
  <c r="M405" i="11"/>
  <c r="M107" i="11"/>
  <c r="B32" i="1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M305" i="11"/>
  <c r="C82" i="1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K81" i="11"/>
  <c r="C31" i="11"/>
  <c r="C352" i="11"/>
  <c r="C351" i="11"/>
  <c r="C430" i="1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K429" i="11"/>
  <c r="B130" i="11"/>
  <c r="B131" i="11" s="1"/>
  <c r="C58" i="11"/>
  <c r="C59" i="11" s="1"/>
  <c r="C60" i="11" s="1"/>
  <c r="C61" i="11" s="1"/>
  <c r="C62" i="11" s="1"/>
  <c r="C63" i="11" s="1"/>
  <c r="C64" i="11" s="1"/>
  <c r="C65" i="11" s="1"/>
  <c r="C66" i="11" s="1"/>
  <c r="C67" i="11" s="1"/>
  <c r="C68" i="11" s="1"/>
  <c r="C69" i="11" s="1"/>
  <c r="C70" i="11" s="1"/>
  <c r="C71" i="11" s="1"/>
  <c r="C72" i="11" s="1"/>
  <c r="C73" i="11" s="1"/>
  <c r="C74" i="11" s="1"/>
  <c r="C75" i="11" s="1"/>
  <c r="C76" i="11" s="1"/>
  <c r="C77" i="11" s="1"/>
  <c r="C78" i="11" s="1"/>
  <c r="C576" i="11"/>
  <c r="C577" i="11" s="1"/>
  <c r="C578" i="11" s="1"/>
  <c r="C579" i="11" s="1"/>
  <c r="C580" i="11" s="1"/>
  <c r="C581" i="11" s="1"/>
  <c r="C582" i="11" s="1"/>
  <c r="C583" i="11" s="1"/>
  <c r="C584" i="11" s="1"/>
  <c r="C585" i="11" s="1"/>
  <c r="C586" i="11" s="1"/>
  <c r="C587" i="11" s="1"/>
  <c r="C588" i="11" s="1"/>
  <c r="C589" i="11" s="1"/>
  <c r="C590" i="11" s="1"/>
  <c r="C591" i="11" s="1"/>
  <c r="C592" i="11" s="1"/>
  <c r="C593" i="11" s="1"/>
  <c r="C594" i="11" s="1"/>
  <c r="C595" i="11" s="1"/>
  <c r="C596" i="11" s="1"/>
  <c r="C597" i="11" s="1"/>
  <c r="C528" i="1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K527" i="11"/>
  <c r="M527" i="11" s="1"/>
  <c r="C406" i="11"/>
  <c r="C407" i="11" s="1"/>
  <c r="C408" i="11" s="1"/>
  <c r="C409" i="11" s="1"/>
  <c r="C410" i="11" s="1"/>
  <c r="C411" i="11" s="1"/>
  <c r="C412" i="11" s="1"/>
  <c r="C413" i="11" s="1"/>
  <c r="C414" i="11" s="1"/>
  <c r="C415" i="11" s="1"/>
  <c r="C416" i="11" s="1"/>
  <c r="C417" i="11" s="1"/>
  <c r="C418" i="11" s="1"/>
  <c r="C419" i="11" s="1"/>
  <c r="C420" i="11" s="1"/>
  <c r="C421" i="11" s="1"/>
  <c r="C422" i="11" s="1"/>
  <c r="C423" i="11" s="1"/>
  <c r="C424" i="11" s="1"/>
  <c r="C425" i="11" s="1"/>
  <c r="C426" i="11" s="1"/>
  <c r="C354" i="1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C374" i="11" s="1"/>
  <c r="K353" i="11"/>
  <c r="C378" i="11"/>
  <c r="C379" i="11" s="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K377" i="11"/>
  <c r="C108" i="1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573" i="11"/>
  <c r="B550" i="11"/>
  <c r="B551" i="11" s="1"/>
  <c r="B549" i="11"/>
  <c r="L429" i="11"/>
  <c r="B430" i="11"/>
  <c r="B431" i="11" s="1"/>
  <c r="B432" i="11" s="1"/>
  <c r="B433" i="11" s="1"/>
  <c r="B434" i="11" s="1"/>
  <c r="B435" i="11" s="1"/>
  <c r="B436" i="11" s="1"/>
  <c r="B437" i="11" s="1"/>
  <c r="B438" i="11" s="1"/>
  <c r="B439" i="11" s="1"/>
  <c r="B440" i="11" s="1"/>
  <c r="B441" i="11" s="1"/>
  <c r="B442" i="11" s="1"/>
  <c r="B443" i="11" s="1"/>
  <c r="B444" i="11" s="1"/>
  <c r="B445" i="11" s="1"/>
  <c r="B446" i="11" s="1"/>
  <c r="B447" i="11" s="1"/>
  <c r="B448" i="11" s="1"/>
  <c r="B449" i="11" s="1"/>
  <c r="B450" i="11" s="1"/>
  <c r="B254" i="11"/>
  <c r="B255" i="11" s="1"/>
  <c r="B253" i="11"/>
  <c r="L131" i="11"/>
  <c r="M131" i="11" s="1"/>
  <c r="B132" i="1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C54" i="14"/>
  <c r="C46" i="14"/>
  <c r="C61" i="14"/>
  <c r="C53" i="14"/>
  <c r="C60" i="14"/>
  <c r="C52" i="14"/>
  <c r="C44" i="14"/>
  <c r="C59" i="14"/>
  <c r="C51" i="14"/>
  <c r="C43" i="14"/>
  <c r="C58" i="14"/>
  <c r="C50" i="14"/>
  <c r="C64" i="14"/>
  <c r="C57" i="14"/>
  <c r="C49" i="14"/>
  <c r="C48" i="14"/>
  <c r="C56" i="14"/>
  <c r="C63" i="14"/>
  <c r="C55" i="14"/>
  <c r="C47" i="14"/>
  <c r="C45" i="14"/>
  <c r="C452" i="11" l="1"/>
  <c r="C451" i="11"/>
  <c r="C130" i="11"/>
  <c r="C129" i="11"/>
  <c r="L329" i="11"/>
  <c r="M329" i="11" s="1"/>
  <c r="B330" i="1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C475" i="11"/>
  <c r="C476" i="11"/>
  <c r="M429" i="11"/>
  <c r="C550" i="11"/>
  <c r="C549" i="11"/>
  <c r="C428" i="11"/>
  <c r="C427" i="11"/>
  <c r="C278" i="11"/>
  <c r="C277" i="11"/>
  <c r="C376" i="11"/>
  <c r="C375" i="11"/>
  <c r="C80" i="11"/>
  <c r="C79" i="11"/>
  <c r="C525" i="11"/>
  <c r="C526" i="11"/>
  <c r="B55" i="11"/>
  <c r="B552" i="1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L551" i="11"/>
  <c r="M551" i="11" s="1"/>
  <c r="B80" i="11"/>
  <c r="B81" i="11" s="1"/>
  <c r="B79" i="11"/>
  <c r="B154" i="11"/>
  <c r="B155" i="11" s="1"/>
  <c r="B153" i="11"/>
  <c r="B256" i="1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L255" i="11"/>
  <c r="M255" i="11" s="1"/>
  <c r="B451" i="11"/>
  <c r="B452" i="11"/>
  <c r="B453" i="11" s="1"/>
  <c r="H125" i="22"/>
  <c r="E125" i="22"/>
  <c r="F124" i="22"/>
  <c r="G124" i="22" s="1"/>
  <c r="F123" i="22"/>
  <c r="G123" i="22" s="1"/>
  <c r="F122" i="22"/>
  <c r="F125" i="22" s="1"/>
  <c r="G122" i="22" l="1"/>
  <c r="E129" i="22" s="1" a="1"/>
  <c r="B352" i="11"/>
  <c r="B353" i="11" s="1"/>
  <c r="B351" i="11"/>
  <c r="B278" i="11"/>
  <c r="B279" i="11" s="1"/>
  <c r="B277" i="11"/>
  <c r="L155" i="11"/>
  <c r="M155" i="11" s="1"/>
  <c r="B156" i="1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L453" i="11"/>
  <c r="M453" i="11" s="1"/>
  <c r="B454" i="1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82" i="1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L81" i="11"/>
  <c r="M81" i="11" s="1"/>
  <c r="B574" i="11"/>
  <c r="B575" i="11" s="1"/>
  <c r="B573" i="11"/>
  <c r="G131" i="22"/>
  <c r="G129" i="22"/>
  <c r="F131" i="22"/>
  <c r="F129" i="22"/>
  <c r="G130" i="22"/>
  <c r="G138" i="22" s="1"/>
  <c r="H129" i="22"/>
  <c r="E131" i="22"/>
  <c r="E129" i="22"/>
  <c r="H130" i="22"/>
  <c r="F130" i="22"/>
  <c r="E130" i="22"/>
  <c r="H131" i="22"/>
  <c r="G125" i="22"/>
  <c r="L353" i="11" l="1"/>
  <c r="M353" i="11" s="1"/>
  <c r="B354" i="1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G139" i="22"/>
  <c r="H138" i="22"/>
  <c r="E132" i="22"/>
  <c r="B475" i="11"/>
  <c r="B476" i="11"/>
  <c r="B477" i="11" s="1"/>
  <c r="B576" i="11"/>
  <c r="B577" i="11" s="1"/>
  <c r="B578" i="11" s="1"/>
  <c r="B579" i="11" s="1"/>
  <c r="B580" i="11" s="1"/>
  <c r="B581" i="11" s="1"/>
  <c r="B582" i="11" s="1"/>
  <c r="B583" i="11" s="1"/>
  <c r="B584" i="11" s="1"/>
  <c r="B585" i="11" s="1"/>
  <c r="B586" i="11" s="1"/>
  <c r="B587" i="11" s="1"/>
  <c r="B588" i="11" s="1"/>
  <c r="B589" i="11" s="1"/>
  <c r="B590" i="11" s="1"/>
  <c r="B591" i="11" s="1"/>
  <c r="B592" i="11" s="1"/>
  <c r="B593" i="11" s="1"/>
  <c r="B594" i="11" s="1"/>
  <c r="B595" i="11" s="1"/>
  <c r="B596" i="11" s="1"/>
  <c r="B597" i="11" s="1"/>
  <c r="L575" i="11"/>
  <c r="M575" i="11" s="1"/>
  <c r="B178" i="11"/>
  <c r="B179" i="11" s="1"/>
  <c r="B177" i="11"/>
  <c r="L279" i="11"/>
  <c r="M279" i="11" s="1"/>
  <c r="B280" i="1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H139" i="22"/>
  <c r="F137" i="22"/>
  <c r="F132" i="22"/>
  <c r="H137" i="22"/>
  <c r="H132" i="22"/>
  <c r="F139" i="22"/>
  <c r="F138" i="22"/>
  <c r="G137" i="22"/>
  <c r="G132" i="22"/>
  <c r="B376" i="11" l="1"/>
  <c r="B377" i="11" s="1"/>
  <c r="B375" i="11"/>
  <c r="G140" i="22"/>
  <c r="B180" i="1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L179" i="11"/>
  <c r="M179" i="11" s="1"/>
  <c r="B478" i="1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L477" i="11"/>
  <c r="M477" i="11" s="1"/>
  <c r="H140" i="22"/>
  <c r="F140" i="22"/>
  <c r="B378" i="11" l="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L377" i="11"/>
  <c r="M377" i="11" s="1"/>
  <c r="S39" i="21"/>
  <c r="R39" i="21"/>
  <c r="Q39" i="21"/>
  <c r="P39" i="21"/>
  <c r="N39" i="21"/>
  <c r="M39" i="21"/>
  <c r="L39" i="21"/>
  <c r="K39" i="21"/>
  <c r="I39" i="21"/>
  <c r="H39" i="21"/>
  <c r="G39" i="21"/>
  <c r="F39" i="21"/>
  <c r="S7" i="21"/>
  <c r="R7" i="21"/>
  <c r="Q7" i="21"/>
  <c r="P7" i="21"/>
  <c r="N7" i="21"/>
  <c r="M7" i="21"/>
  <c r="L7" i="21"/>
  <c r="K7" i="21"/>
  <c r="I7" i="21"/>
  <c r="H7" i="21"/>
  <c r="G7" i="21"/>
  <c r="F7" i="21"/>
  <c r="C21" i="21" l="1"/>
  <c r="C52" i="21"/>
  <c r="C69" i="21"/>
  <c r="C53" i="21"/>
  <c r="C50" i="21"/>
  <c r="C67" i="21"/>
  <c r="C23" i="21"/>
  <c r="C55" i="21"/>
  <c r="C65" i="21"/>
  <c r="C22" i="21"/>
  <c r="C30" i="21"/>
  <c r="C56" i="21"/>
  <c r="C64" i="21"/>
  <c r="C31" i="21"/>
  <c r="C57" i="21"/>
  <c r="C20" i="21"/>
  <c r="C68" i="21"/>
  <c r="C58" i="21"/>
  <c r="C33" i="21"/>
  <c r="C17" i="21"/>
  <c r="C34" i="21"/>
  <c r="C18" i="21"/>
  <c r="C62" i="21"/>
  <c r="C51" i="21"/>
  <c r="C29" i="21"/>
  <c r="C32" i="21"/>
  <c r="C35" i="21"/>
  <c r="C19" i="21"/>
  <c r="C63" i="21"/>
  <c r="C37" i="21"/>
  <c r="C66" i="21"/>
  <c r="C25" i="21" l="1"/>
  <c r="C28" i="21"/>
  <c r="C59" i="21"/>
  <c r="C27" i="21"/>
  <c r="C26" i="21"/>
  <c r="C61" i="21"/>
  <c r="C60" i="21"/>
  <c r="C36" i="21"/>
  <c r="C49" i="21"/>
  <c r="C24" i="21"/>
  <c r="C54" i="21"/>
  <c r="F13" i="7" l="1"/>
  <c r="G13" i="7" s="1"/>
  <c r="H13" i="7" s="1"/>
  <c r="I13" i="7" s="1"/>
  <c r="F12" i="7"/>
  <c r="G12" i="7" s="1"/>
  <c r="H12" i="7" s="1"/>
  <c r="I12" i="7" s="1"/>
  <c r="C69" i="18"/>
  <c r="C37" i="18"/>
  <c r="C62" i="18" l="1"/>
  <c r="C63" i="18"/>
  <c r="C57" i="18"/>
  <c r="C65" i="18"/>
  <c r="C54" i="18"/>
  <c r="C55" i="18"/>
  <c r="C66" i="18"/>
  <c r="C51" i="18"/>
  <c r="C59" i="18"/>
  <c r="C67" i="18"/>
  <c r="C56" i="18"/>
  <c r="C58" i="18"/>
  <c r="C52" i="18"/>
  <c r="C60" i="18"/>
  <c r="C68" i="18"/>
  <c r="C64" i="18"/>
  <c r="C49" i="18"/>
  <c r="C50" i="18"/>
  <c r="C53" i="18"/>
  <c r="C61" i="18"/>
  <c r="C23" i="18"/>
  <c r="C31" i="18"/>
  <c r="C24" i="18"/>
  <c r="C32" i="18"/>
  <c r="C17" i="18"/>
  <c r="C25" i="18"/>
  <c r="C33" i="18"/>
  <c r="C22" i="18"/>
  <c r="C35" i="18"/>
  <c r="C30" i="18"/>
  <c r="C26" i="18"/>
  <c r="C27" i="18"/>
  <c r="C20" i="18"/>
  <c r="C28" i="18"/>
  <c r="C36" i="18"/>
  <c r="C18" i="18"/>
  <c r="C34" i="18"/>
  <c r="C19" i="18"/>
  <c r="C21" i="18"/>
  <c r="C29" i="18"/>
  <c r="L97" i="14" l="1"/>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K72" i="14"/>
  <c r="M93" i="14"/>
  <c r="L72" i="14"/>
  <c r="D76" i="14" a="1"/>
  <c r="D95" i="14" s="1"/>
  <c r="L77" i="14" l="1"/>
  <c r="L75" i="14"/>
  <c r="K77" i="14"/>
  <c r="K75" i="14"/>
  <c r="M84" i="14"/>
  <c r="M97" i="14"/>
  <c r="M88" i="14"/>
  <c r="M85" i="14"/>
  <c r="K76" i="14"/>
  <c r="L76" i="14"/>
  <c r="M90" i="14"/>
  <c r="M95" i="14"/>
  <c r="M80" i="14"/>
  <c r="M86" i="14"/>
  <c r="M96" i="14"/>
  <c r="M78" i="14"/>
  <c r="M83" i="14"/>
  <c r="M87" i="14"/>
  <c r="M92" i="14"/>
  <c r="M79" i="14"/>
  <c r="M91" i="14"/>
  <c r="N72" i="14"/>
  <c r="N75" i="14" s="1"/>
  <c r="M89" i="14"/>
  <c r="M72" i="14"/>
  <c r="M75" i="14" s="1"/>
  <c r="M82" i="14"/>
  <c r="M94" i="14"/>
  <c r="M81" i="14"/>
  <c r="D84" i="14"/>
  <c r="D85" i="14"/>
  <c r="D86" i="14"/>
  <c r="D96" i="14"/>
  <c r="D97" i="14"/>
  <c r="D87" i="14"/>
  <c r="D76" i="14"/>
  <c r="D88" i="14"/>
  <c r="D77" i="14"/>
  <c r="D89" i="14"/>
  <c r="D78" i="14"/>
  <c r="D90" i="14"/>
  <c r="D79" i="14"/>
  <c r="D91" i="14"/>
  <c r="D80" i="14"/>
  <c r="D92" i="14"/>
  <c r="D81" i="14"/>
  <c r="D93" i="14"/>
  <c r="D82" i="14"/>
  <c r="D94" i="14"/>
  <c r="D83" i="14"/>
  <c r="N76" i="14" l="1"/>
  <c r="N77" i="14"/>
  <c r="O72" i="14"/>
  <c r="O75" i="14" s="1"/>
  <c r="N88" i="14"/>
  <c r="N83" i="14"/>
  <c r="N95" i="14"/>
  <c r="N79" i="14"/>
  <c r="N90" i="14"/>
  <c r="N78" i="14"/>
  <c r="N97" i="14"/>
  <c r="N85" i="14"/>
  <c r="N91" i="14"/>
  <c r="N92" i="14"/>
  <c r="N80" i="14"/>
  <c r="N94" i="14"/>
  <c r="N81" i="14"/>
  <c r="N87" i="14"/>
  <c r="N82" i="14"/>
  <c r="N89" i="14"/>
  <c r="N93" i="14"/>
  <c r="N96" i="14"/>
  <c r="N84" i="14"/>
  <c r="N86" i="14"/>
  <c r="M76" i="14"/>
  <c r="M77" i="14"/>
  <c r="O77" i="14" l="1"/>
  <c r="O76" i="14"/>
  <c r="O95" i="14"/>
  <c r="O83" i="14"/>
  <c r="O90" i="14"/>
  <c r="O78" i="14"/>
  <c r="O86" i="14"/>
  <c r="O85" i="14"/>
  <c r="O97" i="14"/>
  <c r="O88" i="14"/>
  <c r="O92" i="14"/>
  <c r="O80" i="14"/>
  <c r="O87" i="14"/>
  <c r="O94" i="14"/>
  <c r="O82" i="14"/>
  <c r="O89" i="14"/>
  <c r="O96" i="14"/>
  <c r="O84" i="14"/>
  <c r="O91" i="14"/>
  <c r="O79" i="14"/>
  <c r="O93" i="14"/>
  <c r="O81" i="14"/>
  <c r="P2" i="11" l="1"/>
  <c r="Q2" i="11" s="1"/>
  <c r="R2" i="11" s="1"/>
  <c r="S2" i="11" s="1"/>
  <c r="L504" i="11"/>
  <c r="L406" i="11"/>
  <c r="L306" i="11"/>
  <c r="L108" i="11"/>
  <c r="L208" i="11" l="1"/>
  <c r="L10" i="11"/>
  <c r="J587" i="11"/>
  <c r="J563" i="11"/>
  <c r="J545" i="11"/>
  <c r="J518" i="11"/>
  <c r="J497" i="11"/>
  <c r="J465" i="11"/>
  <c r="J441" i="11"/>
  <c r="J418" i="11"/>
  <c r="J396" i="11"/>
  <c r="J371" i="11"/>
  <c r="J341" i="11"/>
  <c r="J321" i="11"/>
  <c r="J291" i="11"/>
  <c r="J275" i="11"/>
  <c r="J249" i="11"/>
  <c r="J219" i="11"/>
  <c r="J192" i="11"/>
  <c r="J169" i="11"/>
  <c r="J145" i="11"/>
  <c r="J120" i="11"/>
  <c r="J93" i="11"/>
  <c r="J69" i="11"/>
  <c r="J36" i="11"/>
  <c r="J27" i="11"/>
  <c r="J445" i="11" l="1"/>
  <c r="J216" i="11"/>
  <c r="J390" i="11"/>
  <c r="J218" i="11"/>
  <c r="J447" i="11"/>
  <c r="J375" i="11"/>
  <c r="J133" i="11"/>
  <c r="J222" i="11"/>
  <c r="J134" i="11"/>
  <c r="J357" i="11"/>
  <c r="J363" i="11"/>
  <c r="J407" i="11"/>
  <c r="J365" i="11"/>
  <c r="J425" i="11"/>
  <c r="J282" i="11"/>
  <c r="J366" i="11"/>
  <c r="J215" i="11"/>
  <c r="J295" i="11"/>
  <c r="J372" i="11"/>
  <c r="J431" i="11"/>
  <c r="J361" i="11"/>
  <c r="J398" i="11"/>
  <c r="J446" i="11"/>
  <c r="J479" i="11"/>
  <c r="J137" i="11"/>
  <c r="J310" i="11"/>
  <c r="J456" i="11"/>
  <c r="J567" i="11"/>
  <c r="J460" i="11"/>
  <c r="J235" i="11"/>
  <c r="J331" i="11"/>
  <c r="J432" i="11"/>
  <c r="J461" i="11"/>
  <c r="J590" i="11"/>
  <c r="J142" i="11"/>
  <c r="J233" i="11"/>
  <c r="J59" i="11"/>
  <c r="J72" i="11"/>
  <c r="J174" i="11"/>
  <c r="J239" i="11"/>
  <c r="J344" i="11"/>
  <c r="J433" i="11"/>
  <c r="J462" i="11"/>
  <c r="J247" i="11"/>
  <c r="J382" i="11"/>
  <c r="J438" i="11"/>
  <c r="J469" i="11"/>
  <c r="J250" i="11"/>
  <c r="J384" i="11"/>
  <c r="J439" i="11"/>
  <c r="J472" i="11"/>
  <c r="J85" i="11"/>
  <c r="J99" i="11"/>
  <c r="J212" i="11"/>
  <c r="J252" i="11"/>
  <c r="J355" i="11"/>
  <c r="J389" i="11"/>
  <c r="J442" i="11"/>
  <c r="J475" i="11"/>
  <c r="J71" i="11"/>
  <c r="J84" i="11"/>
  <c r="J98" i="11"/>
  <c r="J136" i="11"/>
  <c r="J160" i="11"/>
  <c r="J217" i="11"/>
  <c r="J234" i="11"/>
  <c r="J251" i="11"/>
  <c r="J286" i="11"/>
  <c r="J343" i="11"/>
  <c r="J356" i="11"/>
  <c r="J406" i="11"/>
  <c r="J424" i="11"/>
  <c r="J440" i="11"/>
  <c r="J455" i="11"/>
  <c r="J470" i="11"/>
  <c r="J516" i="11"/>
  <c r="J564" i="11"/>
  <c r="J589" i="11"/>
  <c r="J60" i="11"/>
  <c r="J73" i="11"/>
  <c r="J86" i="11"/>
  <c r="J100" i="11"/>
  <c r="J139" i="11"/>
  <c r="J177" i="11"/>
  <c r="J221" i="11"/>
  <c r="J238" i="11"/>
  <c r="J253" i="11"/>
  <c r="J299" i="11"/>
  <c r="J332" i="11"/>
  <c r="J345" i="11"/>
  <c r="J409" i="11"/>
  <c r="J443" i="11"/>
  <c r="J457" i="11"/>
  <c r="J473" i="11"/>
  <c r="J532" i="11"/>
  <c r="J572" i="11"/>
  <c r="J591" i="11"/>
  <c r="J74" i="11"/>
  <c r="J101" i="11"/>
  <c r="J333" i="11"/>
  <c r="J346" i="11"/>
  <c r="J362" i="11"/>
  <c r="J383" i="11"/>
  <c r="J410" i="11"/>
  <c r="J444" i="11"/>
  <c r="J458" i="11"/>
  <c r="J474" i="11"/>
  <c r="J533" i="11"/>
  <c r="J573" i="11"/>
  <c r="J595" i="11"/>
  <c r="J61" i="11"/>
  <c r="J87" i="11"/>
  <c r="J16" i="11"/>
  <c r="J62" i="11"/>
  <c r="J75" i="11"/>
  <c r="J88" i="11"/>
  <c r="J102" i="11"/>
  <c r="J143" i="11"/>
  <c r="J194" i="11"/>
  <c r="J223" i="11"/>
  <c r="J240" i="11"/>
  <c r="J261" i="11"/>
  <c r="J334" i="11"/>
  <c r="J347" i="11"/>
  <c r="J411" i="11"/>
  <c r="J538" i="11"/>
  <c r="J596" i="11"/>
  <c r="J28" i="11"/>
  <c r="J63" i="11"/>
  <c r="J76" i="11"/>
  <c r="J89" i="11"/>
  <c r="J103" i="11"/>
  <c r="J144" i="11"/>
  <c r="J224" i="11"/>
  <c r="J241" i="11"/>
  <c r="J263" i="11"/>
  <c r="J311" i="11"/>
  <c r="J335" i="11"/>
  <c r="J348" i="11"/>
  <c r="J413" i="11"/>
  <c r="J543" i="11"/>
  <c r="J577" i="11"/>
  <c r="J597" i="11"/>
  <c r="J64" i="11"/>
  <c r="J77" i="11"/>
  <c r="J90" i="11"/>
  <c r="J148" i="11"/>
  <c r="J209" i="11"/>
  <c r="J227" i="11"/>
  <c r="J242" i="11"/>
  <c r="J264" i="11"/>
  <c r="J312" i="11"/>
  <c r="J336" i="11"/>
  <c r="J349" i="11"/>
  <c r="J415" i="11"/>
  <c r="J578" i="11"/>
  <c r="J38" i="11"/>
  <c r="J65" i="11"/>
  <c r="J78" i="11"/>
  <c r="J91" i="11"/>
  <c r="J121" i="11"/>
  <c r="J149" i="11"/>
  <c r="J210" i="11"/>
  <c r="J228" i="11"/>
  <c r="J244" i="11"/>
  <c r="J267" i="11"/>
  <c r="J317" i="11"/>
  <c r="J337" i="11"/>
  <c r="J350" i="11"/>
  <c r="J368" i="11"/>
  <c r="J391" i="11"/>
  <c r="J416" i="11"/>
  <c r="J434" i="11"/>
  <c r="J449" i="11"/>
  <c r="J463" i="11"/>
  <c r="J480" i="11"/>
  <c r="J579" i="11"/>
  <c r="J39" i="11"/>
  <c r="J66" i="11"/>
  <c r="J79" i="11"/>
  <c r="J94" i="11"/>
  <c r="J150" i="11"/>
  <c r="J211" i="11"/>
  <c r="J229" i="11"/>
  <c r="J245" i="11"/>
  <c r="J273" i="11"/>
  <c r="J320" i="11"/>
  <c r="J338" i="11"/>
  <c r="J351" i="11"/>
  <c r="J369" i="11"/>
  <c r="J392" i="11"/>
  <c r="J417" i="11"/>
  <c r="J435" i="11"/>
  <c r="J450" i="11"/>
  <c r="J466" i="11"/>
  <c r="J483" i="11"/>
  <c r="J554" i="11"/>
  <c r="J583" i="11"/>
  <c r="J50" i="11"/>
  <c r="J67" i="11"/>
  <c r="J95" i="11"/>
  <c r="J151" i="11"/>
  <c r="J246" i="11"/>
  <c r="J276" i="11"/>
  <c r="J326" i="11"/>
  <c r="J339" i="11"/>
  <c r="J421" i="11"/>
  <c r="J437" i="11"/>
  <c r="J451" i="11"/>
  <c r="J467" i="11"/>
  <c r="J490" i="11"/>
  <c r="J561" i="11"/>
  <c r="J584" i="11"/>
  <c r="J51" i="11"/>
  <c r="J68" i="11"/>
  <c r="J96" i="11"/>
  <c r="J327" i="11"/>
  <c r="J340" i="11"/>
  <c r="J422" i="11"/>
  <c r="J468" i="11"/>
  <c r="J562" i="11"/>
  <c r="J585" i="11"/>
  <c r="J70" i="11"/>
  <c r="J83" i="11"/>
  <c r="J97" i="11"/>
  <c r="J159" i="11"/>
  <c r="J342" i="11"/>
  <c r="J423" i="11"/>
  <c r="J586" i="11"/>
  <c r="J21" i="11"/>
  <c r="J22" i="11"/>
  <c r="J24" i="11"/>
  <c r="J23" i="11"/>
  <c r="J20" i="11"/>
  <c r="J18" i="11"/>
  <c r="J31" i="11"/>
  <c r="J19" i="11"/>
  <c r="J30" i="11"/>
  <c r="J29" i="11"/>
  <c r="J17" i="11"/>
  <c r="J26" i="11"/>
  <c r="J25" i="11"/>
  <c r="J35" i="11"/>
  <c r="J116" i="11"/>
  <c r="J48" i="11"/>
  <c r="J119" i="11"/>
  <c r="J172" i="11"/>
  <c r="J191" i="11"/>
  <c r="J37" i="11"/>
  <c r="J49" i="11"/>
  <c r="J138" i="11"/>
  <c r="J157" i="11"/>
  <c r="J173" i="11"/>
  <c r="J118" i="11"/>
  <c r="J129" i="11"/>
  <c r="J117" i="11"/>
  <c r="J124" i="11"/>
  <c r="J112" i="11"/>
  <c r="J122" i="11"/>
  <c r="J199" i="11"/>
  <c r="J187" i="11"/>
  <c r="J198" i="11"/>
  <c r="J186" i="11"/>
  <c r="J193" i="11"/>
  <c r="J181" i="11"/>
  <c r="J195" i="11"/>
  <c r="J52" i="11"/>
  <c r="J108" i="11"/>
  <c r="J123" i="11"/>
  <c r="J161" i="11"/>
  <c r="J196" i="11"/>
  <c r="J53" i="11"/>
  <c r="J125" i="11"/>
  <c r="J162" i="11"/>
  <c r="J197" i="11"/>
  <c r="J41" i="11"/>
  <c r="J109" i="11"/>
  <c r="J182" i="11"/>
  <c r="J42" i="11"/>
  <c r="J54" i="11"/>
  <c r="J110" i="11"/>
  <c r="J126" i="11"/>
  <c r="J165" i="11"/>
  <c r="J183" i="11"/>
  <c r="J200" i="11"/>
  <c r="J40" i="11"/>
  <c r="J43" i="11"/>
  <c r="J111" i="11"/>
  <c r="J127" i="11"/>
  <c r="J153" i="11"/>
  <c r="J141" i="11"/>
  <c r="J152" i="11"/>
  <c r="J140" i="11"/>
  <c r="J147" i="11"/>
  <c r="J135" i="11"/>
  <c r="J146" i="11"/>
  <c r="J166" i="11"/>
  <c r="J184" i="11"/>
  <c r="J201" i="11"/>
  <c r="J277" i="11"/>
  <c r="J265" i="11"/>
  <c r="J274" i="11"/>
  <c r="J262" i="11"/>
  <c r="J272" i="11"/>
  <c r="J260" i="11"/>
  <c r="J271" i="11"/>
  <c r="J259" i="11"/>
  <c r="J270" i="11"/>
  <c r="J258" i="11"/>
  <c r="J269" i="11"/>
  <c r="J257" i="11"/>
  <c r="J268" i="11"/>
  <c r="J266" i="11"/>
  <c r="J44" i="11"/>
  <c r="J113" i="11"/>
  <c r="J128" i="11"/>
  <c r="J167" i="11"/>
  <c r="J185" i="11"/>
  <c r="J45" i="11"/>
  <c r="J114" i="11"/>
  <c r="J168" i="11"/>
  <c r="J188" i="11"/>
  <c r="J46" i="11"/>
  <c r="J115" i="11"/>
  <c r="J189" i="11"/>
  <c r="J47" i="11"/>
  <c r="J176" i="11"/>
  <c r="J164" i="11"/>
  <c r="J175" i="11"/>
  <c r="J163" i="11"/>
  <c r="J170" i="11"/>
  <c r="J158" i="11"/>
  <c r="J171" i="11"/>
  <c r="J190" i="11"/>
  <c r="J208" i="11"/>
  <c r="J220" i="11"/>
  <c r="J243" i="11"/>
  <c r="J285" i="11"/>
  <c r="J298" i="11"/>
  <c r="J316" i="11"/>
  <c r="J399" i="11"/>
  <c r="J387" i="11"/>
  <c r="J393" i="11"/>
  <c r="J381" i="11"/>
  <c r="J395" i="11"/>
  <c r="J380" i="11"/>
  <c r="J394" i="11"/>
  <c r="J379" i="11"/>
  <c r="J388" i="11"/>
  <c r="J397" i="11"/>
  <c r="J488" i="11"/>
  <c r="J499" i="11"/>
  <c r="J487" i="11"/>
  <c r="J498" i="11"/>
  <c r="J486" i="11"/>
  <c r="J494" i="11"/>
  <c r="J482" i="11"/>
  <c r="J495" i="11"/>
  <c r="J489" i="11"/>
  <c r="J485" i="11"/>
  <c r="J484" i="11"/>
  <c r="J496" i="11"/>
  <c r="J493" i="11"/>
  <c r="J481" i="11"/>
  <c r="J514" i="11"/>
  <c r="J287" i="11"/>
  <c r="J300" i="11"/>
  <c r="J517" i="11"/>
  <c r="J288" i="11"/>
  <c r="J301" i="11"/>
  <c r="J289" i="11"/>
  <c r="J319" i="11"/>
  <c r="J307" i="11"/>
  <c r="J318" i="11"/>
  <c r="J306" i="11"/>
  <c r="J325" i="11"/>
  <c r="J313" i="11"/>
  <c r="J322" i="11"/>
  <c r="J548" i="11"/>
  <c r="J536" i="11"/>
  <c r="J547" i="11"/>
  <c r="J535" i="11"/>
  <c r="J546" i="11"/>
  <c r="J534" i="11"/>
  <c r="J542" i="11"/>
  <c r="J530" i="11"/>
  <c r="J531" i="11"/>
  <c r="J541" i="11"/>
  <c r="J540" i="11"/>
  <c r="J539" i="11"/>
  <c r="J549" i="11"/>
  <c r="J537" i="11"/>
  <c r="J92" i="11"/>
  <c r="J213" i="11"/>
  <c r="J225" i="11"/>
  <c r="J236" i="11"/>
  <c r="J248" i="11"/>
  <c r="J290" i="11"/>
  <c r="J308" i="11"/>
  <c r="J323" i="11"/>
  <c r="J385" i="11"/>
  <c r="J491" i="11"/>
  <c r="J214" i="11"/>
  <c r="J226" i="11"/>
  <c r="J237" i="11"/>
  <c r="J309" i="11"/>
  <c r="J324" i="11"/>
  <c r="J386" i="11"/>
  <c r="J492" i="11"/>
  <c r="J529" i="11"/>
  <c r="J293" i="11"/>
  <c r="J281" i="11"/>
  <c r="J292" i="11"/>
  <c r="J294" i="11"/>
  <c r="J525" i="11"/>
  <c r="J513" i="11"/>
  <c r="J524" i="11"/>
  <c r="J512" i="11"/>
  <c r="J523" i="11"/>
  <c r="J511" i="11"/>
  <c r="J519" i="11"/>
  <c r="J507" i="11"/>
  <c r="J515" i="11"/>
  <c r="J506" i="11"/>
  <c r="J522" i="11"/>
  <c r="J505" i="11"/>
  <c r="J521" i="11"/>
  <c r="J504" i="11"/>
  <c r="J520" i="11"/>
  <c r="J510" i="11"/>
  <c r="J283" i="11"/>
  <c r="J296" i="11"/>
  <c r="J314" i="11"/>
  <c r="J508" i="11"/>
  <c r="J284" i="11"/>
  <c r="J297" i="11"/>
  <c r="J315" i="11"/>
  <c r="J509" i="11"/>
  <c r="J544" i="11"/>
  <c r="J364" i="11"/>
  <c r="J370" i="11"/>
  <c r="J358" i="11"/>
  <c r="J367" i="11"/>
  <c r="J412" i="11"/>
  <c r="J427" i="11"/>
  <c r="J359" i="11"/>
  <c r="J373" i="11"/>
  <c r="J360" i="11"/>
  <c r="J374" i="11"/>
  <c r="J426" i="11"/>
  <c r="J414" i="11"/>
  <c r="J420" i="11"/>
  <c r="J408" i="11"/>
  <c r="J419" i="11"/>
  <c r="J571" i="11"/>
  <c r="J559" i="11"/>
  <c r="J570" i="11"/>
  <c r="J558" i="11"/>
  <c r="J569" i="11"/>
  <c r="J557" i="11"/>
  <c r="J565" i="11"/>
  <c r="J553" i="11"/>
  <c r="J568" i="11"/>
  <c r="J555" i="11"/>
  <c r="J556" i="11"/>
  <c r="J560" i="11"/>
  <c r="J566" i="11"/>
  <c r="J436" i="11"/>
  <c r="J448" i="11"/>
  <c r="J459" i="11"/>
  <c r="J471" i="11"/>
  <c r="J588" i="11"/>
  <c r="J580" i="11"/>
  <c r="J592" i="11"/>
  <c r="J464" i="11"/>
  <c r="J581" i="11"/>
  <c r="J593" i="11"/>
  <c r="J582" i="11"/>
  <c r="J594" i="11"/>
  <c r="J11" i="11" l="1"/>
  <c r="J10" i="11"/>
  <c r="J13" i="11"/>
  <c r="J12" i="11"/>
  <c r="J15" i="11"/>
  <c r="J55" i="11"/>
  <c r="J14" i="11"/>
  <c r="J82" i="11"/>
  <c r="J552" i="11"/>
  <c r="J330" i="11"/>
  <c r="J232" i="11"/>
  <c r="J430" i="11"/>
  <c r="J528" i="11"/>
  <c r="J132" i="11"/>
  <c r="J180" i="11"/>
  <c r="J34" i="11"/>
  <c r="J156" i="11"/>
  <c r="J454" i="11"/>
  <c r="J58" i="11"/>
  <c r="J576" i="11"/>
  <c r="J280" i="11"/>
  <c r="J354" i="11"/>
  <c r="J478" i="11"/>
  <c r="J256" i="11"/>
  <c r="J378" i="11"/>
  <c r="K406" i="11"/>
  <c r="M406" i="11" s="1"/>
  <c r="L2" i="14"/>
  <c r="K34" i="11" l="1"/>
  <c r="K10" i="11"/>
  <c r="M10" i="11" s="1"/>
  <c r="L505" i="11"/>
  <c r="K208" i="11"/>
  <c r="M208" i="11" s="1"/>
  <c r="L11" i="11"/>
  <c r="L209" i="11"/>
  <c r="K108" i="11"/>
  <c r="M108" i="11" s="1"/>
  <c r="L109" i="11"/>
  <c r="L307" i="11"/>
  <c r="K306" i="11"/>
  <c r="M306" i="11" s="1"/>
  <c r="L407" i="11"/>
  <c r="K504" i="11"/>
  <c r="M504" i="11" s="1"/>
  <c r="M2" i="14"/>
  <c r="K35" i="11" l="1"/>
  <c r="L12" i="11"/>
  <c r="K505" i="11"/>
  <c r="M505" i="11" s="1"/>
  <c r="L110" i="11"/>
  <c r="K407" i="11"/>
  <c r="M407" i="11" s="1"/>
  <c r="L210" i="11"/>
  <c r="K209" i="11"/>
  <c r="M209" i="11" s="1"/>
  <c r="K307" i="11"/>
  <c r="M307" i="11" s="1"/>
  <c r="K109" i="11"/>
  <c r="M109" i="11" s="1"/>
  <c r="K11" i="11"/>
  <c r="M11" i="11" s="1"/>
  <c r="L408" i="11"/>
  <c r="L506" i="11"/>
  <c r="K36" i="11"/>
  <c r="L308" i="11"/>
  <c r="N2" i="14"/>
  <c r="L507" i="11" l="1"/>
  <c r="L409" i="11"/>
  <c r="K12" i="11"/>
  <c r="M12" i="11" s="1"/>
  <c r="K506" i="11"/>
  <c r="M506" i="11" s="1"/>
  <c r="L13" i="11"/>
  <c r="L309" i="11"/>
  <c r="K110" i="11"/>
  <c r="M110" i="11" s="1"/>
  <c r="K408" i="11"/>
  <c r="M408" i="11" s="1"/>
  <c r="L211" i="11"/>
  <c r="L111" i="11"/>
  <c r="K308" i="11"/>
  <c r="M308" i="11" s="1"/>
  <c r="K37" i="11"/>
  <c r="K210" i="11"/>
  <c r="M210" i="11" s="1"/>
  <c r="O2" i="14"/>
  <c r="K507" i="11" l="1"/>
  <c r="M507" i="11" s="1"/>
  <c r="L508" i="11"/>
  <c r="L410" i="11"/>
  <c r="K409" i="11"/>
  <c r="M409" i="11" s="1"/>
  <c r="L310" i="11"/>
  <c r="K211" i="11"/>
  <c r="M211" i="11" s="1"/>
  <c r="L14" i="11"/>
  <c r="K309" i="11"/>
  <c r="M309" i="11" s="1"/>
  <c r="L112" i="11"/>
  <c r="K38" i="11"/>
  <c r="L212" i="11"/>
  <c r="K111" i="11"/>
  <c r="M111" i="11" s="1"/>
  <c r="K13" i="11"/>
  <c r="M13" i="11" s="1"/>
  <c r="A5" i="14"/>
  <c r="K508" i="11" l="1"/>
  <c r="M508" i="11" s="1"/>
  <c r="L15" i="11"/>
  <c r="K212" i="11"/>
  <c r="M212" i="11" s="1"/>
  <c r="K112" i="11"/>
  <c r="M112" i="11" s="1"/>
  <c r="K410" i="11"/>
  <c r="M410" i="11" s="1"/>
  <c r="K39" i="11"/>
  <c r="K14" i="11"/>
  <c r="M14" i="11" s="1"/>
  <c r="L411" i="11"/>
  <c r="L509" i="11"/>
  <c r="L213" i="11"/>
  <c r="K310" i="11"/>
  <c r="M310" i="11" s="1"/>
  <c r="L113" i="11"/>
  <c r="L311" i="11"/>
  <c r="L3" i="14"/>
  <c r="M3" i="14" s="1"/>
  <c r="A24" i="14"/>
  <c r="A67" i="14" s="1"/>
  <c r="L114" i="11" l="1"/>
  <c r="K213" i="11"/>
  <c r="M213" i="11" s="1"/>
  <c r="L312" i="11"/>
  <c r="L214" i="11"/>
  <c r="K411" i="11"/>
  <c r="M411" i="11" s="1"/>
  <c r="L16" i="11"/>
  <c r="K311" i="11"/>
  <c r="M311" i="11" s="1"/>
  <c r="L510" i="11"/>
  <c r="K15" i="11"/>
  <c r="M15" i="11" s="1"/>
  <c r="K113" i="11"/>
  <c r="M113" i="11" s="1"/>
  <c r="K509" i="11"/>
  <c r="M509" i="11" s="1"/>
  <c r="L412" i="11"/>
  <c r="K40" i="11"/>
  <c r="N3" i="14"/>
  <c r="K114" i="11" l="1"/>
  <c r="M114" i="11" s="1"/>
  <c r="L115" i="11"/>
  <c r="L215" i="11"/>
  <c r="K16" i="11"/>
  <c r="M16" i="11" s="1"/>
  <c r="L413" i="11"/>
  <c r="L511" i="11"/>
  <c r="K214" i="11"/>
  <c r="M214" i="11" s="1"/>
  <c r="K41" i="11"/>
  <c r="K412" i="11"/>
  <c r="M412" i="11" s="1"/>
  <c r="L313" i="11"/>
  <c r="K510" i="11"/>
  <c r="M510" i="11" s="1"/>
  <c r="K312" i="11"/>
  <c r="M312" i="11" s="1"/>
  <c r="L17" i="11"/>
  <c r="O3" i="14"/>
  <c r="K17" i="11" l="1"/>
  <c r="M17" i="11" s="1"/>
  <c r="K313" i="11"/>
  <c r="M313" i="11" s="1"/>
  <c r="L314" i="11"/>
  <c r="L116" i="11"/>
  <c r="K215" i="11"/>
  <c r="M215" i="11" s="1"/>
  <c r="K115" i="11"/>
  <c r="M115" i="11" s="1"/>
  <c r="K511" i="11"/>
  <c r="M511" i="11" s="1"/>
  <c r="K413" i="11"/>
  <c r="M413" i="11" s="1"/>
  <c r="L414" i="11"/>
  <c r="L216" i="11"/>
  <c r="K42" i="11"/>
  <c r="L512" i="11"/>
  <c r="L18" i="11"/>
  <c r="K512" i="11" l="1"/>
  <c r="M512" i="11" s="1"/>
  <c r="K216" i="11"/>
  <c r="M216" i="11" s="1"/>
  <c r="L315" i="11"/>
  <c r="K18" i="11"/>
  <c r="M18" i="11" s="1"/>
  <c r="K314" i="11"/>
  <c r="M314" i="11" s="1"/>
  <c r="L217" i="11"/>
  <c r="K43" i="11"/>
  <c r="K116" i="11"/>
  <c r="M116" i="11" s="1"/>
  <c r="L19" i="11"/>
  <c r="L513" i="11"/>
  <c r="L117" i="11"/>
  <c r="L415" i="11"/>
  <c r="K414" i="11"/>
  <c r="M414" i="11" s="1"/>
  <c r="L20" i="11" l="1"/>
  <c r="K44" i="11"/>
  <c r="K513" i="11"/>
  <c r="M513" i="11" s="1"/>
  <c r="L514" i="11"/>
  <c r="K217" i="11"/>
  <c r="M217" i="11" s="1"/>
  <c r="L218" i="11"/>
  <c r="K415" i="11"/>
  <c r="M415" i="11" s="1"/>
  <c r="K315" i="11"/>
  <c r="M315" i="11" s="1"/>
  <c r="L416" i="11"/>
  <c r="L118" i="11"/>
  <c r="L316" i="11"/>
  <c r="K117" i="11"/>
  <c r="M117" i="11" s="1"/>
  <c r="K19" i="11"/>
  <c r="M19" i="11" s="1"/>
  <c r="L119" i="11" l="1"/>
  <c r="L417" i="11"/>
  <c r="K45" i="11"/>
  <c r="L317" i="11"/>
  <c r="K218" i="11"/>
  <c r="M218" i="11" s="1"/>
  <c r="K514" i="11"/>
  <c r="M514" i="11" s="1"/>
  <c r="K316" i="11"/>
  <c r="M316" i="11" s="1"/>
  <c r="L219" i="11"/>
  <c r="L21" i="11"/>
  <c r="L515" i="11"/>
  <c r="K118" i="11"/>
  <c r="M118" i="11" s="1"/>
  <c r="K20" i="11"/>
  <c r="M20" i="11" s="1"/>
  <c r="K416" i="11"/>
  <c r="M416" i="11" s="1"/>
  <c r="K515" i="11" l="1"/>
  <c r="M515" i="11" s="1"/>
  <c r="K219" i="11"/>
  <c r="M219" i="11" s="1"/>
  <c r="K119" i="11"/>
  <c r="M119" i="11" s="1"/>
  <c r="L120" i="11"/>
  <c r="L516" i="11"/>
  <c r="K317" i="11"/>
  <c r="M317" i="11" s="1"/>
  <c r="L318" i="11"/>
  <c r="L418" i="11"/>
  <c r="L220" i="11"/>
  <c r="K417" i="11"/>
  <c r="M417" i="11" s="1"/>
  <c r="K21" i="11"/>
  <c r="M21" i="11" s="1"/>
  <c r="L22" i="11"/>
  <c r="K46" i="11"/>
  <c r="K47" i="11" l="1"/>
  <c r="K418" i="11"/>
  <c r="M418" i="11" s="1"/>
  <c r="K220" i="11"/>
  <c r="M220" i="11" s="1"/>
  <c r="L23" i="11"/>
  <c r="L221" i="11"/>
  <c r="L419" i="11"/>
  <c r="K318" i="11"/>
  <c r="M318" i="11" s="1"/>
  <c r="K516" i="11"/>
  <c r="M516" i="11" s="1"/>
  <c r="K22" i="11"/>
  <c r="M22" i="11" s="1"/>
  <c r="K120" i="11"/>
  <c r="M120" i="11" s="1"/>
  <c r="L319" i="11"/>
  <c r="L517" i="11"/>
  <c r="L121" i="11"/>
  <c r="K319" i="11" l="1"/>
  <c r="M319" i="11" s="1"/>
  <c r="L320" i="11"/>
  <c r="K221" i="11"/>
  <c r="M221" i="11" s="1"/>
  <c r="L420" i="11"/>
  <c r="K121" i="11"/>
  <c r="M121" i="11" s="1"/>
  <c r="K23" i="11"/>
  <c r="M23" i="11" s="1"/>
  <c r="K517" i="11"/>
  <c r="M517" i="11" s="1"/>
  <c r="L222" i="11"/>
  <c r="K419" i="11"/>
  <c r="M419" i="11" s="1"/>
  <c r="L122" i="11"/>
  <c r="K48" i="11"/>
  <c r="L24" i="11"/>
  <c r="L518" i="11"/>
  <c r="K49" i="11" l="1"/>
  <c r="K420" i="11"/>
  <c r="M420" i="11" s="1"/>
  <c r="L25" i="11"/>
  <c r="K122" i="11"/>
  <c r="M122" i="11" s="1"/>
  <c r="L321" i="11"/>
  <c r="L123" i="11"/>
  <c r="K24" i="11"/>
  <c r="M24" i="11" s="1"/>
  <c r="L223" i="11"/>
  <c r="K222" i="11"/>
  <c r="M222" i="11" s="1"/>
  <c r="K320" i="11"/>
  <c r="M320" i="11" s="1"/>
  <c r="L519" i="11"/>
  <c r="K518" i="11"/>
  <c r="M518" i="11" s="1"/>
  <c r="L421" i="11"/>
  <c r="K519" i="11" l="1"/>
  <c r="M519" i="11" s="1"/>
  <c r="L26" i="11"/>
  <c r="L224" i="11"/>
  <c r="K321" i="11"/>
  <c r="M321" i="11" s="1"/>
  <c r="K25" i="11"/>
  <c r="M25" i="11" s="1"/>
  <c r="L422" i="11"/>
  <c r="K421" i="11"/>
  <c r="M421" i="11" s="1"/>
  <c r="L520" i="11"/>
  <c r="K223" i="11"/>
  <c r="M223" i="11" s="1"/>
  <c r="L124" i="11"/>
  <c r="L322" i="11"/>
  <c r="K123" i="11"/>
  <c r="M123" i="11" s="1"/>
  <c r="K50" i="11"/>
  <c r="L323" i="11" l="1"/>
  <c r="L521" i="11"/>
  <c r="L27" i="11"/>
  <c r="L125" i="11"/>
  <c r="L423" i="11"/>
  <c r="K51" i="11"/>
  <c r="K224" i="11"/>
  <c r="M224" i="11" s="1"/>
  <c r="K422" i="11"/>
  <c r="M422" i="11" s="1"/>
  <c r="K26" i="11"/>
  <c r="M26" i="11" s="1"/>
  <c r="L225" i="11"/>
  <c r="K322" i="11"/>
  <c r="M322" i="11" s="1"/>
  <c r="K124" i="11"/>
  <c r="M124" i="11" s="1"/>
  <c r="K520" i="11"/>
  <c r="M520" i="11" s="1"/>
  <c r="K125" i="11" l="1"/>
  <c r="M125" i="11" s="1"/>
  <c r="K225" i="11"/>
  <c r="M225" i="11" s="1"/>
  <c r="L424" i="11"/>
  <c r="L226" i="11"/>
  <c r="L522" i="11"/>
  <c r="K27" i="11"/>
  <c r="M27" i="11" s="1"/>
  <c r="K52" i="11"/>
  <c r="L126" i="11"/>
  <c r="K323" i="11"/>
  <c r="M323" i="11" s="1"/>
  <c r="L324" i="11"/>
  <c r="K521" i="11"/>
  <c r="M521" i="11" s="1"/>
  <c r="K423" i="11"/>
  <c r="M423" i="11" s="1"/>
  <c r="L28" i="11"/>
  <c r="K522" i="11" l="1"/>
  <c r="M522" i="11" s="1"/>
  <c r="K226" i="11"/>
  <c r="M226" i="11" s="1"/>
  <c r="K28" i="11"/>
  <c r="M28" i="11" s="1"/>
  <c r="L325" i="11"/>
  <c r="L127" i="11"/>
  <c r="L523" i="11"/>
  <c r="K126" i="11"/>
  <c r="M126" i="11" s="1"/>
  <c r="L227" i="11"/>
  <c r="L29" i="11"/>
  <c r="K324" i="11"/>
  <c r="M324" i="11" s="1"/>
  <c r="L425" i="11"/>
  <c r="K424" i="11"/>
  <c r="M424" i="11" s="1"/>
  <c r="K53" i="11"/>
  <c r="L128" i="11" l="1"/>
  <c r="K523" i="11"/>
  <c r="M523" i="11" s="1"/>
  <c r="L228" i="11"/>
  <c r="K425" i="11"/>
  <c r="M425" i="11" s="1"/>
  <c r="L426" i="11"/>
  <c r="K127" i="11"/>
  <c r="M127" i="11" s="1"/>
  <c r="L326" i="11"/>
  <c r="K54" i="11"/>
  <c r="L33" i="11"/>
  <c r="M33" i="11" s="1"/>
  <c r="L30" i="11"/>
  <c r="K29" i="11"/>
  <c r="M29" i="11" s="1"/>
  <c r="K227" i="11"/>
  <c r="M227" i="11" s="1"/>
  <c r="K325" i="11"/>
  <c r="M325" i="11" s="1"/>
  <c r="L524" i="11"/>
  <c r="L229" i="11" l="1"/>
  <c r="K524" i="11"/>
  <c r="M524" i="11" s="1"/>
  <c r="L31" i="11"/>
  <c r="L327" i="11"/>
  <c r="L427" i="11"/>
  <c r="K228" i="11"/>
  <c r="M228" i="11" s="1"/>
  <c r="L129" i="11"/>
  <c r="L525" i="11"/>
  <c r="K326" i="11"/>
  <c r="M326" i="11" s="1"/>
  <c r="K55" i="11"/>
  <c r="K128" i="11"/>
  <c r="M128" i="11" s="1"/>
  <c r="K426" i="11"/>
  <c r="M426" i="11" s="1"/>
  <c r="K30" i="11"/>
  <c r="M30" i="11" s="1"/>
  <c r="K58" i="11" l="1"/>
  <c r="L430" i="11"/>
  <c r="L330" i="11"/>
  <c r="K31" i="11"/>
  <c r="M31" i="11" s="1"/>
  <c r="L528" i="11"/>
  <c r="K229" i="11"/>
  <c r="M229" i="11" s="1"/>
  <c r="L132" i="11"/>
  <c r="K525" i="11"/>
  <c r="M525" i="11" s="1"/>
  <c r="K427" i="11"/>
  <c r="M427" i="11" s="1"/>
  <c r="K327" i="11"/>
  <c r="M327" i="11" s="1"/>
  <c r="K129" i="11"/>
  <c r="M129" i="11" s="1"/>
  <c r="L34" i="11"/>
  <c r="M34" i="11" s="1"/>
  <c r="L232" i="11"/>
  <c r="K528" i="11" l="1"/>
  <c r="M528" i="11" s="1"/>
  <c r="K430" i="11"/>
  <c r="M430" i="11" s="1"/>
  <c r="K330" i="11"/>
  <c r="M330" i="11" s="1"/>
  <c r="K232" i="11"/>
  <c r="M232" i="11" s="1"/>
  <c r="K132" i="11"/>
  <c r="M132" i="11" s="1"/>
  <c r="K59" i="11"/>
  <c r="L331" i="11"/>
  <c r="L233" i="11"/>
  <c r="L529" i="11"/>
  <c r="L35" i="11"/>
  <c r="M35" i="11" s="1"/>
  <c r="L133" i="11"/>
  <c r="L431" i="11"/>
  <c r="K529" i="11" l="1"/>
  <c r="M529" i="11" s="1"/>
  <c r="K431" i="11"/>
  <c r="M431" i="11" s="1"/>
  <c r="K331" i="11"/>
  <c r="M331" i="11" s="1"/>
  <c r="K233" i="11"/>
  <c r="M233" i="11" s="1"/>
  <c r="K133" i="11"/>
  <c r="M133" i="11" s="1"/>
  <c r="K60" i="11"/>
  <c r="L530" i="11"/>
  <c r="L234" i="11"/>
  <c r="L134" i="11"/>
  <c r="L36" i="11"/>
  <c r="M36" i="11" s="1"/>
  <c r="L432" i="11"/>
  <c r="L332" i="11"/>
  <c r="K530" i="11" l="1"/>
  <c r="M530" i="11" s="1"/>
  <c r="K432" i="11"/>
  <c r="M432" i="11" s="1"/>
  <c r="K332" i="11"/>
  <c r="M332" i="11" s="1"/>
  <c r="K234" i="11"/>
  <c r="M234" i="11" s="1"/>
  <c r="K134" i="11"/>
  <c r="M134" i="11" s="1"/>
  <c r="K61" i="11"/>
  <c r="L37" i="11"/>
  <c r="M37" i="11" s="1"/>
  <c r="L333" i="11"/>
  <c r="L235" i="11"/>
  <c r="L433" i="11"/>
  <c r="L531" i="11"/>
  <c r="L135" i="11"/>
  <c r="K531" i="11" l="1"/>
  <c r="M531" i="11" s="1"/>
  <c r="K433" i="11"/>
  <c r="M433" i="11" s="1"/>
  <c r="K333" i="11"/>
  <c r="M333" i="11" s="1"/>
  <c r="K235" i="11"/>
  <c r="M235" i="11" s="1"/>
  <c r="K135" i="11"/>
  <c r="M135" i="11" s="1"/>
  <c r="K62" i="11"/>
  <c r="L136" i="11"/>
  <c r="L236" i="11"/>
  <c r="L434" i="11"/>
  <c r="L532" i="11"/>
  <c r="L334" i="11"/>
  <c r="L38" i="11"/>
  <c r="M38" i="11" s="1"/>
  <c r="K532" i="11" l="1"/>
  <c r="M532" i="11" s="1"/>
  <c r="K434" i="11"/>
  <c r="M434" i="11" s="1"/>
  <c r="K334" i="11"/>
  <c r="M334" i="11" s="1"/>
  <c r="K236" i="11"/>
  <c r="M236" i="11" s="1"/>
  <c r="K136" i="11"/>
  <c r="M136" i="11" s="1"/>
  <c r="K63" i="11"/>
  <c r="L435" i="11"/>
  <c r="L237" i="11"/>
  <c r="L533" i="11"/>
  <c r="L39" i="11"/>
  <c r="M39" i="11" s="1"/>
  <c r="L335" i="11"/>
  <c r="L137" i="11"/>
  <c r="K533" i="11" l="1"/>
  <c r="M533" i="11" s="1"/>
  <c r="K435" i="11"/>
  <c r="M435" i="11" s="1"/>
  <c r="K335" i="11"/>
  <c r="M335" i="11" s="1"/>
  <c r="K237" i="11"/>
  <c r="M237" i="11" s="1"/>
  <c r="K137" i="11"/>
  <c r="M137" i="11" s="1"/>
  <c r="K64" i="11"/>
  <c r="L534" i="11"/>
  <c r="L138" i="11"/>
  <c r="L336" i="11"/>
  <c r="L238" i="11"/>
  <c r="L40" i="11"/>
  <c r="M40" i="11" s="1"/>
  <c r="L436" i="11"/>
  <c r="K534" i="11" l="1"/>
  <c r="M534" i="11" s="1"/>
  <c r="K436" i="11"/>
  <c r="M436" i="11" s="1"/>
  <c r="K336" i="11"/>
  <c r="M336" i="11" s="1"/>
  <c r="K238" i="11"/>
  <c r="M238" i="11" s="1"/>
  <c r="K138" i="11"/>
  <c r="M138" i="11" s="1"/>
  <c r="K65" i="11"/>
  <c r="L239" i="11"/>
  <c r="L337" i="11"/>
  <c r="L437" i="11"/>
  <c r="L139" i="11"/>
  <c r="L41" i="11"/>
  <c r="M41" i="11" s="1"/>
  <c r="L535" i="11"/>
  <c r="K535" i="11" l="1"/>
  <c r="M535" i="11" s="1"/>
  <c r="K437" i="11"/>
  <c r="M437" i="11" s="1"/>
  <c r="K337" i="11"/>
  <c r="M337" i="11" s="1"/>
  <c r="K239" i="11"/>
  <c r="M239" i="11" s="1"/>
  <c r="K139" i="11"/>
  <c r="M139" i="11" s="1"/>
  <c r="K66" i="11"/>
  <c r="L438" i="11"/>
  <c r="L140" i="11"/>
  <c r="L536" i="11"/>
  <c r="L338" i="11"/>
  <c r="L42" i="11"/>
  <c r="M42" i="11" s="1"/>
  <c r="L240" i="11"/>
  <c r="K536" i="11" l="1"/>
  <c r="M536" i="11" s="1"/>
  <c r="K438" i="11"/>
  <c r="M438" i="11" s="1"/>
  <c r="K338" i="11"/>
  <c r="M338" i="11" s="1"/>
  <c r="K240" i="11"/>
  <c r="M240" i="11" s="1"/>
  <c r="K140" i="11"/>
  <c r="M140" i="11" s="1"/>
  <c r="K67" i="11"/>
  <c r="L339" i="11"/>
  <c r="L537" i="11"/>
  <c r="L241" i="11"/>
  <c r="L141" i="11"/>
  <c r="L43" i="11"/>
  <c r="M43" i="11" s="1"/>
  <c r="L439" i="11"/>
  <c r="K537" i="11" l="1"/>
  <c r="M537" i="11" s="1"/>
  <c r="K439" i="11"/>
  <c r="M439" i="11" s="1"/>
  <c r="K339" i="11"/>
  <c r="M339" i="11" s="1"/>
  <c r="K241" i="11"/>
  <c r="M241" i="11" s="1"/>
  <c r="K141" i="11"/>
  <c r="M141" i="11" s="1"/>
  <c r="K68" i="11"/>
  <c r="L242" i="11"/>
  <c r="L538" i="11"/>
  <c r="L142" i="11"/>
  <c r="L440" i="11"/>
  <c r="L44" i="11"/>
  <c r="M44" i="11" s="1"/>
  <c r="L340" i="11"/>
  <c r="K538" i="11" l="1"/>
  <c r="M538" i="11" s="1"/>
  <c r="K440" i="11"/>
  <c r="M440" i="11" s="1"/>
  <c r="K340" i="11"/>
  <c r="M340" i="11" s="1"/>
  <c r="K242" i="11"/>
  <c r="M242" i="11" s="1"/>
  <c r="K142" i="11"/>
  <c r="M142" i="11" s="1"/>
  <c r="K69" i="11"/>
  <c r="L441" i="11"/>
  <c r="L143" i="11"/>
  <c r="L341" i="11"/>
  <c r="L539" i="11"/>
  <c r="L45" i="11"/>
  <c r="M45" i="11" s="1"/>
  <c r="L243" i="11"/>
  <c r="K539" i="11" l="1"/>
  <c r="M539" i="11" s="1"/>
  <c r="K441" i="11"/>
  <c r="M441" i="11" s="1"/>
  <c r="K341" i="11"/>
  <c r="M341" i="11" s="1"/>
  <c r="K243" i="11"/>
  <c r="M243" i="11" s="1"/>
  <c r="K143" i="11"/>
  <c r="M143" i="11" s="1"/>
  <c r="K70" i="11"/>
  <c r="L342" i="11"/>
  <c r="L540" i="11"/>
  <c r="L244" i="11"/>
  <c r="L144" i="11"/>
  <c r="L46" i="11"/>
  <c r="M46" i="11" s="1"/>
  <c r="L442" i="11"/>
  <c r="K540" i="11" l="1"/>
  <c r="M540" i="11" s="1"/>
  <c r="K442" i="11"/>
  <c r="M442" i="11" s="1"/>
  <c r="K342" i="11"/>
  <c r="M342" i="11" s="1"/>
  <c r="K244" i="11"/>
  <c r="M244" i="11" s="1"/>
  <c r="K144" i="11"/>
  <c r="M144" i="11" s="1"/>
  <c r="K71" i="11"/>
  <c r="L145" i="11"/>
  <c r="L245" i="11"/>
  <c r="L443" i="11"/>
  <c r="L541" i="11"/>
  <c r="L47" i="11"/>
  <c r="M47" i="11" s="1"/>
  <c r="L343" i="11"/>
  <c r="K541" i="11" l="1"/>
  <c r="M541" i="11" s="1"/>
  <c r="K443" i="11"/>
  <c r="M443" i="11" s="1"/>
  <c r="K343" i="11"/>
  <c r="M343" i="11" s="1"/>
  <c r="K245" i="11"/>
  <c r="M245" i="11" s="1"/>
  <c r="K145" i="11"/>
  <c r="M145" i="11" s="1"/>
  <c r="K72" i="11"/>
  <c r="L542" i="11"/>
  <c r="L444" i="11"/>
  <c r="L344" i="11"/>
  <c r="L246" i="11"/>
  <c r="L48" i="11"/>
  <c r="M48" i="11" s="1"/>
  <c r="L146" i="11"/>
  <c r="K542" i="11" l="1"/>
  <c r="M542" i="11" s="1"/>
  <c r="K444" i="11"/>
  <c r="M444" i="11" s="1"/>
  <c r="K344" i="11"/>
  <c r="M344" i="11" s="1"/>
  <c r="K246" i="11"/>
  <c r="M246" i="11" s="1"/>
  <c r="K146" i="11"/>
  <c r="M146" i="11" s="1"/>
  <c r="K73" i="11"/>
  <c r="L247" i="11"/>
  <c r="L345" i="11"/>
  <c r="L147" i="11"/>
  <c r="L445" i="11"/>
  <c r="L49" i="11"/>
  <c r="M49" i="11" s="1"/>
  <c r="L543" i="11"/>
  <c r="K543" i="11" l="1"/>
  <c r="M543" i="11" s="1"/>
  <c r="K445" i="11"/>
  <c r="M445" i="11" s="1"/>
  <c r="K345" i="11"/>
  <c r="M345" i="11" s="1"/>
  <c r="K247" i="11"/>
  <c r="M247" i="11" s="1"/>
  <c r="K147" i="11"/>
  <c r="M147" i="11" s="1"/>
  <c r="K74" i="11"/>
  <c r="L446" i="11"/>
  <c r="L148" i="11"/>
  <c r="L544" i="11"/>
  <c r="L346" i="11"/>
  <c r="L50" i="11"/>
  <c r="M50" i="11" s="1"/>
  <c r="L248" i="11"/>
  <c r="K544" i="11" l="1"/>
  <c r="M544" i="11" s="1"/>
  <c r="K446" i="11"/>
  <c r="M446" i="11" s="1"/>
  <c r="K346" i="11"/>
  <c r="M346" i="11" s="1"/>
  <c r="K248" i="11"/>
  <c r="M248" i="11" s="1"/>
  <c r="K148" i="11"/>
  <c r="M148" i="11" s="1"/>
  <c r="K75" i="11"/>
  <c r="L347" i="11"/>
  <c r="L249" i="11"/>
  <c r="L149" i="11"/>
  <c r="L545" i="11"/>
  <c r="L51" i="11"/>
  <c r="M51" i="11" s="1"/>
  <c r="L447" i="11"/>
  <c r="K545" i="11" l="1"/>
  <c r="M545" i="11" s="1"/>
  <c r="K447" i="11"/>
  <c r="M447" i="11" s="1"/>
  <c r="K347" i="11"/>
  <c r="M347" i="11" s="1"/>
  <c r="K249" i="11"/>
  <c r="M249" i="11" s="1"/>
  <c r="K149" i="11"/>
  <c r="M149" i="11" s="1"/>
  <c r="K76" i="11"/>
  <c r="L546" i="11"/>
  <c r="L150" i="11"/>
  <c r="L448" i="11"/>
  <c r="L250" i="11"/>
  <c r="L52" i="11"/>
  <c r="M52" i="11" s="1"/>
  <c r="L348" i="11"/>
  <c r="K546" i="11" l="1"/>
  <c r="M546" i="11" s="1"/>
  <c r="K448" i="11"/>
  <c r="M448" i="11" s="1"/>
  <c r="K348" i="11"/>
  <c r="M348" i="11" s="1"/>
  <c r="K250" i="11"/>
  <c r="M250" i="11" s="1"/>
  <c r="K150" i="11"/>
  <c r="M150" i="11" s="1"/>
  <c r="K77" i="11"/>
  <c r="L251" i="11"/>
  <c r="L449" i="11"/>
  <c r="L349" i="11"/>
  <c r="L151" i="11"/>
  <c r="L53" i="11"/>
  <c r="M53" i="11" s="1"/>
  <c r="L547" i="11"/>
  <c r="K547" i="11" l="1"/>
  <c r="M547" i="11" s="1"/>
  <c r="K449" i="11"/>
  <c r="M449" i="11" s="1"/>
  <c r="K349" i="11"/>
  <c r="M349" i="11" s="1"/>
  <c r="K251" i="11"/>
  <c r="M251" i="11" s="1"/>
  <c r="K151" i="11"/>
  <c r="M151" i="11" s="1"/>
  <c r="K78" i="11"/>
  <c r="L152" i="11"/>
  <c r="L350" i="11"/>
  <c r="L548" i="11"/>
  <c r="L450" i="11"/>
  <c r="L57" i="11"/>
  <c r="M57" i="11" s="1"/>
  <c r="L54" i="11"/>
  <c r="M54" i="11" s="1"/>
  <c r="L252" i="11"/>
  <c r="K548" i="11" l="1"/>
  <c r="M548" i="11" s="1"/>
  <c r="K450" i="11"/>
  <c r="M450" i="11" s="1"/>
  <c r="K350" i="11"/>
  <c r="M350" i="11" s="1"/>
  <c r="K252" i="11"/>
  <c r="M252" i="11" s="1"/>
  <c r="K152" i="11"/>
  <c r="M152" i="11" s="1"/>
  <c r="K79" i="11"/>
  <c r="L451" i="11"/>
  <c r="L549" i="11"/>
  <c r="L253" i="11"/>
  <c r="L351" i="11"/>
  <c r="L55" i="11"/>
  <c r="M55" i="11" s="1"/>
  <c r="L153" i="11"/>
  <c r="K549" i="11" l="1"/>
  <c r="M549" i="11" s="1"/>
  <c r="K451" i="11"/>
  <c r="M451" i="11" s="1"/>
  <c r="K351" i="11"/>
  <c r="M351" i="11" s="1"/>
  <c r="K253" i="11"/>
  <c r="M253" i="11" s="1"/>
  <c r="K153" i="11"/>
  <c r="M153" i="11" s="1"/>
  <c r="K82" i="11"/>
  <c r="L354" i="11"/>
  <c r="L256" i="11"/>
  <c r="L156" i="11"/>
  <c r="L552" i="11"/>
  <c r="L454" i="11"/>
  <c r="K552" i="11" l="1"/>
  <c r="M552" i="11" s="1"/>
  <c r="K454" i="11"/>
  <c r="M454" i="11" s="1"/>
  <c r="K354" i="11"/>
  <c r="M354" i="11" s="1"/>
  <c r="K256" i="11"/>
  <c r="M256" i="11" s="1"/>
  <c r="K156" i="11"/>
  <c r="M156" i="11" s="1"/>
  <c r="K83" i="11"/>
  <c r="L58" i="11"/>
  <c r="M58" i="11" s="1"/>
  <c r="L59" i="11"/>
  <c r="M59" i="11" s="1"/>
  <c r="L157" i="11"/>
  <c r="L455" i="11"/>
  <c r="L553" i="11"/>
  <c r="L257" i="11"/>
  <c r="L355" i="11"/>
  <c r="K553" i="11" l="1"/>
  <c r="M553" i="11" s="1"/>
  <c r="K455" i="11"/>
  <c r="M455" i="11" s="1"/>
  <c r="K355" i="11"/>
  <c r="M355" i="11" s="1"/>
  <c r="K257" i="11"/>
  <c r="M257" i="11" s="1"/>
  <c r="K157" i="11"/>
  <c r="M157" i="11" s="1"/>
  <c r="K84" i="11"/>
  <c r="L258" i="11"/>
  <c r="L356" i="11"/>
  <c r="L456" i="11"/>
  <c r="L158" i="11"/>
  <c r="L60" i="11"/>
  <c r="M60" i="11" s="1"/>
  <c r="L554" i="11"/>
  <c r="K554" i="11" l="1"/>
  <c r="M554" i="11" s="1"/>
  <c r="K456" i="11"/>
  <c r="M456" i="11" s="1"/>
  <c r="K356" i="11"/>
  <c r="M356" i="11" s="1"/>
  <c r="K258" i="11"/>
  <c r="M258" i="11" s="1"/>
  <c r="K158" i="11"/>
  <c r="M158" i="11" s="1"/>
  <c r="K85" i="11"/>
  <c r="L457" i="11"/>
  <c r="L555" i="11"/>
  <c r="L357" i="11"/>
  <c r="L61" i="11"/>
  <c r="M61" i="11" s="1"/>
  <c r="L259" i="11"/>
  <c r="L159" i="11"/>
  <c r="K555" i="11" l="1"/>
  <c r="M555" i="11" s="1"/>
  <c r="K457" i="11"/>
  <c r="M457" i="11" s="1"/>
  <c r="K357" i="11"/>
  <c r="M357" i="11" s="1"/>
  <c r="K259" i="11"/>
  <c r="M259" i="11" s="1"/>
  <c r="K159" i="11"/>
  <c r="M159" i="11" s="1"/>
  <c r="K86" i="11"/>
  <c r="L160" i="11"/>
  <c r="L358" i="11"/>
  <c r="L260" i="11"/>
  <c r="L556" i="11"/>
  <c r="L62" i="11"/>
  <c r="M62" i="11" s="1"/>
  <c r="L458" i="11"/>
  <c r="K556" i="11" l="1"/>
  <c r="M556" i="11" s="1"/>
  <c r="K458" i="11"/>
  <c r="M458" i="11" s="1"/>
  <c r="K358" i="11"/>
  <c r="M358" i="11" s="1"/>
  <c r="K260" i="11"/>
  <c r="M260" i="11" s="1"/>
  <c r="K160" i="11"/>
  <c r="M160" i="11" s="1"/>
  <c r="K87" i="11"/>
  <c r="L261" i="11"/>
  <c r="L359" i="11"/>
  <c r="L63" i="11"/>
  <c r="M63" i="11" s="1"/>
  <c r="L459" i="11"/>
  <c r="L161" i="11"/>
  <c r="L557" i="11"/>
  <c r="K557" i="11" l="1"/>
  <c r="M557" i="11" s="1"/>
  <c r="K459" i="11"/>
  <c r="M459" i="11" s="1"/>
  <c r="K359" i="11"/>
  <c r="M359" i="11" s="1"/>
  <c r="K261" i="11"/>
  <c r="M261" i="11" s="1"/>
  <c r="K161" i="11"/>
  <c r="M161" i="11" s="1"/>
  <c r="K88" i="11"/>
  <c r="L460" i="11"/>
  <c r="L558" i="11"/>
  <c r="L360" i="11"/>
  <c r="L64" i="11"/>
  <c r="M64" i="11" s="1"/>
  <c r="L162" i="11"/>
  <c r="L262" i="11"/>
  <c r="K558" i="11" l="1"/>
  <c r="M558" i="11" s="1"/>
  <c r="K460" i="11"/>
  <c r="M460" i="11" s="1"/>
  <c r="K360" i="11"/>
  <c r="M360" i="11" s="1"/>
  <c r="K262" i="11"/>
  <c r="M262" i="11" s="1"/>
  <c r="K162" i="11"/>
  <c r="M162" i="11" s="1"/>
  <c r="K89" i="11"/>
  <c r="L65" i="11"/>
  <c r="M65" i="11" s="1"/>
  <c r="L361" i="11"/>
  <c r="L263" i="11"/>
  <c r="L559" i="11"/>
  <c r="L163" i="11"/>
  <c r="L461" i="11"/>
  <c r="K559" i="11" l="1"/>
  <c r="M559" i="11" s="1"/>
  <c r="K461" i="11"/>
  <c r="M461" i="11" s="1"/>
  <c r="K361" i="11"/>
  <c r="M361" i="11" s="1"/>
  <c r="K263" i="11"/>
  <c r="M263" i="11" s="1"/>
  <c r="K163" i="11"/>
  <c r="M163" i="11" s="1"/>
  <c r="K90" i="11"/>
  <c r="L560" i="11"/>
  <c r="L264" i="11"/>
  <c r="L462" i="11"/>
  <c r="L362" i="11"/>
  <c r="L164" i="11"/>
  <c r="L66" i="11"/>
  <c r="M66" i="11" s="1"/>
  <c r="K560" i="11" l="1"/>
  <c r="M560" i="11" s="1"/>
  <c r="K462" i="11"/>
  <c r="M462" i="11" s="1"/>
  <c r="K362" i="11"/>
  <c r="M362" i="11" s="1"/>
  <c r="K264" i="11"/>
  <c r="M264" i="11" s="1"/>
  <c r="K164" i="11"/>
  <c r="M164" i="11" s="1"/>
  <c r="K91" i="11"/>
  <c r="L363" i="11"/>
  <c r="L463" i="11"/>
  <c r="L67" i="11"/>
  <c r="M67" i="11" s="1"/>
  <c r="L265" i="11"/>
  <c r="L165" i="11"/>
  <c r="L561" i="11"/>
  <c r="K561" i="11" l="1"/>
  <c r="M561" i="11" s="1"/>
  <c r="K463" i="11"/>
  <c r="M463" i="11" s="1"/>
  <c r="K363" i="11"/>
  <c r="M363" i="11" s="1"/>
  <c r="K265" i="11"/>
  <c r="M265" i="11" s="1"/>
  <c r="K165" i="11"/>
  <c r="M165" i="11" s="1"/>
  <c r="K92" i="11"/>
  <c r="L266" i="11"/>
  <c r="L68" i="11"/>
  <c r="M68" i="11" s="1"/>
  <c r="L562" i="11"/>
  <c r="L464" i="11"/>
  <c r="L166" i="11"/>
  <c r="L364" i="11"/>
  <c r="K562" i="11" l="1"/>
  <c r="M562" i="11" s="1"/>
  <c r="K464" i="11"/>
  <c r="M464" i="11" s="1"/>
  <c r="K364" i="11"/>
  <c r="M364" i="11" s="1"/>
  <c r="K266" i="11"/>
  <c r="M266" i="11" s="1"/>
  <c r="K166" i="11"/>
  <c r="M166" i="11" s="1"/>
  <c r="K93" i="11"/>
  <c r="L465" i="11"/>
  <c r="L563" i="11"/>
  <c r="L365" i="11"/>
  <c r="L69" i="11"/>
  <c r="M69" i="11" s="1"/>
  <c r="L167" i="11"/>
  <c r="L267" i="11"/>
  <c r="K563" i="11" l="1"/>
  <c r="M563" i="11" s="1"/>
  <c r="K465" i="11"/>
  <c r="M465" i="11" s="1"/>
  <c r="K365" i="11"/>
  <c r="M365" i="11" s="1"/>
  <c r="K267" i="11"/>
  <c r="M267" i="11" s="1"/>
  <c r="K167" i="11"/>
  <c r="M167" i="11" s="1"/>
  <c r="K94" i="11"/>
  <c r="L70" i="11"/>
  <c r="M70" i="11" s="1"/>
  <c r="L366" i="11"/>
  <c r="L268" i="11"/>
  <c r="L564" i="11"/>
  <c r="L168" i="11"/>
  <c r="L466" i="11"/>
  <c r="K564" i="11" l="1"/>
  <c r="M564" i="11" s="1"/>
  <c r="K466" i="11"/>
  <c r="M466" i="11" s="1"/>
  <c r="K366" i="11"/>
  <c r="M366" i="11" s="1"/>
  <c r="K268" i="11"/>
  <c r="M268" i="11" s="1"/>
  <c r="K168" i="11"/>
  <c r="M168" i="11" s="1"/>
  <c r="K95" i="11"/>
  <c r="L565" i="11"/>
  <c r="L269" i="11"/>
  <c r="L467" i="11"/>
  <c r="L367" i="11"/>
  <c r="L169" i="11"/>
  <c r="L71" i="11"/>
  <c r="M71" i="11" s="1"/>
  <c r="K565" i="11" l="1"/>
  <c r="M565" i="11" s="1"/>
  <c r="K467" i="11"/>
  <c r="M467" i="11" s="1"/>
  <c r="K367" i="11"/>
  <c r="M367" i="11" s="1"/>
  <c r="K269" i="11"/>
  <c r="M269" i="11" s="1"/>
  <c r="K169" i="11"/>
  <c r="M169" i="11" s="1"/>
  <c r="K96" i="11"/>
  <c r="L368" i="11"/>
  <c r="L468" i="11"/>
  <c r="L72" i="11"/>
  <c r="M72" i="11" s="1"/>
  <c r="L270" i="11"/>
  <c r="L170" i="11"/>
  <c r="L566" i="11"/>
  <c r="K566" i="11" l="1"/>
  <c r="M566" i="11" s="1"/>
  <c r="K468" i="11"/>
  <c r="M468" i="11" s="1"/>
  <c r="K368" i="11"/>
  <c r="M368" i="11" s="1"/>
  <c r="K270" i="11"/>
  <c r="M270" i="11" s="1"/>
  <c r="K170" i="11"/>
  <c r="M170" i="11" s="1"/>
  <c r="K97" i="11"/>
  <c r="L271" i="11"/>
  <c r="L73" i="11"/>
  <c r="M73" i="11" s="1"/>
  <c r="L567" i="11"/>
  <c r="L469" i="11"/>
  <c r="L171" i="11"/>
  <c r="L369" i="11"/>
  <c r="K567" i="11" l="1"/>
  <c r="M567" i="11" s="1"/>
  <c r="K469" i="11"/>
  <c r="M469" i="11" s="1"/>
  <c r="K369" i="11"/>
  <c r="M369" i="11" s="1"/>
  <c r="K271" i="11"/>
  <c r="M271" i="11" s="1"/>
  <c r="K171" i="11"/>
  <c r="M171" i="11" s="1"/>
  <c r="K98" i="11"/>
  <c r="L470" i="11"/>
  <c r="L568" i="11"/>
  <c r="L370" i="11"/>
  <c r="L74" i="11"/>
  <c r="M74" i="11" s="1"/>
  <c r="L172" i="11"/>
  <c r="L272" i="11"/>
  <c r="K568" i="11" l="1"/>
  <c r="M568" i="11" s="1"/>
  <c r="K470" i="11"/>
  <c r="M470" i="11" s="1"/>
  <c r="K370" i="11"/>
  <c r="M370" i="11" s="1"/>
  <c r="K272" i="11"/>
  <c r="M272" i="11" s="1"/>
  <c r="K172" i="11"/>
  <c r="M172" i="11" s="1"/>
  <c r="K99" i="11"/>
  <c r="L75" i="11"/>
  <c r="M75" i="11" s="1"/>
  <c r="L371" i="11"/>
  <c r="L273" i="11"/>
  <c r="L569" i="11"/>
  <c r="L173" i="11"/>
  <c r="L471" i="11"/>
  <c r="K569" i="11" l="1"/>
  <c r="M569" i="11" s="1"/>
  <c r="K471" i="11"/>
  <c r="M471" i="11" s="1"/>
  <c r="K371" i="11"/>
  <c r="M371" i="11" s="1"/>
  <c r="K273" i="11"/>
  <c r="M273" i="11" s="1"/>
  <c r="K173" i="11"/>
  <c r="M173" i="11" s="1"/>
  <c r="K100" i="11"/>
  <c r="L570" i="11"/>
  <c r="L274" i="11"/>
  <c r="L472" i="11"/>
  <c r="L372" i="11"/>
  <c r="L174" i="11"/>
  <c r="L76" i="11"/>
  <c r="M76" i="11" s="1"/>
  <c r="K570" i="11" l="1"/>
  <c r="M570" i="11" s="1"/>
  <c r="K472" i="11"/>
  <c r="M472" i="11" s="1"/>
  <c r="K372" i="11"/>
  <c r="M372" i="11" s="1"/>
  <c r="K274" i="11"/>
  <c r="M274" i="11" s="1"/>
  <c r="K174" i="11"/>
  <c r="M174" i="11" s="1"/>
  <c r="K101" i="11"/>
  <c r="L373" i="11"/>
  <c r="L473" i="11"/>
  <c r="L77" i="11"/>
  <c r="M77" i="11" s="1"/>
  <c r="L275" i="11"/>
  <c r="L175" i="11"/>
  <c r="L571" i="11"/>
  <c r="K571" i="11" l="1"/>
  <c r="M571" i="11" s="1"/>
  <c r="K473" i="11"/>
  <c r="M473" i="11" s="1"/>
  <c r="K373" i="11"/>
  <c r="M373" i="11" s="1"/>
  <c r="K275" i="11"/>
  <c r="M275" i="11" s="1"/>
  <c r="K175" i="11"/>
  <c r="M175" i="11" s="1"/>
  <c r="K103" i="11"/>
  <c r="K102" i="11"/>
  <c r="L78" i="11"/>
  <c r="M78" i="11" s="1"/>
  <c r="L572" i="11"/>
  <c r="L474" i="11"/>
  <c r="L276" i="11"/>
  <c r="L176" i="11"/>
  <c r="L374" i="11"/>
  <c r="K572" i="11" l="1"/>
  <c r="M572" i="11" s="1"/>
  <c r="K474" i="11"/>
  <c r="M474" i="11" s="1"/>
  <c r="K374" i="11"/>
  <c r="M374" i="11" s="1"/>
  <c r="K276" i="11"/>
  <c r="M276" i="11" s="1"/>
  <c r="K176" i="11"/>
  <c r="M176" i="11" s="1"/>
  <c r="L277" i="11"/>
  <c r="L475" i="11"/>
  <c r="L375" i="11"/>
  <c r="L573" i="11"/>
  <c r="L177" i="11"/>
  <c r="L79" i="11"/>
  <c r="M79" i="11" s="1"/>
  <c r="K573" i="11" l="1"/>
  <c r="M573" i="11" s="1"/>
  <c r="K475" i="11"/>
  <c r="M475" i="11" s="1"/>
  <c r="K375" i="11"/>
  <c r="M375" i="11" s="1"/>
  <c r="K277" i="11"/>
  <c r="M277" i="11" s="1"/>
  <c r="K177" i="11"/>
  <c r="M177" i="11" s="1"/>
  <c r="L82" i="11"/>
  <c r="M82" i="11" s="1"/>
  <c r="L378" i="11"/>
  <c r="L478" i="11"/>
  <c r="L180" i="11"/>
  <c r="L280" i="11"/>
  <c r="K576" i="11" l="1"/>
  <c r="K478" i="11"/>
  <c r="M478" i="11" s="1"/>
  <c r="K378" i="11"/>
  <c r="M378" i="11" s="1"/>
  <c r="K280" i="11"/>
  <c r="M280" i="11" s="1"/>
  <c r="K180" i="11"/>
  <c r="M180" i="11" s="1"/>
  <c r="L576" i="11"/>
  <c r="L83" i="11"/>
  <c r="M83" i="11" s="1"/>
  <c r="L281" i="11"/>
  <c r="L479" i="11"/>
  <c r="L379" i="11"/>
  <c r="L577" i="11"/>
  <c r="L181" i="11"/>
  <c r="M576" i="11" l="1"/>
  <c r="K577" i="11"/>
  <c r="M577" i="11" s="1"/>
  <c r="K479" i="11"/>
  <c r="M479" i="11" s="1"/>
  <c r="K379" i="11"/>
  <c r="M379" i="11" s="1"/>
  <c r="K281" i="11"/>
  <c r="M281" i="11" s="1"/>
  <c r="K181" i="11"/>
  <c r="M181" i="11" s="1"/>
  <c r="L380" i="11"/>
  <c r="L182" i="11"/>
  <c r="L480" i="11"/>
  <c r="L282" i="11"/>
  <c r="L578" i="11"/>
  <c r="K578" i="11" l="1"/>
  <c r="M578" i="11" s="1"/>
  <c r="K480" i="11"/>
  <c r="M480" i="11" s="1"/>
  <c r="K380" i="11"/>
  <c r="M380" i="11" s="1"/>
  <c r="K282" i="11"/>
  <c r="M282" i="11" s="1"/>
  <c r="K182" i="11"/>
  <c r="M182" i="11" s="1"/>
  <c r="L84" i="11"/>
  <c r="M84" i="11" s="1"/>
  <c r="L579" i="11"/>
  <c r="L381" i="11"/>
  <c r="L183" i="11"/>
  <c r="L283" i="11"/>
  <c r="L85" i="11"/>
  <c r="M85" i="11" s="1"/>
  <c r="L481" i="11"/>
  <c r="K579" i="11" l="1"/>
  <c r="M579" i="11" s="1"/>
  <c r="K481" i="11"/>
  <c r="M481" i="11" s="1"/>
  <c r="K381" i="11"/>
  <c r="M381" i="11" s="1"/>
  <c r="K283" i="11"/>
  <c r="M283" i="11" s="1"/>
  <c r="K183" i="11"/>
  <c r="M183" i="11" s="1"/>
  <c r="L482" i="11"/>
  <c r="L382" i="11"/>
  <c r="L86" i="11"/>
  <c r="M86" i="11" s="1"/>
  <c r="L284" i="11"/>
  <c r="L580" i="11"/>
  <c r="L184" i="11"/>
  <c r="K580" i="11" l="1"/>
  <c r="M580" i="11" s="1"/>
  <c r="K482" i="11"/>
  <c r="M482" i="11" s="1"/>
  <c r="K382" i="11"/>
  <c r="M382" i="11" s="1"/>
  <c r="K284" i="11"/>
  <c r="M284" i="11" s="1"/>
  <c r="K184" i="11"/>
  <c r="M184" i="11" s="1"/>
  <c r="L285" i="11"/>
  <c r="L87" i="11"/>
  <c r="M87" i="11" s="1"/>
  <c r="L185" i="11"/>
  <c r="L383" i="11"/>
  <c r="L581" i="11"/>
  <c r="L483" i="11"/>
  <c r="K581" i="11" l="1"/>
  <c r="M581" i="11" s="1"/>
  <c r="K483" i="11"/>
  <c r="M483" i="11" s="1"/>
  <c r="K383" i="11"/>
  <c r="M383" i="11" s="1"/>
  <c r="K285" i="11"/>
  <c r="M285" i="11" s="1"/>
  <c r="K185" i="11"/>
  <c r="M185" i="11" s="1"/>
  <c r="L186" i="11"/>
  <c r="L484" i="11"/>
  <c r="L88" i="11"/>
  <c r="M88" i="11" s="1"/>
  <c r="L582" i="11"/>
  <c r="L384" i="11"/>
  <c r="L286" i="11"/>
  <c r="K582" i="11" l="1"/>
  <c r="M582" i="11" s="1"/>
  <c r="K484" i="11"/>
  <c r="M484" i="11" s="1"/>
  <c r="K384" i="11"/>
  <c r="M384" i="11" s="1"/>
  <c r="K286" i="11"/>
  <c r="M286" i="11" s="1"/>
  <c r="K186" i="11"/>
  <c r="M186" i="11" s="1"/>
  <c r="L583" i="11"/>
  <c r="L89" i="11"/>
  <c r="M89" i="11" s="1"/>
  <c r="L287" i="11"/>
  <c r="L485" i="11"/>
  <c r="L385" i="11"/>
  <c r="L187" i="11"/>
  <c r="K583" i="11" l="1"/>
  <c r="M583" i="11" s="1"/>
  <c r="K485" i="11"/>
  <c r="M485" i="11" s="1"/>
  <c r="K385" i="11"/>
  <c r="M385" i="11" s="1"/>
  <c r="K287" i="11"/>
  <c r="M287" i="11" s="1"/>
  <c r="K187" i="11"/>
  <c r="M187" i="11" s="1"/>
  <c r="L486" i="11"/>
  <c r="L584" i="11"/>
  <c r="L288" i="11"/>
  <c r="L386" i="11"/>
  <c r="L188" i="11"/>
  <c r="L90" i="11"/>
  <c r="M90" i="11" s="1"/>
  <c r="K584" i="11" l="1"/>
  <c r="M584" i="11" s="1"/>
  <c r="K486" i="11"/>
  <c r="M486" i="11" s="1"/>
  <c r="K386" i="11"/>
  <c r="M386" i="11" s="1"/>
  <c r="K288" i="11"/>
  <c r="M288" i="11" s="1"/>
  <c r="K188" i="11"/>
  <c r="M188" i="11" s="1"/>
  <c r="L387" i="11"/>
  <c r="L289" i="11"/>
  <c r="L91" i="11"/>
  <c r="M91" i="11" s="1"/>
  <c r="L585" i="11"/>
  <c r="L189" i="11"/>
  <c r="L487" i="11"/>
  <c r="K585" i="11" l="1"/>
  <c r="M585" i="11" s="1"/>
  <c r="K487" i="11"/>
  <c r="M487" i="11" s="1"/>
  <c r="K387" i="11"/>
  <c r="M387" i="11" s="1"/>
  <c r="K289" i="11"/>
  <c r="M289" i="11" s="1"/>
  <c r="K189" i="11"/>
  <c r="M189" i="11" s="1"/>
  <c r="L488" i="11"/>
  <c r="L190" i="11"/>
  <c r="L290" i="11"/>
  <c r="L388" i="11"/>
  <c r="L586" i="11"/>
  <c r="L92" i="11"/>
  <c r="M92" i="11" s="1"/>
  <c r="K586" i="11" l="1"/>
  <c r="M586" i="11" s="1"/>
  <c r="K488" i="11"/>
  <c r="M488" i="11" s="1"/>
  <c r="K388" i="11"/>
  <c r="M388" i="11" s="1"/>
  <c r="K290" i="11"/>
  <c r="M290" i="11" s="1"/>
  <c r="K190" i="11"/>
  <c r="M190" i="11" s="1"/>
  <c r="L489" i="11"/>
  <c r="L389" i="11"/>
  <c r="L587" i="11"/>
  <c r="L291" i="11"/>
  <c r="L93" i="11"/>
  <c r="M93" i="11" s="1"/>
  <c r="L191" i="11"/>
  <c r="K587" i="11" l="1"/>
  <c r="M587" i="11" s="1"/>
  <c r="K489" i="11"/>
  <c r="M489" i="11" s="1"/>
  <c r="K389" i="11"/>
  <c r="M389" i="11" s="1"/>
  <c r="K291" i="11"/>
  <c r="M291" i="11" s="1"/>
  <c r="K191" i="11"/>
  <c r="M191" i="11" s="1"/>
  <c r="L292" i="11"/>
  <c r="L588" i="11"/>
  <c r="L192" i="11"/>
  <c r="L390" i="11"/>
  <c r="L94" i="11"/>
  <c r="M94" i="11" s="1"/>
  <c r="L490" i="11"/>
  <c r="K588" i="11" l="1"/>
  <c r="M588" i="11" s="1"/>
  <c r="K490" i="11"/>
  <c r="M490" i="11" s="1"/>
  <c r="K390" i="11"/>
  <c r="M390" i="11" s="1"/>
  <c r="K292" i="11"/>
  <c r="M292" i="11" s="1"/>
  <c r="K192" i="11"/>
  <c r="M192" i="11" s="1"/>
  <c r="L293" i="11"/>
  <c r="L391" i="11"/>
  <c r="L95" i="11"/>
  <c r="M95" i="11" s="1"/>
  <c r="L193" i="11"/>
  <c r="L491" i="11"/>
  <c r="L589" i="11"/>
  <c r="K589" i="11" l="1"/>
  <c r="M589" i="11" s="1"/>
  <c r="K491" i="11"/>
  <c r="M491" i="11" s="1"/>
  <c r="K391" i="11"/>
  <c r="M391" i="11" s="1"/>
  <c r="K293" i="11"/>
  <c r="M293" i="11" s="1"/>
  <c r="K193" i="11"/>
  <c r="M193" i="11" s="1"/>
  <c r="L194" i="11"/>
  <c r="L96" i="11"/>
  <c r="M96" i="11" s="1"/>
  <c r="L590" i="11"/>
  <c r="L392" i="11"/>
  <c r="L492" i="11"/>
  <c r="L294" i="11"/>
  <c r="K590" i="11" l="1"/>
  <c r="M590" i="11" s="1"/>
  <c r="K492" i="11"/>
  <c r="M492" i="11" s="1"/>
  <c r="K392" i="11"/>
  <c r="M392" i="11" s="1"/>
  <c r="K294" i="11"/>
  <c r="M294" i="11" s="1"/>
  <c r="K194" i="11"/>
  <c r="M194" i="11" s="1"/>
  <c r="L195" i="11"/>
  <c r="L393" i="11"/>
  <c r="L591" i="11"/>
  <c r="L493" i="11"/>
  <c r="L295" i="11"/>
  <c r="L97" i="11"/>
  <c r="M97" i="11" s="1"/>
  <c r="K591" i="11" l="1"/>
  <c r="M591" i="11" s="1"/>
  <c r="K493" i="11"/>
  <c r="M493" i="11" s="1"/>
  <c r="K393" i="11"/>
  <c r="M393" i="11" s="1"/>
  <c r="K295" i="11"/>
  <c r="M295" i="11" s="1"/>
  <c r="K195" i="11"/>
  <c r="M195" i="11" s="1"/>
  <c r="L98" i="11"/>
  <c r="M98" i="11" s="1"/>
  <c r="L296" i="11"/>
  <c r="L494" i="11"/>
  <c r="L394" i="11"/>
  <c r="L196" i="11"/>
  <c r="L592" i="11"/>
  <c r="K592" i="11" l="1"/>
  <c r="M592" i="11" s="1"/>
  <c r="K494" i="11"/>
  <c r="M494" i="11" s="1"/>
  <c r="K394" i="11"/>
  <c r="M394" i="11" s="1"/>
  <c r="K296" i="11"/>
  <c r="M296" i="11" s="1"/>
  <c r="K196" i="11"/>
  <c r="M196" i="11" s="1"/>
  <c r="L395" i="11"/>
  <c r="L495" i="11"/>
  <c r="L593" i="11"/>
  <c r="L297" i="11"/>
  <c r="L197" i="11"/>
  <c r="L99" i="11"/>
  <c r="M99" i="11" s="1"/>
  <c r="K593" i="11" l="1"/>
  <c r="M593" i="11" s="1"/>
  <c r="K495" i="11"/>
  <c r="M495" i="11" s="1"/>
  <c r="K395" i="11"/>
  <c r="M395" i="11" s="1"/>
  <c r="K297" i="11"/>
  <c r="M297" i="11" s="1"/>
  <c r="K197" i="11"/>
  <c r="M197" i="11" s="1"/>
  <c r="L298" i="11"/>
  <c r="L594" i="11"/>
  <c r="L100" i="11"/>
  <c r="M100" i="11" s="1"/>
  <c r="L496" i="11"/>
  <c r="L198" i="11"/>
  <c r="L396" i="11"/>
  <c r="K594" i="11" l="1"/>
  <c r="M594" i="11" s="1"/>
  <c r="K496" i="11"/>
  <c r="M496" i="11" s="1"/>
  <c r="K396" i="11"/>
  <c r="M396" i="11" s="1"/>
  <c r="K298" i="11"/>
  <c r="M298" i="11" s="1"/>
  <c r="K198" i="11"/>
  <c r="M198" i="11" s="1"/>
  <c r="L199" i="11"/>
  <c r="L497" i="11"/>
  <c r="L299" i="11"/>
  <c r="L101" i="11"/>
  <c r="M101" i="11" s="1"/>
  <c r="L397" i="11"/>
  <c r="L595" i="11"/>
  <c r="K595" i="11" l="1"/>
  <c r="M595" i="11" s="1"/>
  <c r="K497" i="11"/>
  <c r="M497" i="11" s="1"/>
  <c r="K397" i="11"/>
  <c r="M397" i="11" s="1"/>
  <c r="K299" i="11"/>
  <c r="M299" i="11" s="1"/>
  <c r="K199" i="11"/>
  <c r="M199" i="11" s="1"/>
  <c r="L103" i="11"/>
  <c r="M103" i="11" s="1"/>
  <c r="L102" i="11"/>
  <c r="M102" i="11" s="1"/>
  <c r="L301" i="11"/>
  <c r="L300" i="11"/>
  <c r="L596" i="11"/>
  <c r="L499" i="11"/>
  <c r="L498" i="11"/>
  <c r="L399" i="11"/>
  <c r="L398" i="11"/>
  <c r="L201" i="11"/>
  <c r="L200" i="11"/>
  <c r="K597" i="11" l="1"/>
  <c r="K596" i="11"/>
  <c r="M596" i="11" s="1"/>
  <c r="K499" i="11"/>
  <c r="M499" i="11" s="1"/>
  <c r="K498" i="11"/>
  <c r="M498" i="11" s="1"/>
  <c r="K399" i="11"/>
  <c r="M399" i="11" s="1"/>
  <c r="K398" i="11"/>
  <c r="M398" i="11" s="1"/>
  <c r="K301" i="11"/>
  <c r="M301" i="11" s="1"/>
  <c r="K300" i="11"/>
  <c r="M300" i="11" s="1"/>
  <c r="K200" i="11"/>
  <c r="M200" i="11" s="1"/>
  <c r="K201" i="11"/>
  <c r="M201" i="11" s="1"/>
  <c r="L597" i="11"/>
  <c r="M597" i="11" s="1"/>
  <c r="N20" i="14" l="1"/>
  <c r="O20" i="14"/>
  <c r="K20" i="14"/>
  <c r="O21" i="14"/>
  <c r="M20" i="14"/>
  <c r="N21" i="14"/>
  <c r="K21" i="14"/>
  <c r="L21" i="14"/>
  <c r="L20" i="14"/>
  <c r="M21" i="14"/>
  <c r="O81" i="11" l="1" a="1"/>
  <c r="O107" i="11" a="1"/>
  <c r="O57" i="11" a="1"/>
  <c r="O155" i="11" a="1"/>
  <c r="O179" i="11" a="1"/>
  <c r="O131" i="11" a="1"/>
  <c r="O33" i="11" a="1"/>
  <c r="O9" i="11" a="1"/>
  <c r="O255" i="11" a="1"/>
  <c r="O377" i="11" a="1"/>
  <c r="O329" i="11" a="1"/>
  <c r="O231" i="11" a="1"/>
  <c r="O305" i="11" a="1"/>
  <c r="O279" i="11" a="1"/>
  <c r="O207" i="11" a="1"/>
  <c r="O353" i="11" a="1"/>
  <c r="K19" i="14"/>
  <c r="O279" i="11" l="1"/>
  <c r="S299" i="11"/>
  <c r="O294" i="11"/>
  <c r="O299" i="11"/>
  <c r="Q285" i="11"/>
  <c r="S296" i="11"/>
  <c r="P280" i="11"/>
  <c r="R288" i="11"/>
  <c r="Q295" i="11"/>
  <c r="P285" i="11"/>
  <c r="R294" i="11"/>
  <c r="R289" i="11"/>
  <c r="Q292" i="11"/>
  <c r="S290" i="11"/>
  <c r="O291" i="11"/>
  <c r="S297" i="11"/>
  <c r="P290" i="11"/>
  <c r="O280" i="11"/>
  <c r="O288" i="11"/>
  <c r="R300" i="11"/>
  <c r="P282" i="11"/>
  <c r="Q293" i="11"/>
  <c r="S285" i="11"/>
  <c r="S301" i="11"/>
  <c r="R283" i="11"/>
  <c r="R299" i="11"/>
  <c r="O289" i="11"/>
  <c r="Q281" i="11"/>
  <c r="Q297" i="11"/>
  <c r="P279" i="11"/>
  <c r="Q294" i="11"/>
  <c r="P295" i="11"/>
  <c r="R284" i="11"/>
  <c r="S298" i="11"/>
  <c r="O293" i="11"/>
  <c r="O301" i="11"/>
  <c r="R296" i="11"/>
  <c r="P296" i="11"/>
  <c r="O282" i="11"/>
  <c r="R297" i="11"/>
  <c r="O290" i="11"/>
  <c r="P284" i="11"/>
  <c r="P292" i="11"/>
  <c r="O283" i="11"/>
  <c r="O295" i="11"/>
  <c r="S288" i="11"/>
  <c r="P281" i="11"/>
  <c r="R301" i="11"/>
  <c r="Q283" i="11"/>
  <c r="S282" i="11"/>
  <c r="P299" i="11"/>
  <c r="O292" i="11"/>
  <c r="Q289" i="11"/>
  <c r="O284" i="11"/>
  <c r="R290" i="11"/>
  <c r="Q286" i="11"/>
  <c r="S283" i="11"/>
  <c r="Q279" i="11"/>
  <c r="R281" i="11"/>
  <c r="R280" i="11"/>
  <c r="R298" i="11"/>
  <c r="P294" i="11"/>
  <c r="R293" i="11"/>
  <c r="Q300" i="11"/>
  <c r="Q298" i="11"/>
  <c r="S284" i="11"/>
  <c r="P286" i="11"/>
  <c r="R285" i="11"/>
  <c r="S281" i="11"/>
  <c r="S280" i="11"/>
  <c r="P301" i="11"/>
  <c r="S294" i="11"/>
  <c r="P298" i="11"/>
  <c r="S287" i="11"/>
  <c r="O298" i="11"/>
  <c r="Q290" i="11"/>
  <c r="S293" i="11"/>
  <c r="O286" i="11"/>
  <c r="O285" i="11"/>
  <c r="S291" i="11"/>
  <c r="O281" i="11"/>
  <c r="P289" i="11"/>
  <c r="P300" i="11"/>
  <c r="S300" i="11"/>
  <c r="S279" i="11"/>
  <c r="S295" i="11"/>
  <c r="Q296" i="11"/>
  <c r="P297" i="11"/>
  <c r="Q291" i="11"/>
  <c r="R287" i="11"/>
  <c r="S292" i="11"/>
  <c r="R282" i="11"/>
  <c r="P283" i="11"/>
  <c r="Q288" i="11"/>
  <c r="O300" i="11"/>
  <c r="Q287" i="11"/>
  <c r="R279" i="11"/>
  <c r="S286" i="11"/>
  <c r="Q301" i="11"/>
  <c r="R292" i="11"/>
  <c r="O296" i="11"/>
  <c r="R295" i="11"/>
  <c r="Q282" i="11"/>
  <c r="O287" i="11"/>
  <c r="R286" i="11"/>
  <c r="P291" i="11"/>
  <c r="P287" i="11"/>
  <c r="Q280" i="11"/>
  <c r="S289" i="11"/>
  <c r="O297" i="11"/>
  <c r="P288" i="11"/>
  <c r="Q299" i="11"/>
  <c r="Q284" i="11"/>
  <c r="P293" i="11"/>
  <c r="R291" i="11"/>
  <c r="P305" i="11"/>
  <c r="P321" i="11"/>
  <c r="Q325" i="11"/>
  <c r="O320" i="11"/>
  <c r="Q315" i="11"/>
  <c r="Q305" i="11"/>
  <c r="S313" i="11"/>
  <c r="S320" i="11"/>
  <c r="S305" i="11"/>
  <c r="S316" i="11"/>
  <c r="O321" i="11"/>
  <c r="R315" i="11"/>
  <c r="S327" i="11"/>
  <c r="P327" i="11"/>
  <c r="O318" i="11"/>
  <c r="R322" i="11"/>
  <c r="O308" i="11"/>
  <c r="R316" i="11"/>
  <c r="S306" i="11"/>
  <c r="Q323" i="11"/>
  <c r="S322" i="11"/>
  <c r="O305" i="11"/>
  <c r="O312" i="11"/>
  <c r="P312" i="11"/>
  <c r="P324" i="11"/>
  <c r="O319" i="11"/>
  <c r="Q318" i="11"/>
  <c r="O324" i="11"/>
  <c r="S326" i="11"/>
  <c r="O327" i="11"/>
  <c r="S307" i="11"/>
  <c r="S319" i="11"/>
  <c r="R314" i="11"/>
  <c r="O314" i="11"/>
  <c r="Q322" i="11"/>
  <c r="P318" i="11"/>
  <c r="P325" i="11"/>
  <c r="O311" i="11"/>
  <c r="P310" i="11"/>
  <c r="R309" i="11"/>
  <c r="P309" i="11"/>
  <c r="Q309" i="11"/>
  <c r="Q316" i="11"/>
  <c r="R319" i="11"/>
  <c r="R327" i="11"/>
  <c r="S317" i="11"/>
  <c r="P322" i="11"/>
  <c r="O325" i="11"/>
  <c r="S310" i="11"/>
  <c r="S318" i="11"/>
  <c r="P326" i="11"/>
  <c r="S308" i="11"/>
  <c r="Q307" i="11"/>
  <c r="O315" i="11"/>
  <c r="R311" i="11"/>
  <c r="Q317" i="11"/>
  <c r="S321" i="11"/>
  <c r="S324" i="11"/>
  <c r="O313" i="11"/>
  <c r="Q320" i="11"/>
  <c r="R305" i="11"/>
  <c r="R325" i="11"/>
  <c r="Q324" i="11"/>
  <c r="R318" i="11"/>
  <c r="R313" i="11"/>
  <c r="P315" i="11"/>
  <c r="P314" i="11"/>
  <c r="O309" i="11"/>
  <c r="Q306" i="11"/>
  <c r="S309" i="11"/>
  <c r="R317" i="11"/>
  <c r="Q319" i="11"/>
  <c r="O326" i="11"/>
  <c r="O316" i="11"/>
  <c r="S315" i="11"/>
  <c r="P317" i="11"/>
  <c r="P307" i="11"/>
  <c r="P311" i="11"/>
  <c r="S312" i="11"/>
  <c r="R324" i="11"/>
  <c r="R306" i="11"/>
  <c r="Q321" i="11"/>
  <c r="P320" i="11"/>
  <c r="Q327" i="11"/>
  <c r="R312" i="11"/>
  <c r="Q311" i="11"/>
  <c r="O323" i="11"/>
  <c r="Q326" i="11"/>
  <c r="S323" i="11"/>
  <c r="Q308" i="11"/>
  <c r="R323" i="11"/>
  <c r="S325" i="11"/>
  <c r="P319" i="11"/>
  <c r="O317" i="11"/>
  <c r="S314" i="11"/>
  <c r="R307" i="11"/>
  <c r="P308" i="11"/>
  <c r="Q310" i="11"/>
  <c r="Q312" i="11"/>
  <c r="O306" i="11"/>
  <c r="R326" i="11"/>
  <c r="P313" i="11"/>
  <c r="Q314" i="11"/>
  <c r="R308" i="11"/>
  <c r="R320" i="11"/>
  <c r="P316" i="11"/>
  <c r="R310" i="11"/>
  <c r="P306" i="11"/>
  <c r="O322" i="11"/>
  <c r="R321" i="11"/>
  <c r="O307" i="11"/>
  <c r="Q313" i="11"/>
  <c r="S311" i="11"/>
  <c r="P323" i="11"/>
  <c r="O310" i="11"/>
  <c r="O329" i="11"/>
  <c r="S332" i="11"/>
  <c r="R337" i="11"/>
  <c r="R342" i="11"/>
  <c r="R347" i="11"/>
  <c r="O333" i="11"/>
  <c r="O338" i="11"/>
  <c r="O343" i="11"/>
  <c r="S347" i="11"/>
  <c r="P333" i="11"/>
  <c r="P338" i="11"/>
  <c r="P343" i="11"/>
  <c r="O348" i="11"/>
  <c r="R333" i="11"/>
  <c r="R338" i="11"/>
  <c r="Q343" i="11"/>
  <c r="P348" i="11"/>
  <c r="S333" i="11"/>
  <c r="S338" i="11"/>
  <c r="R343" i="11"/>
  <c r="Q348" i="11"/>
  <c r="P329" i="11"/>
  <c r="P334" i="11"/>
  <c r="O339" i="11"/>
  <c r="S343" i="11"/>
  <c r="R348" i="11"/>
  <c r="Q329" i="11"/>
  <c r="Q334" i="11"/>
  <c r="P339" i="11"/>
  <c r="O344" i="11"/>
  <c r="S348" i="11"/>
  <c r="R331" i="11"/>
  <c r="Q336" i="11"/>
  <c r="P341" i="11"/>
  <c r="O346" i="11"/>
  <c r="S350" i="11"/>
  <c r="O331" i="11"/>
  <c r="Q339" i="11"/>
  <c r="S345" i="11"/>
  <c r="P331" i="11"/>
  <c r="R339" i="11"/>
  <c r="P346" i="11"/>
  <c r="Q331" i="11"/>
  <c r="S339" i="11"/>
  <c r="Q346" i="11"/>
  <c r="O332" i="11"/>
  <c r="P340" i="11"/>
  <c r="O347" i="11"/>
  <c r="P332" i="11"/>
  <c r="Q340" i="11"/>
  <c r="Q347" i="11"/>
  <c r="Q332" i="11"/>
  <c r="R340" i="11"/>
  <c r="O349" i="11"/>
  <c r="R334" i="11"/>
  <c r="O341" i="11"/>
  <c r="Q349" i="11"/>
  <c r="S334" i="11"/>
  <c r="Q341" i="11"/>
  <c r="R349" i="11"/>
  <c r="P337" i="11"/>
  <c r="R350" i="11"/>
  <c r="S351" i="11"/>
  <c r="Q337" i="11"/>
  <c r="P351" i="11"/>
  <c r="O340" i="11"/>
  <c r="Q351" i="11"/>
  <c r="S340" i="11"/>
  <c r="R341" i="11"/>
  <c r="O330" i="11"/>
  <c r="S341" i="11"/>
  <c r="Q330" i="11"/>
  <c r="Q342" i="11"/>
  <c r="S344" i="11"/>
  <c r="P349" i="11"/>
  <c r="S349" i="11"/>
  <c r="O345" i="11"/>
  <c r="S331" i="11"/>
  <c r="O350" i="11"/>
  <c r="P350" i="11"/>
  <c r="R335" i="11"/>
  <c r="S335" i="11"/>
  <c r="S336" i="11"/>
  <c r="S329" i="11"/>
  <c r="P345" i="11"/>
  <c r="R332" i="11"/>
  <c r="P330" i="11"/>
  <c r="Q345" i="11"/>
  <c r="O335" i="11"/>
  <c r="R330" i="11"/>
  <c r="R345" i="11"/>
  <c r="Q335" i="11"/>
  <c r="S330" i="11"/>
  <c r="S346" i="11"/>
  <c r="P335" i="11"/>
  <c r="Q350" i="11"/>
  <c r="O336" i="11"/>
  <c r="P336" i="11"/>
  <c r="R336" i="11"/>
  <c r="R344" i="11"/>
  <c r="P344" i="11"/>
  <c r="O342" i="11"/>
  <c r="Q344" i="11"/>
  <c r="O337" i="11"/>
  <c r="S337" i="11"/>
  <c r="Q333" i="11"/>
  <c r="R351" i="11"/>
  <c r="P347" i="11"/>
  <c r="O334" i="11"/>
  <c r="R329" i="11"/>
  <c r="O351" i="11"/>
  <c r="R346" i="11"/>
  <c r="P342" i="11"/>
  <c r="S342" i="11"/>
  <c r="Q338" i="11"/>
  <c r="Q377" i="11"/>
  <c r="R382" i="11"/>
  <c r="P389" i="11"/>
  <c r="R395" i="11"/>
  <c r="O383" i="11"/>
  <c r="Q389" i="11"/>
  <c r="S395" i="11"/>
  <c r="P383" i="11"/>
  <c r="R389" i="11"/>
  <c r="P396" i="11"/>
  <c r="Q383" i="11"/>
  <c r="S389" i="11"/>
  <c r="Q396" i="11"/>
  <c r="O377" i="11"/>
  <c r="P384" i="11"/>
  <c r="O390" i="11"/>
  <c r="R396" i="11"/>
  <c r="P377" i="11"/>
  <c r="Q384" i="11"/>
  <c r="P390" i="11"/>
  <c r="Q397" i="11"/>
  <c r="O378" i="11"/>
  <c r="R384" i="11"/>
  <c r="Q390" i="11"/>
  <c r="R397" i="11"/>
  <c r="S380" i="11"/>
  <c r="Q387" i="11"/>
  <c r="S393" i="11"/>
  <c r="R380" i="11"/>
  <c r="S391" i="11"/>
  <c r="O381" i="11"/>
  <c r="O392" i="11"/>
  <c r="P381" i="11"/>
  <c r="P392" i="11"/>
  <c r="O393" i="11"/>
  <c r="R381" i="11"/>
  <c r="P393" i="11"/>
  <c r="Q382" i="11"/>
  <c r="Q393" i="11"/>
  <c r="S384" i="11"/>
  <c r="R393" i="11"/>
  <c r="P385" i="11"/>
  <c r="P394" i="11"/>
  <c r="Q385" i="11"/>
  <c r="Q394" i="11"/>
  <c r="Q391" i="11"/>
  <c r="S378" i="11"/>
  <c r="S394" i="11"/>
  <c r="P378" i="11"/>
  <c r="O394" i="11"/>
  <c r="R378" i="11"/>
  <c r="R394" i="11"/>
  <c r="O379" i="11"/>
  <c r="S397" i="11"/>
  <c r="S379" i="11"/>
  <c r="O398" i="11"/>
  <c r="P380" i="11"/>
  <c r="Q398" i="11"/>
  <c r="S386" i="11"/>
  <c r="O387" i="11"/>
  <c r="O380" i="11"/>
  <c r="S385" i="11"/>
  <c r="P398" i="11"/>
  <c r="Q380" i="11"/>
  <c r="Q381" i="11"/>
  <c r="S387" i="11"/>
  <c r="R388" i="11"/>
  <c r="O385" i="11"/>
  <c r="R387" i="11"/>
  <c r="R385" i="11"/>
  <c r="O386" i="11"/>
  <c r="S388" i="11"/>
  <c r="O389" i="11"/>
  <c r="P391" i="11"/>
  <c r="O399" i="11"/>
  <c r="P399" i="11"/>
  <c r="R398" i="11"/>
  <c r="S398" i="11"/>
  <c r="S382" i="11"/>
  <c r="Q378" i="11"/>
  <c r="R399" i="11"/>
  <c r="P395" i="11"/>
  <c r="P397" i="11"/>
  <c r="S390" i="11"/>
  <c r="O382" i="11"/>
  <c r="S392" i="11"/>
  <c r="Q386" i="11"/>
  <c r="Q388" i="11"/>
  <c r="O384" i="11"/>
  <c r="R377" i="11"/>
  <c r="O397" i="11"/>
  <c r="Q395" i="11"/>
  <c r="Q379" i="11"/>
  <c r="S377" i="11"/>
  <c r="S396" i="11"/>
  <c r="Q399" i="11"/>
  <c r="O395" i="11"/>
  <c r="R379" i="11"/>
  <c r="R392" i="11"/>
  <c r="S383" i="11"/>
  <c r="R390" i="11"/>
  <c r="P386" i="11"/>
  <c r="S381" i="11"/>
  <c r="P388" i="11"/>
  <c r="R383" i="11"/>
  <c r="P379" i="11"/>
  <c r="O396" i="11"/>
  <c r="S399" i="11"/>
  <c r="R391" i="11"/>
  <c r="P387" i="11"/>
  <c r="O388" i="11"/>
  <c r="O391" i="11"/>
  <c r="R386" i="11"/>
  <c r="P382" i="11"/>
  <c r="Q392" i="11"/>
  <c r="O9" i="11"/>
  <c r="R12" i="11"/>
  <c r="R18" i="11"/>
  <c r="S23" i="11"/>
  <c r="O29" i="11"/>
  <c r="O13" i="11"/>
  <c r="O19" i="11"/>
  <c r="P24" i="11"/>
  <c r="Q29" i="11"/>
  <c r="P14" i="11"/>
  <c r="Q19" i="11"/>
  <c r="R24" i="11"/>
  <c r="S29" i="11"/>
  <c r="Q14" i="11"/>
  <c r="R19" i="11"/>
  <c r="S24" i="11"/>
  <c r="O30" i="11"/>
  <c r="Q11" i="11"/>
  <c r="R16" i="11"/>
  <c r="S21" i="11"/>
  <c r="S27" i="11"/>
  <c r="S11" i="11"/>
  <c r="P19" i="11"/>
  <c r="S25" i="11"/>
  <c r="P12" i="11"/>
  <c r="O20" i="11"/>
  <c r="P26" i="11"/>
  <c r="O15" i="11"/>
  <c r="P21" i="11"/>
  <c r="Q28" i="11"/>
  <c r="P16" i="11"/>
  <c r="Q24" i="11"/>
  <c r="Q16" i="11"/>
  <c r="O25" i="11"/>
  <c r="S16" i="11"/>
  <c r="P25" i="11"/>
  <c r="S9" i="11"/>
  <c r="O17" i="11"/>
  <c r="Q25" i="11"/>
  <c r="R10" i="11"/>
  <c r="S18" i="11"/>
  <c r="Q27" i="11"/>
  <c r="S15" i="11"/>
  <c r="R27" i="11"/>
  <c r="R29" i="11"/>
  <c r="Q30" i="11"/>
  <c r="Q10" i="11"/>
  <c r="S10" i="11"/>
  <c r="Q21" i="11"/>
  <c r="R11" i="11"/>
  <c r="O16" i="11"/>
  <c r="O28" i="11"/>
  <c r="P20" i="11"/>
  <c r="S30" i="11"/>
  <c r="R31" i="11"/>
  <c r="R21" i="11"/>
  <c r="P17" i="11"/>
  <c r="P28" i="11"/>
  <c r="Q20" i="11"/>
  <c r="R20" i="11"/>
  <c r="R30" i="11"/>
  <c r="O11" i="11"/>
  <c r="Q17" i="11"/>
  <c r="R28" i="11"/>
  <c r="P30" i="11"/>
  <c r="R17" i="11"/>
  <c r="S28" i="11"/>
  <c r="O10" i="11"/>
  <c r="S20" i="11"/>
  <c r="S19" i="11"/>
  <c r="P29" i="11"/>
  <c r="P10" i="11"/>
  <c r="O21" i="11"/>
  <c r="S31" i="11"/>
  <c r="O12" i="11"/>
  <c r="O22" i="11"/>
  <c r="Q12" i="11"/>
  <c r="O23" i="11"/>
  <c r="S12" i="11"/>
  <c r="P23" i="11"/>
  <c r="P13" i="11"/>
  <c r="O26" i="11"/>
  <c r="P15" i="11"/>
  <c r="O24" i="11"/>
  <c r="Q26" i="11"/>
  <c r="R25" i="11"/>
  <c r="R14" i="11"/>
  <c r="S14" i="11"/>
  <c r="Q15" i="11"/>
  <c r="R15" i="11"/>
  <c r="Q23" i="11"/>
  <c r="R23" i="11"/>
  <c r="R13" i="11"/>
  <c r="P9" i="11"/>
  <c r="P22" i="11"/>
  <c r="P27" i="11"/>
  <c r="Q18" i="11"/>
  <c r="O31" i="11"/>
  <c r="R26" i="11"/>
  <c r="S17" i="11"/>
  <c r="S22" i="11"/>
  <c r="R22" i="11"/>
  <c r="R9" i="11"/>
  <c r="P11" i="11"/>
  <c r="P18" i="11"/>
  <c r="S13" i="11"/>
  <c r="Q9" i="11"/>
  <c r="O14" i="11"/>
  <c r="P31" i="11"/>
  <c r="S26" i="11"/>
  <c r="Q13" i="11"/>
  <c r="O18" i="11"/>
  <c r="O27" i="11"/>
  <c r="Q31" i="11"/>
  <c r="Q22" i="11"/>
  <c r="O33" i="11"/>
  <c r="P40" i="11"/>
  <c r="Q36" i="11"/>
  <c r="P39" i="11"/>
  <c r="Q39" i="11"/>
  <c r="P51" i="11"/>
  <c r="S48" i="11"/>
  <c r="Q47" i="11"/>
  <c r="O51" i="11"/>
  <c r="Q54" i="11"/>
  <c r="P34" i="11"/>
  <c r="S41" i="11"/>
  <c r="S35" i="11"/>
  <c r="S53" i="11"/>
  <c r="P43" i="11"/>
  <c r="R33" i="11"/>
  <c r="S46" i="11"/>
  <c r="R52" i="11"/>
  <c r="O55" i="11"/>
  <c r="O48" i="11"/>
  <c r="P53" i="11"/>
  <c r="P36" i="11"/>
  <c r="S51" i="11"/>
  <c r="Q55" i="11"/>
  <c r="Q42" i="11"/>
  <c r="R35" i="11"/>
  <c r="S37" i="11"/>
  <c r="R41" i="11"/>
  <c r="Q44" i="11"/>
  <c r="O35" i="11"/>
  <c r="O43" i="11"/>
  <c r="R46" i="11"/>
  <c r="R50" i="11"/>
  <c r="S45" i="11"/>
  <c r="O40" i="11"/>
  <c r="Q52" i="11"/>
  <c r="R38" i="11"/>
  <c r="P42" i="11"/>
  <c r="P46" i="11"/>
  <c r="P41" i="11"/>
  <c r="O53" i="11"/>
  <c r="R43" i="11"/>
  <c r="O37" i="11"/>
  <c r="Q33" i="11"/>
  <c r="Q37" i="11"/>
  <c r="O54" i="11"/>
  <c r="P44" i="11"/>
  <c r="P52" i="11"/>
  <c r="R51" i="11"/>
  <c r="R36" i="11"/>
  <c r="R40" i="11"/>
  <c r="Q48" i="11"/>
  <c r="R34" i="11"/>
  <c r="O34" i="11"/>
  <c r="S50" i="11"/>
  <c r="Q40" i="11"/>
  <c r="R47" i="11"/>
  <c r="P55" i="11"/>
  <c r="O36" i="11"/>
  <c r="S38" i="11"/>
  <c r="Q46" i="11"/>
  <c r="O49" i="11"/>
  <c r="R37" i="11"/>
  <c r="R54" i="11"/>
  <c r="S39" i="11"/>
  <c r="Q49" i="11"/>
  <c r="O45" i="11"/>
  <c r="S52" i="11"/>
  <c r="P47" i="11"/>
  <c r="R55" i="11"/>
  <c r="R39" i="11"/>
  <c r="Q38" i="11"/>
  <c r="Q53" i="11"/>
  <c r="Q34" i="11"/>
  <c r="O42" i="11"/>
  <c r="R44" i="11"/>
  <c r="P33" i="11"/>
  <c r="P48" i="11"/>
  <c r="O46" i="11"/>
  <c r="S49" i="11"/>
  <c r="Q35" i="11"/>
  <c r="R48" i="11"/>
  <c r="O50" i="11"/>
  <c r="Q41" i="11"/>
  <c r="O44" i="11"/>
  <c r="S42" i="11"/>
  <c r="S54" i="11"/>
  <c r="O47" i="11"/>
  <c r="P37" i="11"/>
  <c r="R42" i="11"/>
  <c r="O41" i="11"/>
  <c r="S36" i="11"/>
  <c r="P38" i="11"/>
  <c r="R49" i="11"/>
  <c r="Q45" i="11"/>
  <c r="S33" i="11"/>
  <c r="P45" i="11"/>
  <c r="S34" i="11"/>
  <c r="Q50" i="11"/>
  <c r="S47" i="11"/>
  <c r="Q51" i="11"/>
  <c r="Q43" i="11"/>
  <c r="S55" i="11"/>
  <c r="S43" i="11"/>
  <c r="R45" i="11"/>
  <c r="O39" i="11"/>
  <c r="O52" i="11"/>
  <c r="P54" i="11"/>
  <c r="P50" i="11"/>
  <c r="P49" i="11"/>
  <c r="S44" i="11"/>
  <c r="P35" i="11"/>
  <c r="S40" i="11"/>
  <c r="R53" i="11"/>
  <c r="O38" i="11"/>
  <c r="S131" i="11"/>
  <c r="Q134" i="11"/>
  <c r="O144" i="11"/>
  <c r="R153" i="11"/>
  <c r="R134" i="11"/>
  <c r="P144" i="11"/>
  <c r="S134" i="11"/>
  <c r="Q144" i="11"/>
  <c r="P135" i="11"/>
  <c r="S144" i="11"/>
  <c r="Q135" i="11"/>
  <c r="R147" i="11"/>
  <c r="R135" i="11"/>
  <c r="S147" i="11"/>
  <c r="P140" i="11"/>
  <c r="Q152" i="11"/>
  <c r="P143" i="11"/>
  <c r="Q143" i="11"/>
  <c r="R143" i="11"/>
  <c r="P131" i="11"/>
  <c r="R148" i="11"/>
  <c r="Q139" i="11"/>
  <c r="O140" i="11"/>
  <c r="R139" i="11"/>
  <c r="S139" i="11"/>
  <c r="O148" i="11"/>
  <c r="S135" i="11"/>
  <c r="O136" i="11"/>
  <c r="P148" i="11"/>
  <c r="Q148" i="11"/>
  <c r="P149" i="11"/>
  <c r="S138" i="11"/>
  <c r="O149" i="11"/>
  <c r="S152" i="11"/>
  <c r="O139" i="11"/>
  <c r="P139" i="11"/>
  <c r="S143" i="11"/>
  <c r="R144" i="11"/>
  <c r="Q140" i="11"/>
  <c r="S148" i="11"/>
  <c r="O152" i="11"/>
  <c r="P152" i="11"/>
  <c r="R152" i="11"/>
  <c r="R131" i="11"/>
  <c r="O131" i="11"/>
  <c r="Q131" i="11"/>
  <c r="O135" i="11"/>
  <c r="O153" i="11"/>
  <c r="P153" i="11"/>
  <c r="Q153" i="11"/>
  <c r="P151" i="11"/>
  <c r="O147" i="11"/>
  <c r="S136" i="11"/>
  <c r="R133" i="11"/>
  <c r="Q145" i="11"/>
  <c r="P142" i="11"/>
  <c r="S146" i="11"/>
  <c r="R142" i="11"/>
  <c r="Q132" i="11"/>
  <c r="S141" i="11"/>
  <c r="Q142" i="11"/>
  <c r="S133" i="11"/>
  <c r="S149" i="11"/>
  <c r="O138" i="11"/>
  <c r="O151" i="11"/>
  <c r="R150" i="11"/>
  <c r="O141" i="11"/>
  <c r="P132" i="11"/>
  <c r="R146" i="11"/>
  <c r="P146" i="11"/>
  <c r="R136" i="11"/>
  <c r="S137" i="11"/>
  <c r="Q137" i="11"/>
  <c r="R149" i="11"/>
  <c r="S150" i="11"/>
  <c r="Q150" i="11"/>
  <c r="S140" i="11"/>
  <c r="P133" i="11"/>
  <c r="S132" i="11"/>
  <c r="Q149" i="11"/>
  <c r="S142" i="11"/>
  <c r="O134" i="11"/>
  <c r="P137" i="11"/>
  <c r="P150" i="11"/>
  <c r="S145" i="11"/>
  <c r="P134" i="11"/>
  <c r="O137" i="11"/>
  <c r="Q151" i="11"/>
  <c r="O133" i="11"/>
  <c r="O146" i="11"/>
  <c r="R141" i="11"/>
  <c r="O143" i="11"/>
  <c r="Q141" i="11"/>
  <c r="Q133" i="11"/>
  <c r="R145" i="11"/>
  <c r="Q146" i="11"/>
  <c r="P141" i="11"/>
  <c r="O142" i="11"/>
  <c r="P145" i="11"/>
  <c r="R137" i="11"/>
  <c r="Q136" i="11"/>
  <c r="S151" i="11"/>
  <c r="O132" i="11"/>
  <c r="R132" i="11"/>
  <c r="O150" i="11"/>
  <c r="P136" i="11"/>
  <c r="R151" i="11"/>
  <c r="S153" i="11"/>
  <c r="O145" i="11"/>
  <c r="R140" i="11"/>
  <c r="Q138" i="11"/>
  <c r="Q147" i="11"/>
  <c r="R138" i="11"/>
  <c r="P138" i="11"/>
  <c r="P147" i="11"/>
  <c r="Q353" i="11"/>
  <c r="R354" i="11"/>
  <c r="S359" i="11"/>
  <c r="S364" i="11"/>
  <c r="S369" i="11"/>
  <c r="S374" i="11"/>
  <c r="S354" i="11"/>
  <c r="O360" i="11"/>
  <c r="O365" i="11"/>
  <c r="O370" i="11"/>
  <c r="O375" i="11"/>
  <c r="O355" i="11"/>
  <c r="P360" i="11"/>
  <c r="P365" i="11"/>
  <c r="P370" i="11"/>
  <c r="P375" i="11"/>
  <c r="Q355" i="11"/>
  <c r="Q360" i="11"/>
  <c r="Q365" i="11"/>
  <c r="Q370" i="11"/>
  <c r="S375" i="11"/>
  <c r="R355" i="11"/>
  <c r="R360" i="11"/>
  <c r="R365" i="11"/>
  <c r="R370" i="11"/>
  <c r="S355" i="11"/>
  <c r="S360" i="11"/>
  <c r="S365" i="11"/>
  <c r="S370" i="11"/>
  <c r="O356" i="11"/>
  <c r="O361" i="11"/>
  <c r="O366" i="11"/>
  <c r="Q371" i="11"/>
  <c r="O353" i="11"/>
  <c r="Q358" i="11"/>
  <c r="Q363" i="11"/>
  <c r="R368" i="11"/>
  <c r="R373" i="11"/>
  <c r="S353" i="11"/>
  <c r="O362" i="11"/>
  <c r="Q369" i="11"/>
  <c r="O354" i="11"/>
  <c r="R362" i="11"/>
  <c r="R369" i="11"/>
  <c r="P354" i="11"/>
  <c r="S362" i="11"/>
  <c r="R371" i="11"/>
  <c r="Q354" i="11"/>
  <c r="O363" i="11"/>
  <c r="P356" i="11"/>
  <c r="P363" i="11"/>
  <c r="O372" i="11"/>
  <c r="Q356" i="11"/>
  <c r="R363" i="11"/>
  <c r="P372" i="11"/>
  <c r="R356" i="11"/>
  <c r="S363" i="11"/>
  <c r="Q372" i="11"/>
  <c r="O357" i="11"/>
  <c r="Q364" i="11"/>
  <c r="O373" i="11"/>
  <c r="P357" i="11"/>
  <c r="R364" i="11"/>
  <c r="P373" i="11"/>
  <c r="Q359" i="11"/>
  <c r="O374" i="11"/>
  <c r="R361" i="11"/>
  <c r="R374" i="11"/>
  <c r="P361" i="11"/>
  <c r="P374" i="11"/>
  <c r="Q361" i="11"/>
  <c r="Q374" i="11"/>
  <c r="S361" i="11"/>
  <c r="P364" i="11"/>
  <c r="Q366" i="11"/>
  <c r="P353" i="11"/>
  <c r="Q373" i="11"/>
  <c r="S356" i="11"/>
  <c r="S373" i="11"/>
  <c r="S358" i="11"/>
  <c r="P366" i="11"/>
  <c r="P368" i="11"/>
  <c r="Q357" i="11"/>
  <c r="P359" i="11"/>
  <c r="R357" i="11"/>
  <c r="P367" i="11"/>
  <c r="Q367" i="11"/>
  <c r="P358" i="11"/>
  <c r="O359" i="11"/>
  <c r="O367" i="11"/>
  <c r="R358" i="11"/>
  <c r="R367" i="11"/>
  <c r="S367" i="11"/>
  <c r="O368" i="11"/>
  <c r="S371" i="11"/>
  <c r="R372" i="11"/>
  <c r="S368" i="11"/>
  <c r="O369" i="11"/>
  <c r="P369" i="11"/>
  <c r="R359" i="11"/>
  <c r="O358" i="11"/>
  <c r="P355" i="11"/>
  <c r="P371" i="11"/>
  <c r="R375" i="11"/>
  <c r="S366" i="11"/>
  <c r="Q362" i="11"/>
  <c r="R353" i="11"/>
  <c r="O371" i="11"/>
  <c r="O364" i="11"/>
  <c r="R366" i="11"/>
  <c r="S357" i="11"/>
  <c r="Q375" i="11"/>
  <c r="S372" i="11"/>
  <c r="Q368" i="11"/>
  <c r="P362" i="11"/>
  <c r="O179" i="11"/>
  <c r="O182" i="11"/>
  <c r="P187" i="11"/>
  <c r="S192" i="11"/>
  <c r="Q198" i="11"/>
  <c r="P182" i="11"/>
  <c r="Q187" i="11"/>
  <c r="O193" i="11"/>
  <c r="R198" i="11"/>
  <c r="Q182" i="11"/>
  <c r="R187" i="11"/>
  <c r="R193" i="11"/>
  <c r="S198" i="11"/>
  <c r="S182" i="11"/>
  <c r="Q188" i="11"/>
  <c r="O194" i="11"/>
  <c r="P199" i="11"/>
  <c r="O183" i="11"/>
  <c r="R188" i="11"/>
  <c r="P194" i="11"/>
  <c r="Q199" i="11"/>
  <c r="P183" i="11"/>
  <c r="P189" i="11"/>
  <c r="Q194" i="11"/>
  <c r="R199" i="11"/>
  <c r="S180" i="11"/>
  <c r="O186" i="11"/>
  <c r="P191" i="11"/>
  <c r="Q196" i="11"/>
  <c r="O185" i="11"/>
  <c r="S191" i="11"/>
  <c r="Q200" i="11"/>
  <c r="P185" i="11"/>
  <c r="R200" i="11"/>
  <c r="O192" i="11"/>
  <c r="Q185" i="11"/>
  <c r="R192" i="11"/>
  <c r="S200" i="11"/>
  <c r="Q186" i="11"/>
  <c r="O195" i="11"/>
  <c r="R179" i="11"/>
  <c r="S186" i="11"/>
  <c r="Q195" i="11"/>
  <c r="P186" i="11"/>
  <c r="P196" i="11"/>
  <c r="P188" i="11"/>
  <c r="R186" i="11"/>
  <c r="O197" i="11"/>
  <c r="Q197" i="11"/>
  <c r="O187" i="11"/>
  <c r="P197" i="11"/>
  <c r="S179" i="11"/>
  <c r="O190" i="11"/>
  <c r="S199" i="11"/>
  <c r="Q179" i="11"/>
  <c r="O191" i="11"/>
  <c r="P195" i="11"/>
  <c r="R182" i="11"/>
  <c r="O196" i="11"/>
  <c r="S184" i="11"/>
  <c r="Q180" i="11"/>
  <c r="Q191" i="11"/>
  <c r="R181" i="11"/>
  <c r="R195" i="11"/>
  <c r="P184" i="11"/>
  <c r="R201" i="11"/>
  <c r="R180" i="11"/>
  <c r="R191" i="11"/>
  <c r="S181" i="11"/>
  <c r="S195" i="11"/>
  <c r="S183" i="11"/>
  <c r="O181" i="11"/>
  <c r="S193" i="11"/>
  <c r="P198" i="11"/>
  <c r="O199" i="11"/>
  <c r="P181" i="11"/>
  <c r="R194" i="11"/>
  <c r="O184" i="11"/>
  <c r="O198" i="11"/>
  <c r="Q181" i="11"/>
  <c r="S194" i="11"/>
  <c r="R189" i="11"/>
  <c r="R185" i="11"/>
  <c r="O200" i="11"/>
  <c r="S185" i="11"/>
  <c r="P200" i="11"/>
  <c r="Q189" i="11"/>
  <c r="Q201" i="11"/>
  <c r="S190" i="11"/>
  <c r="S189" i="11"/>
  <c r="S201" i="11"/>
  <c r="P190" i="11"/>
  <c r="Q190" i="11"/>
  <c r="R190" i="11"/>
  <c r="S188" i="11"/>
  <c r="P201" i="11"/>
  <c r="O188" i="11"/>
  <c r="Q184" i="11"/>
  <c r="O180" i="11"/>
  <c r="S196" i="11"/>
  <c r="Q192" i="11"/>
  <c r="R183" i="11"/>
  <c r="O201" i="11"/>
  <c r="Q183" i="11"/>
  <c r="S197" i="11"/>
  <c r="P193" i="11"/>
  <c r="P179" i="11"/>
  <c r="R196" i="11"/>
  <c r="Q193" i="11"/>
  <c r="O189" i="11"/>
  <c r="S187" i="11"/>
  <c r="R184" i="11"/>
  <c r="P180" i="11"/>
  <c r="R197" i="11"/>
  <c r="P192" i="11"/>
  <c r="O155" i="11"/>
  <c r="S166" i="11"/>
  <c r="R176" i="11"/>
  <c r="R156" i="11"/>
  <c r="O173" i="11"/>
  <c r="Q168" i="11"/>
  <c r="P163" i="11"/>
  <c r="S159" i="11"/>
  <c r="S157" i="11"/>
  <c r="S173" i="11"/>
  <c r="O158" i="11"/>
  <c r="P159" i="11"/>
  <c r="O174" i="11"/>
  <c r="R168" i="11"/>
  <c r="O164" i="11"/>
  <c r="P165" i="11"/>
  <c r="Q171" i="11"/>
  <c r="Q175" i="11"/>
  <c r="S167" i="11"/>
  <c r="R169" i="11"/>
  <c r="P164" i="11"/>
  <c r="R159" i="11"/>
  <c r="P176" i="11"/>
  <c r="O171" i="11"/>
  <c r="P155" i="11"/>
  <c r="R167" i="11"/>
  <c r="R166" i="11"/>
  <c r="Q167" i="11"/>
  <c r="S160" i="11"/>
  <c r="Q155" i="11"/>
  <c r="Q172" i="11"/>
  <c r="P162" i="11"/>
  <c r="R171" i="11"/>
  <c r="Q156" i="11"/>
  <c r="O172" i="11"/>
  <c r="Q163" i="11"/>
  <c r="P175" i="11"/>
  <c r="R163" i="11"/>
  <c r="Q169" i="11"/>
  <c r="P167" i="11"/>
  <c r="R158" i="11"/>
  <c r="Q166" i="11"/>
  <c r="S158" i="11"/>
  <c r="R160" i="11"/>
  <c r="S165" i="11"/>
  <c r="P158" i="11"/>
  <c r="R170" i="11"/>
  <c r="Q161" i="11"/>
  <c r="S164" i="11"/>
  <c r="O169" i="11"/>
  <c r="O177" i="11"/>
  <c r="O175" i="11"/>
  <c r="P156" i="11"/>
  <c r="S172" i="11"/>
  <c r="R173" i="11"/>
  <c r="Q158" i="11"/>
  <c r="O166" i="11"/>
  <c r="S175" i="11"/>
  <c r="P168" i="11"/>
  <c r="R161" i="11"/>
  <c r="P170" i="11"/>
  <c r="S163" i="11"/>
  <c r="P157" i="11"/>
  <c r="P160" i="11"/>
  <c r="Q159" i="11"/>
  <c r="O163" i="11"/>
  <c r="P166" i="11"/>
  <c r="S161" i="11"/>
  <c r="P169" i="11"/>
  <c r="R174" i="11"/>
  <c r="Q157" i="11"/>
  <c r="Q160" i="11"/>
  <c r="O157" i="11"/>
  <c r="S174" i="11"/>
  <c r="O156" i="11"/>
  <c r="Q164" i="11"/>
  <c r="Q170" i="11"/>
  <c r="O176" i="11"/>
  <c r="R172" i="11"/>
  <c r="O159" i="11"/>
  <c r="R155" i="11"/>
  <c r="Q177" i="11"/>
  <c r="S171" i="11"/>
  <c r="Q174" i="11"/>
  <c r="S177" i="11"/>
  <c r="Q162" i="11"/>
  <c r="O170" i="11"/>
  <c r="Q173" i="11"/>
  <c r="O168" i="11"/>
  <c r="R165" i="11"/>
  <c r="R164" i="11"/>
  <c r="P172" i="11"/>
  <c r="P161" i="11"/>
  <c r="S155" i="11"/>
  <c r="R175" i="11"/>
  <c r="S156" i="11"/>
  <c r="R177" i="11"/>
  <c r="P171" i="11"/>
  <c r="R157" i="11"/>
  <c r="R162" i="11"/>
  <c r="S169" i="11"/>
  <c r="S170" i="11"/>
  <c r="S162" i="11"/>
  <c r="O162" i="11"/>
  <c r="P174" i="11"/>
  <c r="O161" i="11"/>
  <c r="O167" i="11"/>
  <c r="O160" i="11"/>
  <c r="Q176" i="11"/>
  <c r="P173" i="11"/>
  <c r="P177" i="11"/>
  <c r="O165" i="11"/>
  <c r="Q165" i="11"/>
  <c r="S168" i="11"/>
  <c r="S176" i="11"/>
  <c r="O207" i="11"/>
  <c r="P210" i="11"/>
  <c r="R218" i="11"/>
  <c r="O227" i="11"/>
  <c r="Q210" i="11"/>
  <c r="S218" i="11"/>
  <c r="P227" i="11"/>
  <c r="R210" i="11"/>
  <c r="O219" i="11"/>
  <c r="Q227" i="11"/>
  <c r="O211" i="11"/>
  <c r="Q219" i="11"/>
  <c r="S227" i="11"/>
  <c r="P211" i="11"/>
  <c r="R219" i="11"/>
  <c r="O228" i="11"/>
  <c r="Q213" i="11"/>
  <c r="S219" i="11"/>
  <c r="P228" i="11"/>
  <c r="O209" i="11"/>
  <c r="Q215" i="11"/>
  <c r="S223" i="11"/>
  <c r="R214" i="11"/>
  <c r="R226" i="11"/>
  <c r="S214" i="11"/>
  <c r="S226" i="11"/>
  <c r="O215" i="11"/>
  <c r="R227" i="11"/>
  <c r="O218" i="11"/>
  <c r="Q218" i="11"/>
  <c r="S209" i="11"/>
  <c r="O224" i="11"/>
  <c r="R213" i="11"/>
  <c r="Q228" i="11"/>
  <c r="O210" i="11"/>
  <c r="P224" i="11"/>
  <c r="S210" i="11"/>
  <c r="Q224" i="11"/>
  <c r="Q214" i="11"/>
  <c r="P209" i="11"/>
  <c r="R215" i="11"/>
  <c r="Q209" i="11"/>
  <c r="P215" i="11"/>
  <c r="P218" i="11"/>
  <c r="O223" i="11"/>
  <c r="R209" i="11"/>
  <c r="O220" i="11"/>
  <c r="S213" i="11"/>
  <c r="S217" i="11"/>
  <c r="P222" i="11"/>
  <c r="O214" i="11"/>
  <c r="P214" i="11"/>
  <c r="P219" i="11"/>
  <c r="Q222" i="11"/>
  <c r="R222" i="11"/>
  <c r="S222" i="11"/>
  <c r="Q223" i="11"/>
  <c r="R223" i="11"/>
  <c r="S228" i="11"/>
  <c r="R228" i="11"/>
  <c r="P223" i="11"/>
  <c r="S221" i="11"/>
  <c r="P225" i="11"/>
  <c r="O213" i="11"/>
  <c r="Q217" i="11"/>
  <c r="S220" i="11"/>
  <c r="S212" i="11"/>
  <c r="R208" i="11"/>
  <c r="Q216" i="11"/>
  <c r="O225" i="11"/>
  <c r="O226" i="11"/>
  <c r="O212" i="11"/>
  <c r="R221" i="11"/>
  <c r="R207" i="11"/>
  <c r="P208" i="11"/>
  <c r="P217" i="11"/>
  <c r="Q229" i="11"/>
  <c r="O217" i="11"/>
  <c r="Q208" i="11"/>
  <c r="R220" i="11"/>
  <c r="S211" i="11"/>
  <c r="Q221" i="11"/>
  <c r="Q207" i="11"/>
  <c r="O216" i="11"/>
  <c r="S216" i="11"/>
  <c r="S215" i="11"/>
  <c r="O222" i="11"/>
  <c r="R212" i="11"/>
  <c r="R225" i="11"/>
  <c r="P221" i="11"/>
  <c r="O208" i="11"/>
  <c r="R217" i="11"/>
  <c r="P213" i="11"/>
  <c r="S208" i="11"/>
  <c r="P226" i="11"/>
  <c r="S225" i="11"/>
  <c r="Q212" i="11"/>
  <c r="O221" i="11"/>
  <c r="R216" i="11"/>
  <c r="P212" i="11"/>
  <c r="S207" i="11"/>
  <c r="P229" i="11"/>
  <c r="R229" i="11"/>
  <c r="S224" i="11"/>
  <c r="P216" i="11"/>
  <c r="Q225" i="11"/>
  <c r="Q220" i="11"/>
  <c r="O229" i="11"/>
  <c r="Q211" i="11"/>
  <c r="P207" i="11"/>
  <c r="R211" i="11"/>
  <c r="P220" i="11"/>
  <c r="R224" i="11"/>
  <c r="S229" i="11"/>
  <c r="Q226" i="11"/>
  <c r="S57" i="11"/>
  <c r="Q72" i="11"/>
  <c r="O78" i="11"/>
  <c r="P75" i="11"/>
  <c r="Q69" i="11"/>
  <c r="O76" i="11"/>
  <c r="Q75" i="11"/>
  <c r="S77" i="11"/>
  <c r="R57" i="11"/>
  <c r="P62" i="11"/>
  <c r="S68" i="11"/>
  <c r="Q71" i="11"/>
  <c r="P59" i="11"/>
  <c r="P69" i="11"/>
  <c r="S70" i="11"/>
  <c r="R60" i="11"/>
  <c r="R71" i="11"/>
  <c r="O71" i="11"/>
  <c r="O62" i="11"/>
  <c r="S62" i="11"/>
  <c r="P60" i="11"/>
  <c r="Q63" i="11"/>
  <c r="Q60" i="11"/>
  <c r="Q66" i="11"/>
  <c r="R73" i="11"/>
  <c r="P67" i="11"/>
  <c r="R66" i="11"/>
  <c r="S64" i="11"/>
  <c r="S61" i="11"/>
  <c r="O75" i="11"/>
  <c r="R64" i="11"/>
  <c r="Q79" i="11"/>
  <c r="Q73" i="11"/>
  <c r="Q58" i="11"/>
  <c r="P66" i="11"/>
  <c r="P73" i="11"/>
  <c r="R70" i="11"/>
  <c r="O69" i="11"/>
  <c r="S75" i="11"/>
  <c r="Q57" i="11"/>
  <c r="P79" i="11"/>
  <c r="O60" i="11"/>
  <c r="S74" i="11"/>
  <c r="R77" i="11"/>
  <c r="O67" i="11"/>
  <c r="R74" i="11"/>
  <c r="R68" i="11"/>
  <c r="O66" i="11"/>
  <c r="Q77" i="11"/>
  <c r="P58" i="11"/>
  <c r="Q74" i="11"/>
  <c r="Q68" i="11"/>
  <c r="Q61" i="11"/>
  <c r="P68" i="11"/>
  <c r="P76" i="11"/>
  <c r="S65" i="11"/>
  <c r="R79" i="11"/>
  <c r="S58" i="11"/>
  <c r="Q70" i="11"/>
  <c r="S71" i="11"/>
  <c r="O61" i="11"/>
  <c r="P61" i="11"/>
  <c r="P63" i="11"/>
  <c r="O74" i="11"/>
  <c r="R78" i="11"/>
  <c r="Q67" i="11"/>
  <c r="S60" i="11"/>
  <c r="Q65" i="11"/>
  <c r="R58" i="11"/>
  <c r="O65" i="11"/>
  <c r="R69" i="11"/>
  <c r="P71" i="11"/>
  <c r="O57" i="11"/>
  <c r="P70" i="11"/>
  <c r="S78" i="11"/>
  <c r="P57" i="11"/>
  <c r="O63" i="11"/>
  <c r="O79" i="11"/>
  <c r="P74" i="11"/>
  <c r="R65" i="11"/>
  <c r="R62" i="11"/>
  <c r="P72" i="11"/>
  <c r="S69" i="11"/>
  <c r="O70" i="11"/>
  <c r="O72" i="11"/>
  <c r="P78" i="11"/>
  <c r="Q78" i="11"/>
  <c r="R75" i="11"/>
  <c r="P77" i="11"/>
  <c r="Q64" i="11"/>
  <c r="O58" i="11"/>
  <c r="S72" i="11"/>
  <c r="P64" i="11"/>
  <c r="S79" i="11"/>
  <c r="O64" i="11"/>
  <c r="O77" i="11"/>
  <c r="R59" i="11"/>
  <c r="R72" i="11"/>
  <c r="S76" i="11"/>
  <c r="S63" i="11"/>
  <c r="R76" i="11"/>
  <c r="R61" i="11"/>
  <c r="S59" i="11"/>
  <c r="O68" i="11"/>
  <c r="Q62" i="11"/>
  <c r="O73" i="11"/>
  <c r="R63" i="11"/>
  <c r="Q76" i="11"/>
  <c r="Q59" i="11"/>
  <c r="O59" i="11"/>
  <c r="P65" i="11"/>
  <c r="S66" i="11"/>
  <c r="S73" i="11"/>
  <c r="S67" i="11"/>
  <c r="R67" i="11"/>
  <c r="R231" i="11"/>
  <c r="Q232" i="11"/>
  <c r="O237" i="11"/>
  <c r="R241" i="11"/>
  <c r="P246" i="11"/>
  <c r="S250" i="11"/>
  <c r="R232" i="11"/>
  <c r="P237" i="11"/>
  <c r="S241" i="11"/>
  <c r="Q246" i="11"/>
  <c r="O251" i="11"/>
  <c r="S232" i="11"/>
  <c r="Q237" i="11"/>
  <c r="O242" i="11"/>
  <c r="R246" i="11"/>
  <c r="P251" i="11"/>
  <c r="P233" i="11"/>
  <c r="S237" i="11"/>
  <c r="Q242" i="11"/>
  <c r="O247" i="11"/>
  <c r="R251" i="11"/>
  <c r="Q233" i="11"/>
  <c r="O238" i="11"/>
  <c r="R242" i="11"/>
  <c r="P247" i="11"/>
  <c r="S251" i="11"/>
  <c r="R233" i="11"/>
  <c r="P238" i="11"/>
  <c r="S242" i="11"/>
  <c r="Q247" i="11"/>
  <c r="O252" i="11"/>
  <c r="O231" i="11"/>
  <c r="R235" i="11"/>
  <c r="P240" i="11"/>
  <c r="O245" i="11"/>
  <c r="R249" i="11"/>
  <c r="R237" i="11"/>
  <c r="P244" i="11"/>
  <c r="R250" i="11"/>
  <c r="Q238" i="11"/>
  <c r="Q244" i="11"/>
  <c r="Q251" i="11"/>
  <c r="P231" i="11"/>
  <c r="R238" i="11"/>
  <c r="R244" i="11"/>
  <c r="P252" i="11"/>
  <c r="P232" i="11"/>
  <c r="Q239" i="11"/>
  <c r="S245" i="11"/>
  <c r="O253" i="11"/>
  <c r="S233" i="11"/>
  <c r="S239" i="11"/>
  <c r="S246" i="11"/>
  <c r="Q253" i="11"/>
  <c r="S236" i="11"/>
  <c r="R247" i="11"/>
  <c r="P239" i="11"/>
  <c r="P248" i="11"/>
  <c r="S238" i="11"/>
  <c r="S247" i="11"/>
  <c r="O239" i="11"/>
  <c r="O248" i="11"/>
  <c r="R239" i="11"/>
  <c r="S231" i="11"/>
  <c r="S240" i="11"/>
  <c r="O249" i="11"/>
  <c r="O232" i="11"/>
  <c r="Q243" i="11"/>
  <c r="O233" i="11"/>
  <c r="R243" i="11"/>
  <c r="Q235" i="11"/>
  <c r="P236" i="11"/>
  <c r="S249" i="11"/>
  <c r="O241" i="11"/>
  <c r="O234" i="11"/>
  <c r="S243" i="11"/>
  <c r="R245" i="11"/>
  <c r="O235" i="11"/>
  <c r="Q248" i="11"/>
  <c r="P234" i="11"/>
  <c r="O244" i="11"/>
  <c r="S248" i="11"/>
  <c r="Q249" i="11"/>
  <c r="Q236" i="11"/>
  <c r="Q234" i="11"/>
  <c r="P245" i="11"/>
  <c r="O246" i="11"/>
  <c r="P235" i="11"/>
  <c r="S235" i="11"/>
  <c r="Q252" i="11"/>
  <c r="R234" i="11"/>
  <c r="Q245" i="11"/>
  <c r="S234" i="11"/>
  <c r="R248" i="11"/>
  <c r="R236" i="11"/>
  <c r="O250" i="11"/>
  <c r="O240" i="11"/>
  <c r="P250" i="11"/>
  <c r="R240" i="11"/>
  <c r="Q250" i="11"/>
  <c r="Q231" i="11"/>
  <c r="Q241" i="11"/>
  <c r="S252" i="11"/>
  <c r="P253" i="11"/>
  <c r="P241" i="11"/>
  <c r="R252" i="11"/>
  <c r="S253" i="11"/>
  <c r="P242" i="11"/>
  <c r="O243" i="11"/>
  <c r="P243" i="11"/>
  <c r="R253" i="11"/>
  <c r="Q240" i="11"/>
  <c r="P249" i="11"/>
  <c r="S244" i="11"/>
  <c r="O236" i="11"/>
  <c r="O107" i="11"/>
  <c r="R110" i="11"/>
  <c r="O111" i="11"/>
  <c r="P111" i="11"/>
  <c r="O115" i="11"/>
  <c r="P124" i="11"/>
  <c r="R115" i="11"/>
  <c r="R119" i="11"/>
  <c r="P128" i="11"/>
  <c r="Q115" i="11"/>
  <c r="Q119" i="11"/>
  <c r="S119" i="11"/>
  <c r="O120" i="11"/>
  <c r="Q128" i="11"/>
  <c r="S123" i="11"/>
  <c r="O124" i="11"/>
  <c r="Q124" i="11"/>
  <c r="R128" i="11"/>
  <c r="S128" i="11"/>
  <c r="S110" i="11"/>
  <c r="P115" i="11"/>
  <c r="R118" i="11"/>
  <c r="P127" i="11"/>
  <c r="Q121" i="11"/>
  <c r="R116" i="11"/>
  <c r="Q111" i="11"/>
  <c r="R122" i="11"/>
  <c r="P108" i="11"/>
  <c r="Q109" i="11"/>
  <c r="S116" i="11"/>
  <c r="Q118" i="11"/>
  <c r="S122" i="11"/>
  <c r="O117" i="11"/>
  <c r="S107" i="11"/>
  <c r="R126" i="11"/>
  <c r="S111" i="11"/>
  <c r="O127" i="11"/>
  <c r="R109" i="11"/>
  <c r="R112" i="11"/>
  <c r="Q129" i="11"/>
  <c r="Q126" i="11"/>
  <c r="O125" i="11"/>
  <c r="P118" i="11"/>
  <c r="P122" i="11"/>
  <c r="R125" i="11"/>
  <c r="R120" i="11"/>
  <c r="S113" i="11"/>
  <c r="O109" i="11"/>
  <c r="P121" i="11"/>
  <c r="P116" i="11"/>
  <c r="S126" i="11"/>
  <c r="O122" i="11"/>
  <c r="Q112" i="11"/>
  <c r="Q107" i="11"/>
  <c r="O118" i="11"/>
  <c r="P113" i="11"/>
  <c r="O114" i="11"/>
  <c r="O123" i="11"/>
  <c r="Q110" i="11"/>
  <c r="Q117" i="11"/>
  <c r="Q116" i="11"/>
  <c r="S124" i="11"/>
  <c r="S114" i="11"/>
  <c r="R108" i="11"/>
  <c r="P129" i="11"/>
  <c r="R123" i="11"/>
  <c r="O126" i="11"/>
  <c r="Q120" i="11"/>
  <c r="R113" i="11"/>
  <c r="S125" i="11"/>
  <c r="R124" i="11"/>
  <c r="P120" i="11"/>
  <c r="O128" i="11"/>
  <c r="R129" i="11"/>
  <c r="S115" i="11"/>
  <c r="P110" i="11"/>
  <c r="P109" i="11"/>
  <c r="P119" i="11"/>
  <c r="R121" i="11"/>
  <c r="O116" i="11"/>
  <c r="O119" i="11"/>
  <c r="P117" i="11"/>
  <c r="R111" i="11"/>
  <c r="Q114" i="11"/>
  <c r="S112" i="11"/>
  <c r="P107" i="11"/>
  <c r="O108" i="11"/>
  <c r="Q122" i="11"/>
  <c r="Q108" i="11"/>
  <c r="O129" i="11"/>
  <c r="S120" i="11"/>
  <c r="S127" i="11"/>
  <c r="P125" i="11"/>
  <c r="S118" i="11"/>
  <c r="R114" i="11"/>
  <c r="O110" i="11"/>
  <c r="P114" i="11"/>
  <c r="Q127" i="11"/>
  <c r="Q113" i="11"/>
  <c r="S109" i="11"/>
  <c r="S129" i="11"/>
  <c r="R117" i="11"/>
  <c r="Q125" i="11"/>
  <c r="S121" i="11"/>
  <c r="R127" i="11"/>
  <c r="S108" i="11"/>
  <c r="O112" i="11"/>
  <c r="P112" i="11"/>
  <c r="O113" i="11"/>
  <c r="S117" i="11"/>
  <c r="P123" i="11"/>
  <c r="Q123" i="11"/>
  <c r="P126" i="11"/>
  <c r="R107" i="11"/>
  <c r="O121" i="11"/>
  <c r="P255" i="11"/>
  <c r="O260" i="11"/>
  <c r="O265" i="11"/>
  <c r="S269" i="11"/>
  <c r="R274" i="11"/>
  <c r="O255" i="11"/>
  <c r="P260" i="11"/>
  <c r="P265" i="11"/>
  <c r="O270" i="11"/>
  <c r="S274" i="11"/>
  <c r="Q255" i="11"/>
  <c r="R260" i="11"/>
  <c r="Q265" i="11"/>
  <c r="P270" i="11"/>
  <c r="P275" i="11"/>
  <c r="S255" i="11"/>
  <c r="O261" i="11"/>
  <c r="S265" i="11"/>
  <c r="S270" i="11"/>
  <c r="R275" i="11"/>
  <c r="P256" i="11"/>
  <c r="P261" i="11"/>
  <c r="O266" i="11"/>
  <c r="O271" i="11"/>
  <c r="S275" i="11"/>
  <c r="Q256" i="11"/>
  <c r="Q261" i="11"/>
  <c r="Q266" i="11"/>
  <c r="P271" i="11"/>
  <c r="O276" i="11"/>
  <c r="R258" i="11"/>
  <c r="R263" i="11"/>
  <c r="R268" i="11"/>
  <c r="Q273" i="11"/>
  <c r="S256" i="11"/>
  <c r="Q263" i="11"/>
  <c r="Q271" i="11"/>
  <c r="S277" i="11"/>
  <c r="O257" i="11"/>
  <c r="S263" i="11"/>
  <c r="R271" i="11"/>
  <c r="P257" i="11"/>
  <c r="P264" i="11"/>
  <c r="S271" i="11"/>
  <c r="S257" i="11"/>
  <c r="R264" i="11"/>
  <c r="P272" i="11"/>
  <c r="O258" i="11"/>
  <c r="S264" i="11"/>
  <c r="Q272" i="11"/>
  <c r="P258" i="11"/>
  <c r="R265" i="11"/>
  <c r="R272" i="11"/>
  <c r="S258" i="11"/>
  <c r="S266" i="11"/>
  <c r="P273" i="11"/>
  <c r="O259" i="11"/>
  <c r="O267" i="11"/>
  <c r="R273" i="11"/>
  <c r="Q264" i="11"/>
  <c r="Q276" i="11"/>
  <c r="Q267" i="11"/>
  <c r="O277" i="11"/>
  <c r="R266" i="11"/>
  <c r="R276" i="11"/>
  <c r="P267" i="11"/>
  <c r="S276" i="11"/>
  <c r="R267" i="11"/>
  <c r="Q277" i="11"/>
  <c r="R256" i="11"/>
  <c r="P268" i="11"/>
  <c r="R262" i="11"/>
  <c r="Q269" i="11"/>
  <c r="R257" i="11"/>
  <c r="S262" i="11"/>
  <c r="P274" i="11"/>
  <c r="O263" i="11"/>
  <c r="P269" i="11"/>
  <c r="R255" i="11"/>
  <c r="S259" i="11"/>
  <c r="P263" i="11"/>
  <c r="Q270" i="11"/>
  <c r="O272" i="11"/>
  <c r="S267" i="11"/>
  <c r="S268" i="11"/>
  <c r="O269" i="11"/>
  <c r="R269" i="11"/>
  <c r="O268" i="11"/>
  <c r="Q258" i="11"/>
  <c r="O273" i="11"/>
  <c r="P259" i="11"/>
  <c r="S273" i="11"/>
  <c r="Q259" i="11"/>
  <c r="O274" i="11"/>
  <c r="S260" i="11"/>
  <c r="R261" i="11"/>
  <c r="O262" i="11"/>
  <c r="P276" i="11"/>
  <c r="P262" i="11"/>
  <c r="Q274" i="11"/>
  <c r="Q275" i="11"/>
  <c r="R277" i="11"/>
  <c r="Q262" i="11"/>
  <c r="S261" i="11"/>
  <c r="P266" i="11"/>
  <c r="Q257" i="11"/>
  <c r="Q260" i="11"/>
  <c r="P277" i="11"/>
  <c r="O275" i="11"/>
  <c r="R270" i="11"/>
  <c r="O256" i="11"/>
  <c r="O264" i="11"/>
  <c r="R259" i="11"/>
  <c r="S272" i="11"/>
  <c r="Q268" i="11"/>
  <c r="R81" i="11"/>
  <c r="R86" i="11"/>
  <c r="S91" i="11"/>
  <c r="P97" i="11"/>
  <c r="Q102" i="11"/>
  <c r="P81" i="11"/>
  <c r="O87" i="11"/>
  <c r="Q92" i="11"/>
  <c r="R97" i="11"/>
  <c r="S102" i="11"/>
  <c r="P82" i="11"/>
  <c r="Q87" i="11"/>
  <c r="S92" i="11"/>
  <c r="O98" i="11"/>
  <c r="P103" i="11"/>
  <c r="Q82" i="11"/>
  <c r="S87" i="11"/>
  <c r="O93" i="11"/>
  <c r="P98" i="11"/>
  <c r="Q103" i="11"/>
  <c r="R82" i="11"/>
  <c r="O88" i="11"/>
  <c r="P93" i="11"/>
  <c r="Q98" i="11"/>
  <c r="S84" i="11"/>
  <c r="O90" i="11"/>
  <c r="S95" i="11"/>
  <c r="P101" i="11"/>
  <c r="R84" i="11"/>
  <c r="P92" i="11"/>
  <c r="O100" i="11"/>
  <c r="P85" i="11"/>
  <c r="Q93" i="11"/>
  <c r="Q100" i="11"/>
  <c r="P88" i="11"/>
  <c r="R94" i="11"/>
  <c r="O102" i="11"/>
  <c r="R85" i="11"/>
  <c r="Q94" i="11"/>
  <c r="O103" i="11"/>
  <c r="P87" i="11"/>
  <c r="O96" i="11"/>
  <c r="S85" i="11"/>
  <c r="Q95" i="11"/>
  <c r="S86" i="11"/>
  <c r="R95" i="11"/>
  <c r="O89" i="11"/>
  <c r="O97" i="11"/>
  <c r="R89" i="11"/>
  <c r="R100" i="11"/>
  <c r="R92" i="11"/>
  <c r="S89" i="11"/>
  <c r="O101" i="11"/>
  <c r="Q81" i="11"/>
  <c r="S93" i="11"/>
  <c r="S83" i="11"/>
  <c r="P90" i="11"/>
  <c r="Q101" i="11"/>
  <c r="R102" i="11"/>
  <c r="S82" i="11"/>
  <c r="P96" i="11"/>
  <c r="O91" i="11"/>
  <c r="R101" i="11"/>
  <c r="O83" i="11"/>
  <c r="O94" i="11"/>
  <c r="P94" i="11"/>
  <c r="O84" i="11"/>
  <c r="P91" i="11"/>
  <c r="S101" i="11"/>
  <c r="R93" i="11"/>
  <c r="R83" i="11"/>
  <c r="O81" i="11"/>
  <c r="Q91" i="11"/>
  <c r="P102" i="11"/>
  <c r="R91" i="11"/>
  <c r="Q83" i="11"/>
  <c r="P84" i="11"/>
  <c r="R96" i="11"/>
  <c r="Q84" i="11"/>
  <c r="S96" i="11"/>
  <c r="O85" i="11"/>
  <c r="Q97" i="11"/>
  <c r="S88" i="11"/>
  <c r="S97" i="11"/>
  <c r="R98" i="11"/>
  <c r="O99" i="11"/>
  <c r="S99" i="11"/>
  <c r="P100" i="11"/>
  <c r="P89" i="11"/>
  <c r="R88" i="11"/>
  <c r="Q89" i="11"/>
  <c r="Q85" i="11"/>
  <c r="S98" i="11"/>
  <c r="Q88" i="11"/>
  <c r="O92" i="11"/>
  <c r="R99" i="11"/>
  <c r="S100" i="11"/>
  <c r="Q96" i="11"/>
  <c r="R87" i="11"/>
  <c r="P83" i="11"/>
  <c r="P95" i="11"/>
  <c r="Q86" i="11"/>
  <c r="O95" i="11"/>
  <c r="O82" i="11"/>
  <c r="S90" i="11"/>
  <c r="R90" i="11"/>
  <c r="P86" i="11"/>
  <c r="S81" i="11"/>
  <c r="R103" i="11"/>
  <c r="P99" i="11"/>
  <c r="O86" i="11"/>
  <c r="Q99" i="11"/>
  <c r="S94" i="11"/>
  <c r="S103" i="11"/>
  <c r="Q90" i="11"/>
  <c r="M19" i="14"/>
  <c r="L19" i="14"/>
  <c r="N19" i="14"/>
  <c r="O19" i="14"/>
  <c r="O453" i="11" l="1" a="1"/>
  <c r="L64" i="21" a="1"/>
  <c r="L64" i="21" s="1"/>
  <c r="L64" i="18" a="1"/>
  <c r="L64" i="18" s="1"/>
  <c r="K68" i="21" a="1"/>
  <c r="K68" i="21" s="1"/>
  <c r="K68" i="18" a="1"/>
  <c r="K68" i="18" s="1"/>
  <c r="S33" i="21" a="1"/>
  <c r="S33" i="21" s="1"/>
  <c r="S33" i="18" a="1"/>
  <c r="S33" i="18" s="1"/>
  <c r="Q51" i="21" a="1"/>
  <c r="Q51" i="21" s="1"/>
  <c r="Q51" i="18" a="1"/>
  <c r="Q51" i="18" s="1"/>
  <c r="P53" i="21" a="1"/>
  <c r="P53" i="21" s="1"/>
  <c r="P53" i="18" a="1"/>
  <c r="P53" i="18" s="1"/>
  <c r="P50" i="21" a="1"/>
  <c r="P50" i="21" s="1"/>
  <c r="P50" i="18" a="1"/>
  <c r="P50" i="18" s="1"/>
  <c r="L49" i="18" a="1"/>
  <c r="L49" i="18" s="1"/>
  <c r="L49" i="21" a="1"/>
  <c r="L49" i="21" s="1"/>
  <c r="R29" i="21" a="1"/>
  <c r="R29" i="21" s="1"/>
  <c r="R29" i="18" a="1"/>
  <c r="R29" i="18" s="1"/>
  <c r="S22" i="21" a="1"/>
  <c r="S22" i="21" s="1"/>
  <c r="S22" i="18" a="1"/>
  <c r="S22" i="18" s="1"/>
  <c r="S35" i="18" a="1"/>
  <c r="S35" i="18" s="1"/>
  <c r="S35" i="21" a="1"/>
  <c r="S35" i="21" s="1"/>
  <c r="Q19" i="21" a="1"/>
  <c r="Q19" i="21" s="1"/>
  <c r="Q19" i="18" a="1"/>
  <c r="Q19" i="18" s="1"/>
  <c r="Q66" i="21" a="1"/>
  <c r="Q66" i="21" s="1"/>
  <c r="Q66" i="18" a="1"/>
  <c r="Q66" i="18" s="1"/>
  <c r="P67" i="21" a="1"/>
  <c r="P67" i="21" s="1"/>
  <c r="P67" i="18" a="1"/>
  <c r="P67" i="18" s="1"/>
  <c r="S53" i="18" a="1"/>
  <c r="S53" i="18" s="1"/>
  <c r="S53" i="21" a="1"/>
  <c r="S53" i="21" s="1"/>
  <c r="L59" i="21" a="1"/>
  <c r="L59" i="21" s="1"/>
  <c r="L59" i="18" a="1"/>
  <c r="L59" i="18" s="1"/>
  <c r="L57" i="21" a="1"/>
  <c r="L57" i="21" s="1"/>
  <c r="L57" i="18" a="1"/>
  <c r="L57" i="18" s="1"/>
  <c r="R49" i="21" a="1"/>
  <c r="R49" i="21" s="1"/>
  <c r="R49" i="18" a="1"/>
  <c r="R49" i="18" s="1"/>
  <c r="R54" i="21" a="1"/>
  <c r="R54" i="21" s="1"/>
  <c r="R54" i="18" a="1"/>
  <c r="R54" i="18" s="1"/>
  <c r="R47" i="21" a="1"/>
  <c r="R47" i="21" s="1"/>
  <c r="R47" i="18" a="1"/>
  <c r="R47" i="18" s="1"/>
  <c r="K60" i="18" a="1"/>
  <c r="K60" i="18" s="1"/>
  <c r="K60" i="21" a="1"/>
  <c r="K60" i="21" s="1"/>
  <c r="K63" i="21" a="1"/>
  <c r="K63" i="21" s="1"/>
  <c r="K63" i="18" a="1"/>
  <c r="K63" i="18" s="1"/>
  <c r="R18" i="21" a="1"/>
  <c r="R18" i="21" s="1"/>
  <c r="R18" i="18" a="1"/>
  <c r="R18" i="18" s="1"/>
  <c r="S20" i="21" a="1"/>
  <c r="S20" i="21" s="1"/>
  <c r="S20" i="18" a="1"/>
  <c r="S20" i="18" s="1"/>
  <c r="S27" i="21" a="1"/>
  <c r="S27" i="21" s="1"/>
  <c r="S27" i="18" a="1"/>
  <c r="S27" i="18" s="1"/>
  <c r="Q21" i="21" a="1"/>
  <c r="Q21" i="21" s="1"/>
  <c r="Q21" i="18" a="1"/>
  <c r="Q21" i="18" s="1"/>
  <c r="Q31" i="21" a="1"/>
  <c r="Q31" i="21" s="1"/>
  <c r="Q31" i="18" a="1"/>
  <c r="Q31" i="18" s="1"/>
  <c r="Q59" i="18" a="1"/>
  <c r="Q59" i="18" s="1"/>
  <c r="Q59" i="21" a="1"/>
  <c r="Q59" i="21" s="1"/>
  <c r="P55" i="21" a="1"/>
  <c r="P55" i="21" s="1"/>
  <c r="P55" i="18" a="1"/>
  <c r="P55" i="18" s="1"/>
  <c r="P65" i="21" a="1"/>
  <c r="P65" i="21" s="1"/>
  <c r="P65" i="18" a="1"/>
  <c r="P65" i="18" s="1"/>
  <c r="L17" i="18" a="1"/>
  <c r="L17" i="18" s="1"/>
  <c r="L17" i="21" a="1"/>
  <c r="L17" i="21" s="1"/>
  <c r="K16" i="21" a="1"/>
  <c r="K16" i="21" s="1"/>
  <c r="K16" i="18" a="1"/>
  <c r="K16" i="18" s="1"/>
  <c r="N68" i="18" a="1"/>
  <c r="N68" i="18" s="1"/>
  <c r="N68" i="21" a="1"/>
  <c r="N68" i="21" s="1"/>
  <c r="S16" i="21" a="1"/>
  <c r="S16" i="21" s="1"/>
  <c r="S16" i="18" a="1"/>
  <c r="S16" i="18" s="1"/>
  <c r="Q62" i="21" a="1"/>
  <c r="Q62" i="21" s="1"/>
  <c r="Q62" i="18" a="1"/>
  <c r="Q62" i="18" s="1"/>
  <c r="Q47" i="18" a="1"/>
  <c r="Q47" i="18" s="1"/>
  <c r="Q47" i="21" a="1"/>
  <c r="Q47" i="21" s="1"/>
  <c r="P52" i="21" a="1"/>
  <c r="P52" i="21" s="1"/>
  <c r="P52" i="18" a="1"/>
  <c r="P52" i="18" s="1"/>
  <c r="N23" i="21" a="1"/>
  <c r="N23" i="21" s="1"/>
  <c r="N23" i="18" a="1"/>
  <c r="N23" i="18" s="1"/>
  <c r="N33" i="18" a="1"/>
  <c r="N33" i="18" s="1"/>
  <c r="N33" i="21" a="1"/>
  <c r="N33" i="21" s="1"/>
  <c r="L26" i="21" a="1"/>
  <c r="L26" i="21" s="1"/>
  <c r="L26" i="18" a="1"/>
  <c r="L26" i="18" s="1"/>
  <c r="K34" i="21" a="1"/>
  <c r="K34" i="21" s="1"/>
  <c r="K34" i="18" a="1"/>
  <c r="K34" i="18" s="1"/>
  <c r="N61" i="21" a="1"/>
  <c r="N61" i="21" s="1"/>
  <c r="N61" i="18" a="1"/>
  <c r="N61" i="18" s="1"/>
  <c r="M34" i="21" a="1"/>
  <c r="M34" i="21" s="1"/>
  <c r="M34" i="18" a="1"/>
  <c r="M34" i="18" s="1"/>
  <c r="K18" i="21" a="1"/>
  <c r="K18" i="21" s="1"/>
  <c r="K18" i="18" a="1"/>
  <c r="K18" i="18" s="1"/>
  <c r="S63" i="18" a="1"/>
  <c r="S63" i="18" s="1"/>
  <c r="S63" i="21" a="1"/>
  <c r="S63" i="21" s="1"/>
  <c r="S37" i="21" a="1"/>
  <c r="S37" i="21" s="1"/>
  <c r="S37" i="18" a="1"/>
  <c r="S37" i="18" s="1"/>
  <c r="Q17" i="21" a="1"/>
  <c r="Q17" i="21" s="1"/>
  <c r="Q17" i="18" a="1"/>
  <c r="Q17" i="18" s="1"/>
  <c r="Q52" i="21" a="1"/>
  <c r="Q52" i="21" s="1"/>
  <c r="Q52" i="18" a="1"/>
  <c r="Q52" i="18" s="1"/>
  <c r="P63" i="21" a="1"/>
  <c r="P63" i="21" s="1"/>
  <c r="P63" i="18" a="1"/>
  <c r="P63" i="18" s="1"/>
  <c r="P66" i="21" a="1"/>
  <c r="P66" i="21" s="1"/>
  <c r="P66" i="18" a="1"/>
  <c r="P66" i="18" s="1"/>
  <c r="N24" i="18" a="1"/>
  <c r="N24" i="18" s="1"/>
  <c r="N24" i="21" a="1"/>
  <c r="N24" i="21" s="1"/>
  <c r="N25" i="18" a="1"/>
  <c r="N25" i="18" s="1"/>
  <c r="N25" i="21" a="1"/>
  <c r="N25" i="21" s="1"/>
  <c r="N35" i="18" a="1"/>
  <c r="N35" i="18" s="1"/>
  <c r="N35" i="21" a="1"/>
  <c r="N35" i="21" s="1"/>
  <c r="K36" i="21" a="1"/>
  <c r="K36" i="21" s="1"/>
  <c r="K36" i="18" a="1"/>
  <c r="K36" i="18" s="1"/>
  <c r="N65" i="18" a="1"/>
  <c r="N65" i="18" s="1"/>
  <c r="N65" i="21" a="1"/>
  <c r="N65" i="21" s="1"/>
  <c r="P36" i="18" a="1"/>
  <c r="P36" i="18" s="1"/>
  <c r="P36" i="21" a="1"/>
  <c r="P36" i="21" s="1"/>
  <c r="L69" i="21" a="1"/>
  <c r="L69" i="21" s="1"/>
  <c r="L69" i="18" a="1"/>
  <c r="L69" i="18" s="1"/>
  <c r="L60" i="18" a="1"/>
  <c r="L60" i="18" s="1"/>
  <c r="L60" i="21" a="1"/>
  <c r="L60" i="21" s="1"/>
  <c r="L47" i="21" a="1"/>
  <c r="L47" i="21" s="1"/>
  <c r="L47" i="18" a="1"/>
  <c r="L47" i="18" s="1"/>
  <c r="K56" i="21" a="1"/>
  <c r="K56" i="21" s="1"/>
  <c r="K56" i="18" a="1"/>
  <c r="K56" i="18" s="1"/>
  <c r="K62" i="21" a="1"/>
  <c r="K62" i="21" s="1"/>
  <c r="K62" i="18" a="1"/>
  <c r="K62" i="18" s="1"/>
  <c r="K53" i="21" a="1"/>
  <c r="K53" i="21" s="1"/>
  <c r="K53" i="18" a="1"/>
  <c r="K53" i="18" s="1"/>
  <c r="R21" i="21" a="1"/>
  <c r="R21" i="21" s="1"/>
  <c r="R21" i="18" a="1"/>
  <c r="R21" i="18" s="1"/>
  <c r="R23" i="21" a="1"/>
  <c r="R23" i="21" s="1"/>
  <c r="R23" i="18" a="1"/>
  <c r="R23" i="18" s="1"/>
  <c r="M29" i="21" a="1"/>
  <c r="M29" i="21" s="1"/>
  <c r="M29" i="18" a="1"/>
  <c r="M29" i="18" s="1"/>
  <c r="P54" i="21" a="1"/>
  <c r="P54" i="21" s="1"/>
  <c r="P54" i="18" a="1"/>
  <c r="P54" i="18" s="1"/>
  <c r="N15" i="21" a="1"/>
  <c r="N15" i="21" s="1"/>
  <c r="N15" i="18" a="1"/>
  <c r="N15" i="18" s="1"/>
  <c r="N20" i="21" a="1"/>
  <c r="N20" i="21" s="1"/>
  <c r="N20" i="18" a="1"/>
  <c r="N20" i="18" s="1"/>
  <c r="K25" i="21" a="1"/>
  <c r="K25" i="21" s="1"/>
  <c r="K25" i="18" a="1"/>
  <c r="K25" i="18" s="1"/>
  <c r="N54" i="18" a="1"/>
  <c r="N54" i="18" s="1"/>
  <c r="N54" i="21" a="1"/>
  <c r="N54" i="21" s="1"/>
  <c r="N66" i="21" a="1"/>
  <c r="N66" i="21" s="1"/>
  <c r="N66" i="18" a="1"/>
  <c r="N66" i="18" s="1"/>
  <c r="S50" i="21" a="1"/>
  <c r="S50" i="21" s="1"/>
  <c r="S50" i="18" a="1"/>
  <c r="S50" i="18" s="1"/>
  <c r="M52" i="21" a="1"/>
  <c r="M52" i="21" s="1"/>
  <c r="M52" i="18" a="1"/>
  <c r="M52" i="18" s="1"/>
  <c r="P35" i="21" a="1"/>
  <c r="P35" i="21" s="1"/>
  <c r="P35" i="18" a="1"/>
  <c r="P35" i="18" s="1"/>
  <c r="L54" i="21" a="1"/>
  <c r="L54" i="21" s="1"/>
  <c r="L54" i="18" a="1"/>
  <c r="L54" i="18" s="1"/>
  <c r="R57" i="21" a="1"/>
  <c r="R57" i="21" s="1"/>
  <c r="R57" i="18" a="1"/>
  <c r="R57" i="18" s="1"/>
  <c r="R59" i="21" a="1"/>
  <c r="R59" i="21" s="1"/>
  <c r="R59" i="18" a="1"/>
  <c r="R59" i="18" s="1"/>
  <c r="R56" i="21" a="1"/>
  <c r="R56" i="21" s="1"/>
  <c r="R56" i="18" a="1"/>
  <c r="R56" i="18" s="1"/>
  <c r="R15" i="21" a="1"/>
  <c r="R15" i="21" s="1"/>
  <c r="R15" i="18" a="1"/>
  <c r="R15" i="18" s="1"/>
  <c r="S32" i="21" a="1"/>
  <c r="S32" i="21" s="1"/>
  <c r="S32" i="18" a="1"/>
  <c r="S32" i="18" s="1"/>
  <c r="S31" i="21" a="1"/>
  <c r="S31" i="21" s="1"/>
  <c r="S31" i="18" a="1"/>
  <c r="S31" i="18" s="1"/>
  <c r="M20" i="21" a="1"/>
  <c r="M20" i="21" s="1"/>
  <c r="M20" i="18" a="1"/>
  <c r="M20" i="18" s="1"/>
  <c r="M33" i="21" a="1"/>
  <c r="M33" i="21" s="1"/>
  <c r="M33" i="18" a="1"/>
  <c r="M33" i="18" s="1"/>
  <c r="M32" i="21" a="1"/>
  <c r="M32" i="21" s="1"/>
  <c r="M32" i="18" a="1"/>
  <c r="M32" i="18" s="1"/>
  <c r="Q33" i="21" a="1"/>
  <c r="Q33" i="21" s="1"/>
  <c r="Q33" i="18" a="1"/>
  <c r="Q33" i="18" s="1"/>
  <c r="Q61" i="21" a="1"/>
  <c r="Q61" i="21" s="1"/>
  <c r="Q61" i="18" a="1"/>
  <c r="Q61" i="18" s="1"/>
  <c r="P48" i="18" a="1"/>
  <c r="P48" i="18" s="1"/>
  <c r="P48" i="21" a="1"/>
  <c r="P48" i="21" s="1"/>
  <c r="N26" i="21" a="1"/>
  <c r="N26" i="21" s="1"/>
  <c r="N26" i="18" a="1"/>
  <c r="N26" i="18" s="1"/>
  <c r="N22" i="18" a="1"/>
  <c r="N22" i="18" s="1"/>
  <c r="N22" i="21" a="1"/>
  <c r="N22" i="21" s="1"/>
  <c r="K21" i="21" a="1"/>
  <c r="K21" i="21" s="1"/>
  <c r="K21" i="18" a="1"/>
  <c r="K21" i="18" s="1"/>
  <c r="K24" i="21" a="1"/>
  <c r="K24" i="21" s="1"/>
  <c r="K24" i="18" a="1"/>
  <c r="K24" i="18" s="1"/>
  <c r="N48" i="21" a="1"/>
  <c r="N48" i="21" s="1"/>
  <c r="N48" i="18" a="1"/>
  <c r="N48" i="18" s="1"/>
  <c r="P33" i="21" a="1"/>
  <c r="P33" i="21" s="1"/>
  <c r="P33" i="18" a="1"/>
  <c r="P33" i="18" s="1"/>
  <c r="Q26" i="21" a="1"/>
  <c r="Q26" i="21" s="1"/>
  <c r="Q26" i="18" a="1"/>
  <c r="Q26" i="18" s="1"/>
  <c r="R62" i="21" a="1"/>
  <c r="R62" i="21" s="1"/>
  <c r="R62" i="18" a="1"/>
  <c r="R62" i="18" s="1"/>
  <c r="R28" i="21" a="1"/>
  <c r="R28" i="21" s="1"/>
  <c r="R28" i="18" a="1"/>
  <c r="R28" i="18" s="1"/>
  <c r="S17" i="21" a="1"/>
  <c r="S17" i="21" s="1"/>
  <c r="S17" i="18" a="1"/>
  <c r="S17" i="18" s="1"/>
  <c r="S15" i="21" a="1"/>
  <c r="S15" i="21" s="1"/>
  <c r="S15" i="18" a="1"/>
  <c r="S15" i="18" s="1"/>
  <c r="S24" i="18" a="1"/>
  <c r="S24" i="18" s="1"/>
  <c r="S24" i="21" a="1"/>
  <c r="S24" i="21" s="1"/>
  <c r="M36" i="18" a="1"/>
  <c r="M36" i="18" s="1"/>
  <c r="M36" i="21" a="1"/>
  <c r="M36" i="21" s="1"/>
  <c r="M27" i="21" a="1"/>
  <c r="M27" i="21" s="1"/>
  <c r="M27" i="18" a="1"/>
  <c r="M27" i="18" s="1"/>
  <c r="M16" i="21" a="1"/>
  <c r="M16" i="21" s="1"/>
  <c r="M16" i="18" a="1"/>
  <c r="M16" i="18" s="1"/>
  <c r="Q29" i="21" a="1"/>
  <c r="Q29" i="21" s="1"/>
  <c r="Q29" i="18" a="1"/>
  <c r="Q29" i="18" s="1"/>
  <c r="P68" i="21" a="1"/>
  <c r="P68" i="21" s="1"/>
  <c r="P68" i="18" a="1"/>
  <c r="P68" i="18" s="1"/>
  <c r="L33" i="21" a="1"/>
  <c r="L33" i="21" s="1"/>
  <c r="L33" i="18" a="1"/>
  <c r="L33" i="18" s="1"/>
  <c r="N49" i="21" a="1"/>
  <c r="N49" i="21" s="1"/>
  <c r="N49" i="18" a="1"/>
  <c r="N49" i="18" s="1"/>
  <c r="N64" i="18" a="1"/>
  <c r="N64" i="18" s="1"/>
  <c r="N64" i="21" a="1"/>
  <c r="N64" i="21" s="1"/>
  <c r="K59" i="21" a="1"/>
  <c r="K59" i="21" s="1"/>
  <c r="K59" i="18" a="1"/>
  <c r="K59" i="18" s="1"/>
  <c r="P16" i="21" a="1"/>
  <c r="P16" i="21" s="1"/>
  <c r="P16" i="18" a="1"/>
  <c r="P16" i="18" s="1"/>
  <c r="S57" i="21" a="1"/>
  <c r="S57" i="21" s="1"/>
  <c r="S57" i="18" a="1"/>
  <c r="S57" i="18" s="1"/>
  <c r="S66" i="21" a="1"/>
  <c r="S66" i="21" s="1"/>
  <c r="S66" i="18" a="1"/>
  <c r="S66" i="18" s="1"/>
  <c r="R48" i="21" a="1"/>
  <c r="R48" i="21" s="1"/>
  <c r="R48" i="18" a="1"/>
  <c r="R48" i="18" s="1"/>
  <c r="R63" i="21" a="1"/>
  <c r="R63" i="21" s="1"/>
  <c r="R63" i="18" a="1"/>
  <c r="R63" i="18" s="1"/>
  <c r="K47" i="21" a="1"/>
  <c r="K47" i="21" s="1"/>
  <c r="K47" i="18" a="1"/>
  <c r="K47" i="18" s="1"/>
  <c r="K50" i="21" a="1"/>
  <c r="K50" i="21" s="1"/>
  <c r="K50" i="18" a="1"/>
  <c r="K50" i="18" s="1"/>
  <c r="R32" i="21" a="1"/>
  <c r="R32" i="21" s="1"/>
  <c r="R32" i="18" a="1"/>
  <c r="R32" i="18" s="1"/>
  <c r="M23" i="21" a="1"/>
  <c r="M23" i="21" s="1"/>
  <c r="M23" i="18" a="1"/>
  <c r="M23" i="18" s="1"/>
  <c r="M22" i="21" a="1"/>
  <c r="M22" i="21" s="1"/>
  <c r="M22" i="18" a="1"/>
  <c r="M22" i="18" s="1"/>
  <c r="Q64" i="21" a="1"/>
  <c r="Q64" i="21" s="1"/>
  <c r="Q64" i="18" a="1"/>
  <c r="Q64" i="18" s="1"/>
  <c r="P58" i="21" a="1"/>
  <c r="P58" i="21" s="1"/>
  <c r="P58" i="18" a="1"/>
  <c r="P58" i="18" s="1"/>
  <c r="N29" i="21" a="1"/>
  <c r="N29" i="21" s="1"/>
  <c r="N29" i="18" a="1"/>
  <c r="N29" i="18" s="1"/>
  <c r="L34" i="21" a="1"/>
  <c r="L34" i="21" s="1"/>
  <c r="L34" i="18" a="1"/>
  <c r="L34" i="18" s="1"/>
  <c r="L28" i="21" a="1"/>
  <c r="L28" i="21" s="1"/>
  <c r="L28" i="18" a="1"/>
  <c r="L28" i="18" s="1"/>
  <c r="N63" i="21" a="1"/>
  <c r="N63" i="21" s="1"/>
  <c r="N63" i="18" a="1"/>
  <c r="N63" i="18" s="1"/>
  <c r="K30" i="21" a="1"/>
  <c r="K30" i="21" s="1"/>
  <c r="K30" i="18" a="1"/>
  <c r="K30" i="18" s="1"/>
  <c r="L55" i="21" a="1"/>
  <c r="L55" i="21" s="1"/>
  <c r="L55" i="18" a="1"/>
  <c r="L55" i="18" s="1"/>
  <c r="R64" i="18" a="1"/>
  <c r="R64" i="18" s="1"/>
  <c r="R64" i="21" a="1"/>
  <c r="R64" i="21" s="1"/>
  <c r="K61" i="21" a="1"/>
  <c r="K61" i="21" s="1"/>
  <c r="K61" i="18" a="1"/>
  <c r="K61" i="18" s="1"/>
  <c r="R22" i="18" a="1"/>
  <c r="R22" i="18" s="1"/>
  <c r="R22" i="21" a="1"/>
  <c r="R22" i="21" s="1"/>
  <c r="S21" i="21" a="1"/>
  <c r="S21" i="21" s="1"/>
  <c r="S21" i="18" a="1"/>
  <c r="S21" i="18" s="1"/>
  <c r="M28" i="21" a="1"/>
  <c r="M28" i="21" s="1"/>
  <c r="M28" i="18" a="1"/>
  <c r="M28" i="18" s="1"/>
  <c r="M31" i="18" a="1"/>
  <c r="M31" i="18" s="1"/>
  <c r="M31" i="21" a="1"/>
  <c r="M31" i="21" s="1"/>
  <c r="M17" i="21" a="1"/>
  <c r="M17" i="21" s="1"/>
  <c r="M17" i="18" a="1"/>
  <c r="M17" i="18" s="1"/>
  <c r="Q20" i="21" a="1"/>
  <c r="Q20" i="21" s="1"/>
  <c r="Q20" i="18" a="1"/>
  <c r="Q20" i="18" s="1"/>
  <c r="Q18" i="21" a="1"/>
  <c r="Q18" i="21" s="1"/>
  <c r="Q18" i="18" a="1"/>
  <c r="Q18" i="18" s="1"/>
  <c r="Q58" i="21" a="1"/>
  <c r="Q58" i="21" s="1"/>
  <c r="Q58" i="18" a="1"/>
  <c r="Q58" i="18" s="1"/>
  <c r="Q60" i="21" a="1"/>
  <c r="Q60" i="21" s="1"/>
  <c r="Q60" i="18" a="1"/>
  <c r="Q60" i="18" s="1"/>
  <c r="P47" i="21" a="1"/>
  <c r="P47" i="21" s="1"/>
  <c r="P47" i="18" a="1"/>
  <c r="P47" i="18" s="1"/>
  <c r="P57" i="21" a="1"/>
  <c r="P57" i="21" s="1"/>
  <c r="P57" i="18" a="1"/>
  <c r="P57" i="18" s="1"/>
  <c r="L31" i="18" a="1"/>
  <c r="L31" i="18" s="1"/>
  <c r="L31" i="21" a="1"/>
  <c r="L31" i="21" s="1"/>
  <c r="L27" i="21" a="1"/>
  <c r="L27" i="21" s="1"/>
  <c r="L27" i="18" a="1"/>
  <c r="L27" i="18" s="1"/>
  <c r="L23" i="21" a="1"/>
  <c r="L23" i="21" s="1"/>
  <c r="L23" i="18" a="1"/>
  <c r="L23" i="18" s="1"/>
  <c r="K17" i="21" a="1"/>
  <c r="K17" i="21" s="1"/>
  <c r="K17" i="18" a="1"/>
  <c r="K17" i="18" s="1"/>
  <c r="P31" i="21" a="1"/>
  <c r="P31" i="21" s="1"/>
  <c r="P31" i="18" a="1"/>
  <c r="P31" i="18" s="1"/>
  <c r="M60" i="21" a="1"/>
  <c r="M60" i="21" s="1"/>
  <c r="M60" i="18" a="1"/>
  <c r="M60" i="18" s="1"/>
  <c r="P17" i="21" a="1"/>
  <c r="P17" i="21" s="1"/>
  <c r="P17" i="18" a="1"/>
  <c r="P17" i="18" s="1"/>
  <c r="P34" i="21" a="1"/>
  <c r="P34" i="21" s="1"/>
  <c r="P34" i="18" a="1"/>
  <c r="P34" i="18" s="1"/>
  <c r="K67" i="21" a="1"/>
  <c r="K67" i="21" s="1"/>
  <c r="K67" i="18" a="1"/>
  <c r="K67" i="18" s="1"/>
  <c r="R17" i="21" a="1"/>
  <c r="R17" i="21" s="1"/>
  <c r="R17" i="18" a="1"/>
  <c r="R17" i="18" s="1"/>
  <c r="R33" i="21" a="1"/>
  <c r="R33" i="21" s="1"/>
  <c r="R33" i="18" a="1"/>
  <c r="R33" i="18" s="1"/>
  <c r="R31" i="21" a="1"/>
  <c r="R31" i="21" s="1"/>
  <c r="R31" i="18" a="1"/>
  <c r="R31" i="18" s="1"/>
  <c r="S25" i="21" a="1"/>
  <c r="S25" i="21" s="1"/>
  <c r="S25" i="18" a="1"/>
  <c r="S25" i="18" s="1"/>
  <c r="M24" i="21" a="1"/>
  <c r="M24" i="21" s="1"/>
  <c r="M24" i="18" a="1"/>
  <c r="M24" i="18" s="1"/>
  <c r="Q37" i="21" a="1"/>
  <c r="Q37" i="21" s="1"/>
  <c r="Q37" i="18" a="1"/>
  <c r="Q37" i="18" s="1"/>
  <c r="Q48" i="18" a="1"/>
  <c r="Q48" i="18" s="1"/>
  <c r="Q48" i="21" a="1"/>
  <c r="Q48" i="21" s="1"/>
  <c r="P60" i="21" a="1"/>
  <c r="P60" i="21" s="1"/>
  <c r="P60" i="18" a="1"/>
  <c r="P60" i="18" s="1"/>
  <c r="N31" i="18" a="1"/>
  <c r="N31" i="18" s="1"/>
  <c r="N31" i="21" a="1"/>
  <c r="N31" i="21" s="1"/>
  <c r="L32" i="21" a="1"/>
  <c r="L32" i="21" s="1"/>
  <c r="L32" i="18" a="1"/>
  <c r="L32" i="18" s="1"/>
  <c r="L16" i="21" a="1"/>
  <c r="L16" i="21" s="1"/>
  <c r="L16" i="18" a="1"/>
  <c r="L16" i="18" s="1"/>
  <c r="N60" i="21" a="1"/>
  <c r="N60" i="21" s="1"/>
  <c r="N60" i="18" a="1"/>
  <c r="N60" i="18" s="1"/>
  <c r="N57" i="18" a="1"/>
  <c r="N57" i="18" s="1"/>
  <c r="N57" i="21" a="1"/>
  <c r="N57" i="21" s="1"/>
  <c r="L30" i="18" a="1"/>
  <c r="L30" i="18" s="1"/>
  <c r="L30" i="21" a="1"/>
  <c r="L30" i="21" s="1"/>
  <c r="M55" i="21" a="1"/>
  <c r="M55" i="21" s="1"/>
  <c r="M55" i="18" a="1"/>
  <c r="M55" i="18" s="1"/>
  <c r="S61" i="21" a="1"/>
  <c r="S61" i="21" s="1"/>
  <c r="S61" i="18" a="1"/>
  <c r="S61" i="18" s="1"/>
  <c r="S52" i="18" a="1"/>
  <c r="S52" i="18" s="1"/>
  <c r="S52" i="21" a="1"/>
  <c r="S52" i="21" s="1"/>
  <c r="L66" i="21" a="1"/>
  <c r="L66" i="21" s="1"/>
  <c r="L66" i="18" a="1"/>
  <c r="L66" i="18" s="1"/>
  <c r="R65" i="21" a="1"/>
  <c r="R65" i="21" s="1"/>
  <c r="R65" i="18" a="1"/>
  <c r="R65" i="18" s="1"/>
  <c r="R67" i="21" a="1"/>
  <c r="R67" i="21" s="1"/>
  <c r="R67" i="18" a="1"/>
  <c r="R67" i="18" s="1"/>
  <c r="S28" i="21" a="1"/>
  <c r="S28" i="21" s="1"/>
  <c r="S28" i="18" a="1"/>
  <c r="S28" i="18" s="1"/>
  <c r="Q22" i="21" a="1"/>
  <c r="Q22" i="21" s="1"/>
  <c r="Q22" i="18" a="1"/>
  <c r="Q22" i="18" s="1"/>
  <c r="Q25" i="21" a="1"/>
  <c r="Q25" i="21" s="1"/>
  <c r="Q25" i="18" a="1"/>
  <c r="Q25" i="18" s="1"/>
  <c r="Q30" i="18" a="1"/>
  <c r="Q30" i="18" s="1"/>
  <c r="Q30" i="21" a="1"/>
  <c r="Q30" i="21" s="1"/>
  <c r="N58" i="21" a="1"/>
  <c r="N58" i="21" s="1"/>
  <c r="N58" i="18" a="1"/>
  <c r="N58" i="18" s="1"/>
  <c r="N52" i="21" a="1"/>
  <c r="N52" i="21" s="1"/>
  <c r="N52" i="18" a="1"/>
  <c r="N52" i="18" s="1"/>
  <c r="N62" i="21" a="1"/>
  <c r="N62" i="21" s="1"/>
  <c r="N62" i="18" a="1"/>
  <c r="N62" i="18" s="1"/>
  <c r="K32" i="21" a="1"/>
  <c r="K32" i="21" s="1"/>
  <c r="K32" i="18" a="1"/>
  <c r="K32" i="18" s="1"/>
  <c r="L68" i="21" a="1"/>
  <c r="L68" i="21" s="1"/>
  <c r="L68" i="18" a="1"/>
  <c r="L68" i="18" s="1"/>
  <c r="S47" i="21" a="1"/>
  <c r="S47" i="21" s="1"/>
  <c r="S47" i="18" a="1"/>
  <c r="S47" i="18" s="1"/>
  <c r="M54" i="18" a="1"/>
  <c r="M54" i="18" s="1"/>
  <c r="M54" i="21" a="1"/>
  <c r="M54" i="21" s="1"/>
  <c r="R68" i="21" a="1"/>
  <c r="R68" i="21" s="1"/>
  <c r="R68" i="18" a="1"/>
  <c r="R68" i="18" s="1"/>
  <c r="K57" i="21" a="1"/>
  <c r="K57" i="21" s="1"/>
  <c r="K57" i="18" a="1"/>
  <c r="K57" i="18" s="1"/>
  <c r="R37" i="21" a="1"/>
  <c r="R37" i="21" s="1"/>
  <c r="R37" i="18" a="1"/>
  <c r="R37" i="18" s="1"/>
  <c r="S19" i="21" a="1"/>
  <c r="S19" i="21" s="1"/>
  <c r="S19" i="18" a="1"/>
  <c r="S19" i="18" s="1"/>
  <c r="S18" i="21" a="1"/>
  <c r="S18" i="21" s="1"/>
  <c r="S18" i="18" a="1"/>
  <c r="S18" i="18" s="1"/>
  <c r="M15" i="21" a="1"/>
  <c r="M15" i="21" s="1"/>
  <c r="M15" i="18" a="1"/>
  <c r="M15" i="18" s="1"/>
  <c r="M19" i="21" a="1"/>
  <c r="M19" i="21" s="1"/>
  <c r="M19" i="18" a="1"/>
  <c r="M19" i="18" s="1"/>
  <c r="M26" i="21" a="1"/>
  <c r="M26" i="21" s="1"/>
  <c r="M26" i="18" a="1"/>
  <c r="M26" i="18" s="1"/>
  <c r="Q23" i="21" a="1"/>
  <c r="Q23" i="21" s="1"/>
  <c r="Q23" i="18" a="1"/>
  <c r="Q23" i="18" s="1"/>
  <c r="Q54" i="21" a="1"/>
  <c r="Q54" i="21" s="1"/>
  <c r="Q54" i="18" a="1"/>
  <c r="Q54" i="18" s="1"/>
  <c r="P59" i="18" a="1"/>
  <c r="P59" i="18" s="1"/>
  <c r="P59" i="21" a="1"/>
  <c r="P59" i="21" s="1"/>
  <c r="P62" i="21" a="1"/>
  <c r="P62" i="21" s="1"/>
  <c r="P62" i="18" a="1"/>
  <c r="P62" i="18" s="1"/>
  <c r="N21" i="21" a="1"/>
  <c r="N21" i="21" s="1"/>
  <c r="N21" i="18" a="1"/>
  <c r="N21" i="18" s="1"/>
  <c r="N34" i="21" a="1"/>
  <c r="N34" i="21" s="1"/>
  <c r="N34" i="18" a="1"/>
  <c r="N34" i="18" s="1"/>
  <c r="L15" i="21" a="1"/>
  <c r="L15" i="21" s="1"/>
  <c r="L15" i="18" a="1"/>
  <c r="L15" i="18" s="1"/>
  <c r="K27" i="21" a="1"/>
  <c r="K27" i="21" s="1"/>
  <c r="K27" i="18" a="1"/>
  <c r="K27" i="18" s="1"/>
  <c r="M57" i="21" a="1"/>
  <c r="M57" i="21" s="1"/>
  <c r="M57" i="18" a="1"/>
  <c r="M57" i="18" s="1"/>
  <c r="M66" i="21" a="1"/>
  <c r="M66" i="21" s="1"/>
  <c r="M66" i="18" a="1"/>
  <c r="M66" i="18" s="1"/>
  <c r="L53" i="21" a="1"/>
  <c r="L53" i="21" s="1"/>
  <c r="L53" i="18" a="1"/>
  <c r="L53" i="18" s="1"/>
  <c r="L62" i="21" a="1"/>
  <c r="L62" i="21" s="1"/>
  <c r="L62" i="18" a="1"/>
  <c r="L62" i="18" s="1"/>
  <c r="K64" i="21" a="1"/>
  <c r="K64" i="21" s="1"/>
  <c r="K64" i="18" a="1"/>
  <c r="K64" i="18" s="1"/>
  <c r="K58" i="21" a="1"/>
  <c r="K58" i="21" s="1"/>
  <c r="K58" i="18" a="1"/>
  <c r="K58" i="18" s="1"/>
  <c r="Q63" i="21" a="1"/>
  <c r="Q63" i="21" s="1"/>
  <c r="Q63" i="18" a="1"/>
  <c r="Q63" i="18" s="1"/>
  <c r="Q50" i="21" a="1"/>
  <c r="Q50" i="21" s="1"/>
  <c r="Q50" i="18" a="1"/>
  <c r="Q50" i="18" s="1"/>
  <c r="Q55" i="21" a="1"/>
  <c r="Q55" i="21" s="1"/>
  <c r="Q55" i="18" a="1"/>
  <c r="Q55" i="18" s="1"/>
  <c r="P64" i="21" a="1"/>
  <c r="P64" i="21" s="1"/>
  <c r="P64" i="18" a="1"/>
  <c r="P64" i="18" s="1"/>
  <c r="P69" i="21" a="1"/>
  <c r="P69" i="21" s="1"/>
  <c r="P69" i="18" a="1"/>
  <c r="P69" i="18" s="1"/>
  <c r="N47" i="21" a="1"/>
  <c r="N47" i="21" s="1"/>
  <c r="N47" i="18" a="1"/>
  <c r="N47" i="18" s="1"/>
  <c r="N18" i="21" a="1"/>
  <c r="N18" i="21" s="1"/>
  <c r="N18" i="18" a="1"/>
  <c r="N18" i="18" s="1"/>
  <c r="P26" i="21" a="1"/>
  <c r="P26" i="21" s="1"/>
  <c r="P26" i="18" a="1"/>
  <c r="P26" i="18" s="1"/>
  <c r="L20" i="18" a="1"/>
  <c r="L20" i="18" s="1"/>
  <c r="L20" i="21" a="1"/>
  <c r="L20" i="21" s="1"/>
  <c r="M69" i="21" a="1"/>
  <c r="M69" i="21" s="1"/>
  <c r="M69" i="18" a="1"/>
  <c r="M69" i="18" s="1"/>
  <c r="S65" i="21" a="1"/>
  <c r="S65" i="21" s="1"/>
  <c r="S65" i="18" a="1"/>
  <c r="S65" i="18" s="1"/>
  <c r="S55" i="21" a="1"/>
  <c r="S55" i="21" s="1"/>
  <c r="S55" i="18" a="1"/>
  <c r="S55" i="18" s="1"/>
  <c r="P25" i="18" a="1"/>
  <c r="P25" i="18" s="1"/>
  <c r="P25" i="21" a="1"/>
  <c r="P25" i="21" s="1"/>
  <c r="S54" i="21" a="1"/>
  <c r="S54" i="21" s="1"/>
  <c r="S54" i="18" a="1"/>
  <c r="S54" i="18" s="1"/>
  <c r="S69" i="21" a="1"/>
  <c r="S69" i="21" s="1"/>
  <c r="S69" i="18" a="1"/>
  <c r="S69" i="18" s="1"/>
  <c r="S48" i="21" a="1"/>
  <c r="S48" i="21" s="1"/>
  <c r="S48" i="18" a="1"/>
  <c r="S48" i="18" s="1"/>
  <c r="M48" i="21" a="1"/>
  <c r="M48" i="21" s="1"/>
  <c r="M48" i="18" a="1"/>
  <c r="M48" i="18" s="1"/>
  <c r="L65" i="21" a="1"/>
  <c r="L65" i="21" s="1"/>
  <c r="L65" i="18" a="1"/>
  <c r="L65" i="18" s="1"/>
  <c r="R53" i="18" a="1"/>
  <c r="R53" i="18" s="1"/>
  <c r="R53" i="21" a="1"/>
  <c r="R53" i="21" s="1"/>
  <c r="K48" i="21" a="1"/>
  <c r="K48" i="21" s="1"/>
  <c r="K48" i="18" a="1"/>
  <c r="K48" i="18" s="1"/>
  <c r="K49" i="18" a="1"/>
  <c r="K49" i="18" s="1"/>
  <c r="K49" i="21" a="1"/>
  <c r="K49" i="21" s="1"/>
  <c r="K66" i="21" a="1"/>
  <c r="K66" i="21" s="1"/>
  <c r="K66" i="18" a="1"/>
  <c r="K66" i="18" s="1"/>
  <c r="R35" i="21" a="1"/>
  <c r="R35" i="21" s="1"/>
  <c r="R35" i="18" a="1"/>
  <c r="R35" i="18" s="1"/>
  <c r="S36" i="21" a="1"/>
  <c r="S36" i="21" s="1"/>
  <c r="S36" i="18" a="1"/>
  <c r="S36" i="18" s="1"/>
  <c r="S29" i="21" a="1"/>
  <c r="S29" i="21" s="1"/>
  <c r="S29" i="18" a="1"/>
  <c r="S29" i="18" s="1"/>
  <c r="Q24" i="21" a="1"/>
  <c r="Q24" i="21" s="1"/>
  <c r="Q24" i="18" a="1"/>
  <c r="Q24" i="18" s="1"/>
  <c r="Q34" i="21" a="1"/>
  <c r="Q34" i="21" s="1"/>
  <c r="Q34" i="18" a="1"/>
  <c r="Q34" i="18" s="1"/>
  <c r="Q15" i="21" a="1"/>
  <c r="Q15" i="21" s="1"/>
  <c r="Q15" i="18" a="1"/>
  <c r="Q15" i="18" s="1"/>
  <c r="Q53" i="21" a="1"/>
  <c r="Q53" i="21" s="1"/>
  <c r="Q53" i="18" a="1"/>
  <c r="Q53" i="18" s="1"/>
  <c r="Q65" i="21" a="1"/>
  <c r="Q65" i="21" s="1"/>
  <c r="Q65" i="18" a="1"/>
  <c r="Q65" i="18" s="1"/>
  <c r="N37" i="21" a="1"/>
  <c r="N37" i="21" s="1"/>
  <c r="N37" i="18" a="1"/>
  <c r="N37" i="18" s="1"/>
  <c r="L18" i="21" a="1"/>
  <c r="L18" i="21" s="1"/>
  <c r="L18" i="18" a="1"/>
  <c r="L18" i="18" s="1"/>
  <c r="L29" i="21" a="1"/>
  <c r="L29" i="21" s="1"/>
  <c r="L29" i="18" a="1"/>
  <c r="L29" i="18" s="1"/>
  <c r="K33" i="21" a="1"/>
  <c r="K33" i="21" s="1"/>
  <c r="K33" i="18" a="1"/>
  <c r="K33" i="18" s="1"/>
  <c r="N56" i="21" a="1"/>
  <c r="N56" i="21" s="1"/>
  <c r="N56" i="18" a="1"/>
  <c r="N56" i="18" s="1"/>
  <c r="M47" i="21" a="1"/>
  <c r="M47" i="21" s="1"/>
  <c r="M47" i="18" a="1"/>
  <c r="M47" i="18" s="1"/>
  <c r="P20" i="21" a="1"/>
  <c r="P20" i="21" s="1"/>
  <c r="P20" i="18" a="1"/>
  <c r="P20" i="18" s="1"/>
  <c r="S59" i="21" a="1"/>
  <c r="S59" i="21" s="1"/>
  <c r="S59" i="18" a="1"/>
  <c r="S59" i="18" s="1"/>
  <c r="M51" i="21" a="1"/>
  <c r="M51" i="21" s="1"/>
  <c r="M51" i="18" a="1"/>
  <c r="M51" i="18" s="1"/>
  <c r="P37" i="21" a="1"/>
  <c r="P37" i="21" s="1"/>
  <c r="P37" i="18" a="1"/>
  <c r="P37" i="18" s="1"/>
  <c r="P27" i="21" a="1"/>
  <c r="P27" i="21" s="1"/>
  <c r="P27" i="18" a="1"/>
  <c r="P27" i="18" s="1"/>
  <c r="K51" i="21" a="1"/>
  <c r="K51" i="21" s="1"/>
  <c r="K51" i="18" a="1"/>
  <c r="K51" i="18" s="1"/>
  <c r="K65" i="21" a="1"/>
  <c r="K65" i="21" s="1"/>
  <c r="K65" i="18" a="1"/>
  <c r="K65" i="18" s="1"/>
  <c r="K54" i="21" a="1"/>
  <c r="K54" i="21" s="1"/>
  <c r="K54" i="18" a="1"/>
  <c r="K54" i="18" s="1"/>
  <c r="S30" i="21" a="1"/>
  <c r="S30" i="21" s="1"/>
  <c r="S30" i="18" a="1"/>
  <c r="S30" i="18" s="1"/>
  <c r="S23" i="18" a="1"/>
  <c r="S23" i="18" s="1"/>
  <c r="S23" i="21" a="1"/>
  <c r="S23" i="21" s="1"/>
  <c r="M37" i="21" a="1"/>
  <c r="M37" i="21" s="1"/>
  <c r="M37" i="18" a="1"/>
  <c r="M37" i="18" s="1"/>
  <c r="M35" i="21" a="1"/>
  <c r="M35" i="21" s="1"/>
  <c r="M35" i="18" a="1"/>
  <c r="M35" i="18" s="1"/>
  <c r="Q36" i="21" a="1"/>
  <c r="Q36" i="21" s="1"/>
  <c r="Q36" i="18" a="1"/>
  <c r="Q36" i="18" s="1"/>
  <c r="Q32" i="21" a="1"/>
  <c r="Q32" i="21" s="1"/>
  <c r="Q32" i="18" a="1"/>
  <c r="Q32" i="18" s="1"/>
  <c r="Q67" i="21" a="1"/>
  <c r="Q67" i="21" s="1"/>
  <c r="Q67" i="18" a="1"/>
  <c r="Q67" i="18" s="1"/>
  <c r="Q69" i="21" a="1"/>
  <c r="Q69" i="21" s="1"/>
  <c r="Q69" i="18" a="1"/>
  <c r="Q69" i="18" s="1"/>
  <c r="Q49" i="21" a="1"/>
  <c r="Q49" i="21" s="1"/>
  <c r="Q49" i="18" a="1"/>
  <c r="Q49" i="18" s="1"/>
  <c r="N19" i="21" a="1"/>
  <c r="N19" i="21" s="1"/>
  <c r="N19" i="18" a="1"/>
  <c r="N19" i="18" s="1"/>
  <c r="L37" i="21" a="1"/>
  <c r="L37" i="21" s="1"/>
  <c r="L37" i="18" a="1"/>
  <c r="L37" i="18" s="1"/>
  <c r="L25" i="21" a="1"/>
  <c r="L25" i="21" s="1"/>
  <c r="L25" i="18" a="1"/>
  <c r="L25" i="18" s="1"/>
  <c r="N16" i="21" a="1"/>
  <c r="N16" i="21" s="1"/>
  <c r="N16" i="18" a="1"/>
  <c r="N16" i="18" s="1"/>
  <c r="S62" i="21" a="1"/>
  <c r="S62" i="21" s="1"/>
  <c r="S62" i="18" a="1"/>
  <c r="S62" i="18" s="1"/>
  <c r="L50" i="21" a="1"/>
  <c r="L50" i="21" s="1"/>
  <c r="L50" i="18" a="1"/>
  <c r="L50" i="18" s="1"/>
  <c r="M50" i="21" a="1"/>
  <c r="M50" i="21" s="1"/>
  <c r="M50" i="18" a="1"/>
  <c r="M50" i="18" s="1"/>
  <c r="S64" i="18" a="1"/>
  <c r="S64" i="18" s="1"/>
  <c r="S64" i="21" a="1"/>
  <c r="S64" i="21" s="1"/>
  <c r="S67" i="21" a="1"/>
  <c r="S67" i="21" s="1"/>
  <c r="S67" i="18" a="1"/>
  <c r="S67" i="18" s="1"/>
  <c r="M59" i="21" a="1"/>
  <c r="M59" i="21" s="1"/>
  <c r="M59" i="18" a="1"/>
  <c r="M59" i="18" s="1"/>
  <c r="M56" i="21" a="1"/>
  <c r="M56" i="21" s="1"/>
  <c r="M56" i="18" a="1"/>
  <c r="M56" i="18" s="1"/>
  <c r="P22" i="21" a="1"/>
  <c r="P22" i="21" s="1"/>
  <c r="P22" i="18" a="1"/>
  <c r="P22" i="18" s="1"/>
  <c r="P23" i="21" a="1"/>
  <c r="P23" i="21" s="1"/>
  <c r="P23" i="18" a="1"/>
  <c r="P23" i="18" s="1"/>
  <c r="L63" i="18" a="1"/>
  <c r="L63" i="18" s="1"/>
  <c r="L63" i="21" a="1"/>
  <c r="L63" i="21" s="1"/>
  <c r="R61" i="21" a="1"/>
  <c r="R61" i="21" s="1"/>
  <c r="R61" i="18" a="1"/>
  <c r="R61" i="18" s="1"/>
  <c r="K52" i="21" a="1"/>
  <c r="K52" i="21" s="1"/>
  <c r="K52" i="18" a="1"/>
  <c r="K52" i="18" s="1"/>
  <c r="R26" i="21" a="1"/>
  <c r="R26" i="21" s="1"/>
  <c r="R26" i="18" a="1"/>
  <c r="R26" i="18" s="1"/>
  <c r="M30" i="21" a="1"/>
  <c r="M30" i="21" s="1"/>
  <c r="M30" i="18" a="1"/>
  <c r="M30" i="18" s="1"/>
  <c r="N28" i="21" a="1"/>
  <c r="N28" i="21" s="1"/>
  <c r="N28" i="18" a="1"/>
  <c r="N28" i="18" s="1"/>
  <c r="L36" i="21" a="1"/>
  <c r="L36" i="21" s="1"/>
  <c r="L36" i="18" a="1"/>
  <c r="L36" i="18" s="1"/>
  <c r="K37" i="21" a="1"/>
  <c r="K37" i="21" s="1"/>
  <c r="K37" i="18" a="1"/>
  <c r="K37" i="18" s="1"/>
  <c r="K15" i="18" a="1"/>
  <c r="K15" i="18" s="1"/>
  <c r="K15" i="21" a="1"/>
  <c r="K15" i="21" s="1"/>
  <c r="S58" i="21" a="1"/>
  <c r="S58" i="21" s="1"/>
  <c r="S58" i="18" a="1"/>
  <c r="S58" i="18" s="1"/>
  <c r="R58" i="21" a="1"/>
  <c r="R58" i="21" s="1"/>
  <c r="R58" i="18" a="1"/>
  <c r="R58" i="18" s="1"/>
  <c r="S56" i="21" a="1"/>
  <c r="S56" i="21" s="1"/>
  <c r="S56" i="18" a="1"/>
  <c r="S56" i="18" s="1"/>
  <c r="L56" i="21" a="1"/>
  <c r="L56" i="21" s="1"/>
  <c r="L56" i="18" a="1"/>
  <c r="L56" i="18" s="1"/>
  <c r="L61" i="21" a="1"/>
  <c r="L61" i="21" s="1"/>
  <c r="L61" i="18" a="1"/>
  <c r="L61" i="18" s="1"/>
  <c r="L51" i="21" a="1"/>
  <c r="L51" i="21" s="1"/>
  <c r="L51" i="18" a="1"/>
  <c r="L51" i="18" s="1"/>
  <c r="R50" i="21" a="1"/>
  <c r="R50" i="21" s="1"/>
  <c r="R50" i="18" a="1"/>
  <c r="R50" i="18" s="1"/>
  <c r="R34" i="21" a="1"/>
  <c r="R34" i="21" s="1"/>
  <c r="R34" i="18" a="1"/>
  <c r="R34" i="18" s="1"/>
  <c r="R27" i="21" a="1"/>
  <c r="R27" i="21" s="1"/>
  <c r="R27" i="18" a="1"/>
  <c r="R27" i="18" s="1"/>
  <c r="R16" i="21" a="1"/>
  <c r="R16" i="21" s="1"/>
  <c r="R16" i="18" a="1"/>
  <c r="R16" i="18" s="1"/>
  <c r="S34" i="18" a="1"/>
  <c r="S34" i="18" s="1"/>
  <c r="S34" i="21" a="1"/>
  <c r="S34" i="21" s="1"/>
  <c r="Q35" i="21" a="1"/>
  <c r="Q35" i="21" s="1"/>
  <c r="Q35" i="18" a="1"/>
  <c r="Q35" i="18" s="1"/>
  <c r="Q27" i="18" a="1"/>
  <c r="Q27" i="18" s="1"/>
  <c r="Q27" i="21" a="1"/>
  <c r="Q27" i="21" s="1"/>
  <c r="Q56" i="21" a="1"/>
  <c r="Q56" i="21" s="1"/>
  <c r="Q56" i="18" a="1"/>
  <c r="Q56" i="18" s="1"/>
  <c r="K31" i="18" a="1"/>
  <c r="K31" i="18" s="1"/>
  <c r="K31" i="21" a="1"/>
  <c r="K31" i="21" s="1"/>
  <c r="K29" i="18" a="1"/>
  <c r="K29" i="18" s="1"/>
  <c r="K29" i="21" a="1"/>
  <c r="K29" i="21" s="1"/>
  <c r="N59" i="21" a="1"/>
  <c r="N59" i="21" s="1"/>
  <c r="N59" i="18" a="1"/>
  <c r="N59" i="18" s="1"/>
  <c r="M62" i="21" a="1"/>
  <c r="M62" i="21" s="1"/>
  <c r="M62" i="18" a="1"/>
  <c r="M62" i="18" s="1"/>
  <c r="P32" i="21" a="1"/>
  <c r="P32" i="21" s="1"/>
  <c r="P32" i="18" a="1"/>
  <c r="P32" i="18" s="1"/>
  <c r="P30" i="18" a="1"/>
  <c r="P30" i="18" s="1"/>
  <c r="P30" i="21" a="1"/>
  <c r="P30" i="21" s="1"/>
  <c r="R52" i="21" a="1"/>
  <c r="R52" i="21" s="1"/>
  <c r="R52" i="18" a="1"/>
  <c r="R52" i="18" s="1"/>
  <c r="R60" i="21" a="1"/>
  <c r="R60" i="21" s="1"/>
  <c r="R60" i="18" a="1"/>
  <c r="R60" i="18" s="1"/>
  <c r="R24" i="18" a="1"/>
  <c r="R24" i="18" s="1"/>
  <c r="R24" i="21" a="1"/>
  <c r="R24" i="21" s="1"/>
  <c r="R30" i="18" a="1"/>
  <c r="R30" i="18" s="1"/>
  <c r="R30" i="21" a="1"/>
  <c r="R30" i="21" s="1"/>
  <c r="R36" i="21" a="1"/>
  <c r="R36" i="21" s="1"/>
  <c r="R36" i="18" a="1"/>
  <c r="R36" i="18" s="1"/>
  <c r="P49" i="21" a="1"/>
  <c r="P49" i="21" s="1"/>
  <c r="P49" i="18" a="1"/>
  <c r="P49" i="18" s="1"/>
  <c r="N30" i="21" a="1"/>
  <c r="N30" i="21" s="1"/>
  <c r="N30" i="18" a="1"/>
  <c r="N30" i="18" s="1"/>
  <c r="N36" i="18" a="1"/>
  <c r="N36" i="18" s="1"/>
  <c r="N36" i="21" a="1"/>
  <c r="N36" i="21" s="1"/>
  <c r="L35" i="21" a="1"/>
  <c r="L35" i="21" s="1"/>
  <c r="L35" i="18" a="1"/>
  <c r="L35" i="18" s="1"/>
  <c r="K23" i="21" a="1"/>
  <c r="K23" i="21" s="1"/>
  <c r="K23" i="18" a="1"/>
  <c r="K23" i="18" s="1"/>
  <c r="N50" i="21" a="1"/>
  <c r="N50" i="21" s="1"/>
  <c r="N50" i="18" a="1"/>
  <c r="N50" i="18" s="1"/>
  <c r="N69" i="21" a="1"/>
  <c r="N69" i="21" s="1"/>
  <c r="N69" i="18" a="1"/>
  <c r="N69" i="18" s="1"/>
  <c r="N67" i="21" a="1"/>
  <c r="N67" i="21" s="1"/>
  <c r="N67" i="18" a="1"/>
  <c r="N67" i="18" s="1"/>
  <c r="M65" i="18" a="1"/>
  <c r="M65" i="18" s="1"/>
  <c r="M65" i="21" a="1"/>
  <c r="M65" i="21" s="1"/>
  <c r="L58" i="21" a="1"/>
  <c r="L58" i="21" s="1"/>
  <c r="L58" i="18" a="1"/>
  <c r="L58" i="18" s="1"/>
  <c r="P29" i="21" a="1"/>
  <c r="P29" i="21" s="1"/>
  <c r="P29" i="18" a="1"/>
  <c r="P29" i="18" s="1"/>
  <c r="S51" i="21" a="1"/>
  <c r="S51" i="21" s="1"/>
  <c r="S51" i="18" a="1"/>
  <c r="S51" i="18" s="1"/>
  <c r="M68" i="21" a="1"/>
  <c r="M68" i="21" s="1"/>
  <c r="M68" i="18" a="1"/>
  <c r="M68" i="18" s="1"/>
  <c r="R51" i="21" a="1"/>
  <c r="R51" i="21" s="1"/>
  <c r="R51" i="18" a="1"/>
  <c r="R51" i="18" s="1"/>
  <c r="R55" i="21" a="1"/>
  <c r="R55" i="21" s="1"/>
  <c r="R55" i="18" a="1"/>
  <c r="R55" i="18" s="1"/>
  <c r="K55" i="18" a="1"/>
  <c r="K55" i="18" s="1"/>
  <c r="K55" i="21" a="1"/>
  <c r="K55" i="21" s="1"/>
  <c r="R25" i="21" a="1"/>
  <c r="R25" i="21" s="1"/>
  <c r="R25" i="18" a="1"/>
  <c r="R25" i="18" s="1"/>
  <c r="M21" i="21" a="1"/>
  <c r="M21" i="21" s="1"/>
  <c r="M21" i="18" a="1"/>
  <c r="M21" i="18" s="1"/>
  <c r="M18" i="21" a="1"/>
  <c r="M18" i="21" s="1"/>
  <c r="M18" i="18" a="1"/>
  <c r="M18" i="18" s="1"/>
  <c r="P51" i="21" a="1"/>
  <c r="P51" i="21" s="1"/>
  <c r="P51" i="18" a="1"/>
  <c r="P51" i="18" s="1"/>
  <c r="N17" i="21" a="1"/>
  <c r="N17" i="21" s="1"/>
  <c r="N17" i="18" a="1"/>
  <c r="N17" i="18" s="1"/>
  <c r="L21" i="21" a="1"/>
  <c r="L21" i="21" s="1"/>
  <c r="L21" i="18" a="1"/>
  <c r="L21" i="18" s="1"/>
  <c r="L24" i="21" a="1"/>
  <c r="L24" i="21" s="1"/>
  <c r="L24" i="18" a="1"/>
  <c r="L24" i="18" s="1"/>
  <c r="K28" i="21" a="1"/>
  <c r="K28" i="21" s="1"/>
  <c r="K28" i="18" a="1"/>
  <c r="K28" i="18" s="1"/>
  <c r="N51" i="21" a="1"/>
  <c r="N51" i="21" s="1"/>
  <c r="N51" i="18" a="1"/>
  <c r="N51" i="18" s="1"/>
  <c r="K69" i="21" a="1"/>
  <c r="K69" i="21" s="1"/>
  <c r="K69" i="18" a="1"/>
  <c r="K69" i="18" s="1"/>
  <c r="P19" i="18" a="1"/>
  <c r="P19" i="18" s="1"/>
  <c r="P19" i="21" a="1"/>
  <c r="P19" i="21" s="1"/>
  <c r="L67" i="21" a="1"/>
  <c r="L67" i="21" s="1"/>
  <c r="L67" i="18" a="1"/>
  <c r="L67" i="18" s="1"/>
  <c r="M64" i="21" a="1"/>
  <c r="M64" i="21" s="1"/>
  <c r="M64" i="18" a="1"/>
  <c r="M64" i="18" s="1"/>
  <c r="M49" i="21" a="1"/>
  <c r="M49" i="21" s="1"/>
  <c r="M49" i="18" a="1"/>
  <c r="M49" i="18" s="1"/>
  <c r="R69" i="21" a="1"/>
  <c r="R69" i="21" s="1"/>
  <c r="R69" i="18" a="1"/>
  <c r="R69" i="18" s="1"/>
  <c r="S26" i="21" a="1"/>
  <c r="S26" i="21" s="1"/>
  <c r="S26" i="18" a="1"/>
  <c r="S26" i="18" s="1"/>
  <c r="Q16" i="18" a="1"/>
  <c r="Q16" i="18" s="1"/>
  <c r="Q16" i="21" a="1"/>
  <c r="Q16" i="21" s="1"/>
  <c r="Q28" i="21" a="1"/>
  <c r="Q28" i="21" s="1"/>
  <c r="Q28" i="18" a="1"/>
  <c r="Q28" i="18" s="1"/>
  <c r="P61" i="21" a="1"/>
  <c r="P61" i="21" s="1"/>
  <c r="P61" i="18" a="1"/>
  <c r="P61" i="18" s="1"/>
  <c r="N27" i="21" a="1"/>
  <c r="N27" i="21" s="1"/>
  <c r="N27" i="18" a="1"/>
  <c r="N27" i="18" s="1"/>
  <c r="L19" i="18" a="1"/>
  <c r="L19" i="18" s="1"/>
  <c r="L19" i="21" a="1"/>
  <c r="L19" i="21" s="1"/>
  <c r="K20" i="18" a="1"/>
  <c r="K20" i="18" s="1"/>
  <c r="K20" i="21" a="1"/>
  <c r="K20" i="21" s="1"/>
  <c r="K22" i="21" a="1"/>
  <c r="K22" i="21" s="1"/>
  <c r="K22" i="18" a="1"/>
  <c r="K22" i="18" s="1"/>
  <c r="N55" i="21" a="1"/>
  <c r="N55" i="21" s="1"/>
  <c r="N55" i="18" a="1"/>
  <c r="N55" i="18" s="1"/>
  <c r="N53" i="18" a="1"/>
  <c r="N53" i="18" s="1"/>
  <c r="N53" i="21" a="1"/>
  <c r="N53" i="21" s="1"/>
  <c r="L22" i="21" a="1"/>
  <c r="L22" i="21" s="1"/>
  <c r="L22" i="18" a="1"/>
  <c r="L22" i="18" s="1"/>
  <c r="S49" i="21" a="1"/>
  <c r="S49" i="21" s="1"/>
  <c r="S49" i="18" a="1"/>
  <c r="S49" i="18" s="1"/>
  <c r="M53" i="21" a="1"/>
  <c r="M53" i="21" s="1"/>
  <c r="M53" i="18" a="1"/>
  <c r="M53" i="18" s="1"/>
  <c r="M61" i="21" a="1"/>
  <c r="M61" i="21" s="1"/>
  <c r="M61" i="18" a="1"/>
  <c r="M61" i="18" s="1"/>
  <c r="P15" i="21" a="1"/>
  <c r="P15" i="21" s="1"/>
  <c r="P15" i="18" a="1"/>
  <c r="P15" i="18" s="1"/>
  <c r="S68" i="21" a="1"/>
  <c r="S68" i="21" s="1"/>
  <c r="S68" i="18" a="1"/>
  <c r="S68" i="18" s="1"/>
  <c r="M58" i="21" a="1"/>
  <c r="M58" i="21" s="1"/>
  <c r="M58" i="18" a="1"/>
  <c r="M58" i="18" s="1"/>
  <c r="M67" i="21" a="1"/>
  <c r="M67" i="21" s="1"/>
  <c r="M67" i="18" a="1"/>
  <c r="M67" i="18" s="1"/>
  <c r="P21" i="21" a="1"/>
  <c r="P21" i="21" s="1"/>
  <c r="P21" i="18" a="1"/>
  <c r="P21" i="18" s="1"/>
  <c r="P24" i="21" a="1"/>
  <c r="P24" i="21" s="1"/>
  <c r="P24" i="18" a="1"/>
  <c r="P24" i="18" s="1"/>
  <c r="R66" i="21" a="1"/>
  <c r="R66" i="21" s="1"/>
  <c r="R66" i="18" a="1"/>
  <c r="R66" i="18" s="1"/>
  <c r="S60" i="21" a="1"/>
  <c r="S60" i="21" s="1"/>
  <c r="S60" i="18" a="1"/>
  <c r="S60" i="18" s="1"/>
  <c r="M63" i="21" a="1"/>
  <c r="M63" i="21" s="1"/>
  <c r="M63" i="18" a="1"/>
  <c r="M63" i="18" s="1"/>
  <c r="P28" i="21" a="1"/>
  <c r="P28" i="21" s="1"/>
  <c r="P28" i="18" a="1"/>
  <c r="P28" i="18" s="1"/>
  <c r="P18" i="21" a="1"/>
  <c r="P18" i="21" s="1"/>
  <c r="P18" i="18" a="1"/>
  <c r="P18" i="18" s="1"/>
  <c r="L52" i="21" a="1"/>
  <c r="L52" i="21" s="1"/>
  <c r="L52" i="18" a="1"/>
  <c r="L52" i="18" s="1"/>
  <c r="L48" i="18" a="1"/>
  <c r="L48" i="18" s="1"/>
  <c r="L48" i="21" a="1"/>
  <c r="L48" i="21" s="1"/>
  <c r="R20" i="21" a="1"/>
  <c r="R20" i="21" s="1"/>
  <c r="R20" i="18" a="1"/>
  <c r="R20" i="18" s="1"/>
  <c r="R19" i="18" a="1"/>
  <c r="R19" i="18" s="1"/>
  <c r="R19" i="21" a="1"/>
  <c r="R19" i="21" s="1"/>
  <c r="M25" i="18" a="1"/>
  <c r="M25" i="18" s="1"/>
  <c r="M25" i="21" a="1"/>
  <c r="M25" i="21" s="1"/>
  <c r="Q68" i="21" a="1"/>
  <c r="Q68" i="21" s="1"/>
  <c r="Q68" i="18" a="1"/>
  <c r="Q68" i="18" s="1"/>
  <c r="Q57" i="21" a="1"/>
  <c r="Q57" i="21" s="1"/>
  <c r="Q57" i="18" a="1"/>
  <c r="Q57" i="18" s="1"/>
  <c r="P56" i="21" a="1"/>
  <c r="P56" i="21" s="1"/>
  <c r="P56" i="18" a="1"/>
  <c r="P56" i="18" s="1"/>
  <c r="N32" i="21" a="1"/>
  <c r="N32" i="21" s="1"/>
  <c r="N32" i="18" a="1"/>
  <c r="N32" i="18" s="1"/>
  <c r="K35" i="21" a="1"/>
  <c r="K35" i="21" s="1"/>
  <c r="K35" i="18" a="1"/>
  <c r="K35" i="18" s="1"/>
  <c r="K19" i="21" a="1"/>
  <c r="K19" i="21" s="1"/>
  <c r="K19" i="18" a="1"/>
  <c r="K19" i="18" s="1"/>
  <c r="K26" i="18" a="1"/>
  <c r="K26" i="18" s="1"/>
  <c r="K26" i="21" a="1"/>
  <c r="K26" i="21" s="1"/>
  <c r="O453" i="11"/>
  <c r="O457" i="11"/>
  <c r="R462" i="11"/>
  <c r="R467" i="11"/>
  <c r="R472" i="11"/>
  <c r="P457" i="11"/>
  <c r="S462" i="11"/>
  <c r="S467" i="11"/>
  <c r="S472" i="11"/>
  <c r="O458" i="11"/>
  <c r="O463" i="11"/>
  <c r="O468" i="11"/>
  <c r="O473" i="11"/>
  <c r="P458" i="11"/>
  <c r="P463" i="11"/>
  <c r="P468" i="11"/>
  <c r="P473" i="11"/>
  <c r="Q458" i="11"/>
  <c r="Q463" i="11"/>
  <c r="Q468" i="11"/>
  <c r="Q473" i="11"/>
  <c r="R453" i="11"/>
  <c r="R458" i="11"/>
  <c r="R463" i="11"/>
  <c r="R468" i="11"/>
  <c r="R473" i="11"/>
  <c r="S453" i="11"/>
  <c r="S458" i="11"/>
  <c r="S463" i="11"/>
  <c r="S468" i="11"/>
  <c r="S473" i="11"/>
  <c r="S455" i="11"/>
  <c r="S460" i="11"/>
  <c r="S465" i="11"/>
  <c r="Q471" i="11"/>
  <c r="Q454" i="11"/>
  <c r="P461" i="11"/>
  <c r="S469" i="11"/>
  <c r="R454" i="11"/>
  <c r="Q461" i="11"/>
  <c r="O470" i="11"/>
  <c r="S454" i="11"/>
  <c r="R461" i="11"/>
  <c r="P470" i="11"/>
  <c r="O455" i="11"/>
  <c r="Q462" i="11"/>
  <c r="Q470" i="11"/>
  <c r="P455" i="11"/>
  <c r="O464" i="11"/>
  <c r="P471" i="11"/>
  <c r="Q455" i="11"/>
  <c r="P464" i="11"/>
  <c r="R471" i="11"/>
  <c r="R455" i="11"/>
  <c r="Q464" i="11"/>
  <c r="S471" i="11"/>
  <c r="P456" i="11"/>
  <c r="S464" i="11"/>
  <c r="P472" i="11"/>
  <c r="Q456" i="11"/>
  <c r="O465" i="11"/>
  <c r="Q472" i="11"/>
  <c r="O459" i="11"/>
  <c r="R469" i="11"/>
  <c r="P459" i="11"/>
  <c r="O472" i="11"/>
  <c r="Q459" i="11"/>
  <c r="O474" i="11"/>
  <c r="R459" i="11"/>
  <c r="P474" i="11"/>
  <c r="S459" i="11"/>
  <c r="Q474" i="11"/>
  <c r="O460" i="11"/>
  <c r="R474" i="11"/>
  <c r="Q460" i="11"/>
  <c r="R475" i="11"/>
  <c r="P460" i="11"/>
  <c r="R460" i="11"/>
  <c r="O467" i="11"/>
  <c r="O469" i="11"/>
  <c r="O461" i="11"/>
  <c r="O466" i="11"/>
  <c r="S466" i="11"/>
  <c r="R464" i="11"/>
  <c r="R465" i="11"/>
  <c r="Q467" i="11"/>
  <c r="P465" i="11"/>
  <c r="P467" i="11"/>
  <c r="Q465" i="11"/>
  <c r="P469" i="11"/>
  <c r="Q469" i="11"/>
  <c r="S474" i="11"/>
  <c r="O456" i="11"/>
  <c r="R456" i="11"/>
  <c r="S456" i="11"/>
  <c r="O454" i="11"/>
  <c r="P454" i="11"/>
  <c r="S475" i="11"/>
  <c r="O475" i="11"/>
  <c r="R470" i="11"/>
  <c r="P466" i="11"/>
  <c r="S461" i="11"/>
  <c r="Q457" i="11"/>
  <c r="P462" i="11"/>
  <c r="S457" i="11"/>
  <c r="Q453" i="11"/>
  <c r="P453" i="11"/>
  <c r="P475" i="11"/>
  <c r="S470" i="11"/>
  <c r="Q466" i="11"/>
  <c r="O462" i="11"/>
  <c r="R457" i="11"/>
  <c r="O471" i="11"/>
  <c r="Q475" i="11"/>
  <c r="R466" i="11"/>
  <c r="O429" i="11" a="1"/>
  <c r="O503" i="11" a="1"/>
  <c r="O477" i="11" a="1"/>
  <c r="O551" i="11" a="1"/>
  <c r="O405" i="11" a="1"/>
  <c r="O527" i="11" a="1"/>
  <c r="O575" i="11" a="1"/>
  <c r="H65" i="21" l="1" a="1"/>
  <c r="H65" i="21" s="1"/>
  <c r="H65" i="18" a="1"/>
  <c r="H65" i="18" s="1"/>
  <c r="H68" i="21" a="1"/>
  <c r="H68" i="21" s="1"/>
  <c r="H68" i="18" a="1"/>
  <c r="H68" i="18" s="1"/>
  <c r="H47" i="21" a="1"/>
  <c r="H47" i="21" s="1"/>
  <c r="H47" i="18" a="1"/>
  <c r="H47" i="18" s="1"/>
  <c r="H69" i="21" a="1"/>
  <c r="H69" i="21" s="1"/>
  <c r="H69" i="18" a="1"/>
  <c r="H69" i="18" s="1"/>
  <c r="H49" i="21" a="1"/>
  <c r="H49" i="21" s="1"/>
  <c r="H49" i="18" a="1"/>
  <c r="H49" i="18" s="1"/>
  <c r="H50" i="18" a="1"/>
  <c r="H50" i="18" s="1"/>
  <c r="H50" i="21" a="1"/>
  <c r="H50" i="21" s="1"/>
  <c r="H54" i="21" a="1"/>
  <c r="H54" i="21" s="1"/>
  <c r="H54" i="18" a="1"/>
  <c r="H54" i="18" s="1"/>
  <c r="H67" i="21" a="1"/>
  <c r="H67" i="21" s="1"/>
  <c r="H67" i="18" a="1"/>
  <c r="H67" i="18" s="1"/>
  <c r="H61" i="18" a="1"/>
  <c r="H61" i="18" s="1"/>
  <c r="H61" i="21" a="1"/>
  <c r="H61" i="21" s="1"/>
  <c r="H53" i="21" a="1"/>
  <c r="H53" i="21" s="1"/>
  <c r="H53" i="18" a="1"/>
  <c r="H53" i="18" s="1"/>
  <c r="H62" i="21" a="1"/>
  <c r="H62" i="21" s="1"/>
  <c r="H62" i="18" a="1"/>
  <c r="H62" i="18" s="1"/>
  <c r="H56" i="21" a="1"/>
  <c r="H56" i="21" s="1"/>
  <c r="H56" i="18" a="1"/>
  <c r="H56" i="18" s="1"/>
  <c r="H51" i="21" a="1"/>
  <c r="H51" i="21" s="1"/>
  <c r="H51" i="18" a="1"/>
  <c r="H51" i="18" s="1"/>
  <c r="H57" i="21" a="1"/>
  <c r="H57" i="21" s="1"/>
  <c r="H57" i="18" a="1"/>
  <c r="H57" i="18" s="1"/>
  <c r="H64" i="18" a="1"/>
  <c r="H64" i="18" s="1"/>
  <c r="H64" i="21" a="1"/>
  <c r="H64" i="21" s="1"/>
  <c r="H60" i="21" a="1"/>
  <c r="H60" i="21" s="1"/>
  <c r="H60" i="18" a="1"/>
  <c r="H60" i="18" s="1"/>
  <c r="H66" i="18" a="1"/>
  <c r="H66" i="18" s="1"/>
  <c r="H66" i="21" a="1"/>
  <c r="H66" i="21" s="1"/>
  <c r="H52" i="21" a="1"/>
  <c r="H52" i="21" s="1"/>
  <c r="H52" i="18" a="1"/>
  <c r="H52" i="18" s="1"/>
  <c r="H55" i="18" a="1"/>
  <c r="H55" i="18" s="1"/>
  <c r="H55" i="21" a="1"/>
  <c r="H55" i="21" s="1"/>
  <c r="H63" i="21" a="1"/>
  <c r="H63" i="21" s="1"/>
  <c r="H63" i="18" a="1"/>
  <c r="H63" i="18" s="1"/>
  <c r="H59" i="21" a="1"/>
  <c r="H59" i="21" s="1"/>
  <c r="H59" i="18" a="1"/>
  <c r="H59" i="18" s="1"/>
  <c r="H58" i="21" a="1"/>
  <c r="H58" i="21" s="1"/>
  <c r="H58" i="18" a="1"/>
  <c r="H58" i="18" s="1"/>
  <c r="H48" i="21" a="1"/>
  <c r="H48" i="21" s="1"/>
  <c r="H48" i="18" a="1"/>
  <c r="H48" i="18" s="1"/>
  <c r="O575" i="11"/>
  <c r="P587" i="11"/>
  <c r="R590" i="11"/>
  <c r="S576" i="11"/>
  <c r="O576" i="11"/>
  <c r="Q588" i="11"/>
  <c r="P578" i="11"/>
  <c r="O581" i="11"/>
  <c r="P588" i="11"/>
  <c r="Q578" i="11"/>
  <c r="P586" i="11"/>
  <c r="R583" i="11"/>
  <c r="Q592" i="11"/>
  <c r="O584" i="11"/>
  <c r="S582" i="11"/>
  <c r="S595" i="11"/>
  <c r="S581" i="11"/>
  <c r="O588" i="11"/>
  <c r="S597" i="11"/>
  <c r="R579" i="11"/>
  <c r="Q591" i="11"/>
  <c r="Q577" i="11"/>
  <c r="P594" i="11"/>
  <c r="Q593" i="11"/>
  <c r="P575" i="11"/>
  <c r="O587" i="11"/>
  <c r="Q583" i="11"/>
  <c r="S589" i="11"/>
  <c r="O589" i="11"/>
  <c r="O597" i="11"/>
  <c r="P579" i="11"/>
  <c r="P580" i="11"/>
  <c r="S596" i="11"/>
  <c r="R582" i="11"/>
  <c r="O583" i="11"/>
  <c r="Q585" i="11"/>
  <c r="R584" i="11"/>
  <c r="R592" i="11"/>
  <c r="R596" i="11"/>
  <c r="R595" i="11"/>
  <c r="S586" i="11"/>
  <c r="R576" i="11"/>
  <c r="S575" i="11"/>
  <c r="S583" i="11"/>
  <c r="P591" i="11"/>
  <c r="S594" i="11"/>
  <c r="O594" i="11"/>
  <c r="R597" i="11"/>
  <c r="Q579" i="11"/>
  <c r="S587" i="11"/>
  <c r="Q582" i="11"/>
  <c r="Q590" i="11"/>
  <c r="R589" i="11"/>
  <c r="P593" i="11"/>
  <c r="R587" i="11"/>
  <c r="R586" i="11"/>
  <c r="R594" i="11"/>
  <c r="S593" i="11"/>
  <c r="R575" i="11"/>
  <c r="P583" i="11"/>
  <c r="P582" i="11"/>
  <c r="P590" i="11"/>
  <c r="Q589" i="11"/>
  <c r="Q597" i="11"/>
  <c r="O582" i="11"/>
  <c r="Q580" i="11"/>
  <c r="Q596" i="11"/>
  <c r="S585" i="11"/>
  <c r="P584" i="11"/>
  <c r="S578" i="11"/>
  <c r="O577" i="11"/>
  <c r="Q575" i="11"/>
  <c r="O590" i="11"/>
  <c r="S592" i="11"/>
  <c r="Q587" i="11"/>
  <c r="R585" i="11"/>
  <c r="R577" i="11"/>
  <c r="S588" i="11"/>
  <c r="O595" i="11"/>
  <c r="Q584" i="11"/>
  <c r="Q581" i="11"/>
  <c r="O586" i="11"/>
  <c r="O580" i="11"/>
  <c r="S579" i="11"/>
  <c r="P592" i="11"/>
  <c r="R581" i="11"/>
  <c r="O593" i="11"/>
  <c r="O592" i="11"/>
  <c r="O579" i="11"/>
  <c r="P577" i="11"/>
  <c r="R588" i="11"/>
  <c r="P596" i="11"/>
  <c r="Q594" i="11"/>
  <c r="P597" i="11"/>
  <c r="S591" i="11"/>
  <c r="O596" i="11"/>
  <c r="P585" i="11"/>
  <c r="R591" i="11"/>
  <c r="S580" i="11"/>
  <c r="O578" i="11"/>
  <c r="Q576" i="11"/>
  <c r="P576" i="11"/>
  <c r="Q595" i="11"/>
  <c r="O585" i="11"/>
  <c r="O591" i="11"/>
  <c r="R580" i="11"/>
  <c r="S577" i="11"/>
  <c r="P581" i="11"/>
  <c r="P589" i="11"/>
  <c r="R578" i="11"/>
  <c r="Q586" i="11"/>
  <c r="R593" i="11"/>
  <c r="P595" i="11"/>
  <c r="S590" i="11"/>
  <c r="S584" i="11"/>
  <c r="O528" i="11"/>
  <c r="P530" i="11"/>
  <c r="S534" i="11"/>
  <c r="Q539" i="11"/>
  <c r="O544" i="11"/>
  <c r="R548" i="11"/>
  <c r="Q530" i="11"/>
  <c r="O535" i="11"/>
  <c r="R539" i="11"/>
  <c r="P544" i="11"/>
  <c r="S548" i="11"/>
  <c r="R530" i="11"/>
  <c r="P535" i="11"/>
  <c r="S539" i="11"/>
  <c r="Q544" i="11"/>
  <c r="O549" i="11"/>
  <c r="S530" i="11"/>
  <c r="Q535" i="11"/>
  <c r="O540" i="11"/>
  <c r="R544" i="11"/>
  <c r="P549" i="11"/>
  <c r="O531" i="11"/>
  <c r="R535" i="11"/>
  <c r="P540" i="11"/>
  <c r="S544" i="11"/>
  <c r="Q549" i="11"/>
  <c r="P531" i="11"/>
  <c r="S535" i="11"/>
  <c r="Q540" i="11"/>
  <c r="O545" i="11"/>
  <c r="R549" i="11"/>
  <c r="Q531" i="11"/>
  <c r="O536" i="11"/>
  <c r="R540" i="11"/>
  <c r="P545" i="11"/>
  <c r="S549" i="11"/>
  <c r="O529" i="11"/>
  <c r="R533" i="11"/>
  <c r="P538" i="11"/>
  <c r="S542" i="11"/>
  <c r="Q547" i="11"/>
  <c r="O532" i="11"/>
  <c r="R538" i="11"/>
  <c r="Q546" i="11"/>
  <c r="P532" i="11"/>
  <c r="S538" i="11"/>
  <c r="R546" i="11"/>
  <c r="R532" i="11"/>
  <c r="O539" i="11"/>
  <c r="S546" i="11"/>
  <c r="S532" i="11"/>
  <c r="P539" i="11"/>
  <c r="O547" i="11"/>
  <c r="O533" i="11"/>
  <c r="S540" i="11"/>
  <c r="P547" i="11"/>
  <c r="P533" i="11"/>
  <c r="O541" i="11"/>
  <c r="R547" i="11"/>
  <c r="O527" i="11"/>
  <c r="Q533" i="11"/>
  <c r="Q541" i="11"/>
  <c r="S547" i="11"/>
  <c r="Q527" i="11"/>
  <c r="O534" i="11"/>
  <c r="S541" i="11"/>
  <c r="P548" i="11"/>
  <c r="R527" i="11"/>
  <c r="P534" i="11"/>
  <c r="O542" i="11"/>
  <c r="Q548" i="11"/>
  <c r="O537" i="11"/>
  <c r="R537" i="11"/>
  <c r="P537" i="11"/>
  <c r="Q537" i="11"/>
  <c r="P527" i="11"/>
  <c r="S527" i="11"/>
  <c r="S537" i="11"/>
  <c r="P528" i="11"/>
  <c r="O538" i="11"/>
  <c r="R528" i="11"/>
  <c r="R541" i="11"/>
  <c r="S533" i="11"/>
  <c r="Q542" i="11"/>
  <c r="Q534" i="11"/>
  <c r="Q538" i="11"/>
  <c r="P542" i="11"/>
  <c r="P543" i="11"/>
  <c r="Q529" i="11"/>
  <c r="R534" i="11"/>
  <c r="R542" i="11"/>
  <c r="S545" i="11"/>
  <c r="P536" i="11"/>
  <c r="Q536" i="11"/>
  <c r="O543" i="11"/>
  <c r="Q543" i="11"/>
  <c r="R536" i="11"/>
  <c r="Q528" i="11"/>
  <c r="R543" i="11"/>
  <c r="S528" i="11"/>
  <c r="S543" i="11"/>
  <c r="P529" i="11"/>
  <c r="Q545" i="11"/>
  <c r="S529" i="11"/>
  <c r="O530" i="11"/>
  <c r="O548" i="11"/>
  <c r="R531" i="11"/>
  <c r="S531" i="11"/>
  <c r="O546" i="11"/>
  <c r="P546" i="11"/>
  <c r="R529" i="11"/>
  <c r="R545" i="11"/>
  <c r="P541" i="11"/>
  <c r="S536" i="11"/>
  <c r="Q532" i="11"/>
  <c r="O405" i="11"/>
  <c r="S406" i="11"/>
  <c r="S411" i="11"/>
  <c r="S416" i="11"/>
  <c r="S421" i="11"/>
  <c r="S426" i="11"/>
  <c r="O407" i="11"/>
  <c r="O412" i="11"/>
  <c r="O417" i="11"/>
  <c r="O422" i="11"/>
  <c r="R427" i="11"/>
  <c r="P407" i="11"/>
  <c r="P412" i="11"/>
  <c r="P417" i="11"/>
  <c r="P422" i="11"/>
  <c r="S427" i="11"/>
  <c r="Q407" i="11"/>
  <c r="Q412" i="11"/>
  <c r="Q417" i="11"/>
  <c r="Q422" i="11"/>
  <c r="R407" i="11"/>
  <c r="R412" i="11"/>
  <c r="R417" i="11"/>
  <c r="P423" i="11"/>
  <c r="S407" i="11"/>
  <c r="S412" i="11"/>
  <c r="S417" i="11"/>
  <c r="Q423" i="11"/>
  <c r="O408" i="11"/>
  <c r="O413" i="11"/>
  <c r="O418" i="11"/>
  <c r="R423" i="11"/>
  <c r="R405" i="11"/>
  <c r="R410" i="11"/>
  <c r="R415" i="11"/>
  <c r="R420" i="11"/>
  <c r="R425" i="11"/>
  <c r="Q406" i="11"/>
  <c r="O415" i="11"/>
  <c r="S423" i="11"/>
  <c r="R406" i="11"/>
  <c r="P415" i="11"/>
  <c r="O424" i="11"/>
  <c r="P408" i="11"/>
  <c r="Q415" i="11"/>
  <c r="P424" i="11"/>
  <c r="Q408" i="11"/>
  <c r="S415" i="11"/>
  <c r="Q424" i="11"/>
  <c r="R408" i="11"/>
  <c r="O416" i="11"/>
  <c r="R424" i="11"/>
  <c r="S408" i="11"/>
  <c r="P416" i="11"/>
  <c r="S424" i="11"/>
  <c r="O409" i="11"/>
  <c r="Q416" i="11"/>
  <c r="O425" i="11"/>
  <c r="O410" i="11"/>
  <c r="S418" i="11"/>
  <c r="Q425" i="11"/>
  <c r="P410" i="11"/>
  <c r="O419" i="11"/>
  <c r="S425" i="11"/>
  <c r="Q413" i="11"/>
  <c r="R426" i="11"/>
  <c r="R414" i="11"/>
  <c r="R413" i="11"/>
  <c r="Q414" i="11"/>
  <c r="S414" i="11"/>
  <c r="R416" i="11"/>
  <c r="Q419" i="11"/>
  <c r="P409" i="11"/>
  <c r="Q426" i="11"/>
  <c r="P413" i="11"/>
  <c r="Q410" i="11"/>
  <c r="P419" i="11"/>
  <c r="R419" i="11"/>
  <c r="O420" i="11"/>
  <c r="P421" i="11"/>
  <c r="S410" i="11"/>
  <c r="R411" i="11"/>
  <c r="O411" i="11"/>
  <c r="P420" i="11"/>
  <c r="P411" i="11"/>
  <c r="Q411" i="11"/>
  <c r="S419" i="11"/>
  <c r="Q420" i="11"/>
  <c r="S420" i="11"/>
  <c r="O421" i="11"/>
  <c r="S405" i="11"/>
  <c r="O406" i="11"/>
  <c r="Q421" i="11"/>
  <c r="P406" i="11"/>
  <c r="O426" i="11"/>
  <c r="P426" i="11"/>
  <c r="R421" i="11"/>
  <c r="P425" i="11"/>
  <c r="R422" i="11"/>
  <c r="P418" i="11"/>
  <c r="S413" i="11"/>
  <c r="Q409" i="11"/>
  <c r="Q427" i="11"/>
  <c r="S409" i="11"/>
  <c r="Q405" i="11"/>
  <c r="P427" i="11"/>
  <c r="O427" i="11"/>
  <c r="S422" i="11"/>
  <c r="Q418" i="11"/>
  <c r="O414" i="11"/>
  <c r="R409" i="11"/>
  <c r="P405" i="11"/>
  <c r="R418" i="11"/>
  <c r="P414" i="11"/>
  <c r="O423" i="11"/>
  <c r="O551" i="11"/>
  <c r="S554" i="11"/>
  <c r="O561" i="11"/>
  <c r="Q566" i="11"/>
  <c r="O572" i="11"/>
  <c r="O555" i="11"/>
  <c r="P561" i="11"/>
  <c r="S566" i="11"/>
  <c r="P572" i="11"/>
  <c r="P555" i="11"/>
  <c r="Q561" i="11"/>
  <c r="O567" i="11"/>
  <c r="Q572" i="11"/>
  <c r="S555" i="11"/>
  <c r="R561" i="11"/>
  <c r="P567" i="11"/>
  <c r="R572" i="11"/>
  <c r="Q556" i="11"/>
  <c r="S561" i="11"/>
  <c r="Q567" i="11"/>
  <c r="S572" i="11"/>
  <c r="R556" i="11"/>
  <c r="O562" i="11"/>
  <c r="R567" i="11"/>
  <c r="Q573" i="11"/>
  <c r="S556" i="11"/>
  <c r="Q562" i="11"/>
  <c r="S567" i="11"/>
  <c r="R553" i="11"/>
  <c r="O559" i="11"/>
  <c r="P565" i="11"/>
  <c r="R570" i="11"/>
  <c r="S552" i="11"/>
  <c r="R562" i="11"/>
  <c r="Q570" i="11"/>
  <c r="O553" i="11"/>
  <c r="S562" i="11"/>
  <c r="S570" i="11"/>
  <c r="P553" i="11"/>
  <c r="O563" i="11"/>
  <c r="P571" i="11"/>
  <c r="S553" i="11"/>
  <c r="P563" i="11"/>
  <c r="Q571" i="11"/>
  <c r="O554" i="11"/>
  <c r="Q563" i="11"/>
  <c r="R571" i="11"/>
  <c r="P554" i="11"/>
  <c r="R563" i="11"/>
  <c r="S571" i="11"/>
  <c r="Q554" i="11"/>
  <c r="S563" i="11"/>
  <c r="R554" i="11"/>
  <c r="O557" i="11"/>
  <c r="R564" i="11"/>
  <c r="P557" i="11"/>
  <c r="Q565" i="11"/>
  <c r="Q557" i="11"/>
  <c r="S569" i="11"/>
  <c r="R557" i="11"/>
  <c r="O570" i="11"/>
  <c r="O558" i="11"/>
  <c r="P570" i="11"/>
  <c r="P558" i="11"/>
  <c r="Q558" i="11"/>
  <c r="R558" i="11"/>
  <c r="P559" i="11"/>
  <c r="R559" i="11"/>
  <c r="R565" i="11"/>
  <c r="S558" i="11"/>
  <c r="P568" i="11"/>
  <c r="R569" i="11"/>
  <c r="Q559" i="11"/>
  <c r="P560" i="11"/>
  <c r="P566" i="11"/>
  <c r="S560" i="11"/>
  <c r="O569" i="11"/>
  <c r="O564" i="11"/>
  <c r="O566" i="11"/>
  <c r="O568" i="11"/>
  <c r="S565" i="11"/>
  <c r="Q568" i="11"/>
  <c r="O552" i="11"/>
  <c r="P552" i="11"/>
  <c r="Q552" i="11"/>
  <c r="Q551" i="11"/>
  <c r="R552" i="11"/>
  <c r="S564" i="11"/>
  <c r="Q560" i="11"/>
  <c r="O556" i="11"/>
  <c r="R551" i="11"/>
  <c r="P573" i="11"/>
  <c r="S568" i="11"/>
  <c r="Q564" i="11"/>
  <c r="O560" i="11"/>
  <c r="R555" i="11"/>
  <c r="O571" i="11"/>
  <c r="P551" i="11"/>
  <c r="Q553" i="11"/>
  <c r="S559" i="11"/>
  <c r="S573" i="11"/>
  <c r="Q555" i="11"/>
  <c r="R568" i="11"/>
  <c r="R566" i="11"/>
  <c r="P564" i="11"/>
  <c r="S557" i="11"/>
  <c r="Q569" i="11"/>
  <c r="O565" i="11"/>
  <c r="S551" i="11"/>
  <c r="R560" i="11"/>
  <c r="P556" i="11"/>
  <c r="P569" i="11"/>
  <c r="P562" i="11"/>
  <c r="R573" i="11"/>
  <c r="O573" i="11"/>
  <c r="O477" i="11"/>
  <c r="P478" i="11"/>
  <c r="O485" i="11"/>
  <c r="P492" i="11"/>
  <c r="R498" i="11"/>
  <c r="S478" i="11"/>
  <c r="P485" i="11"/>
  <c r="Q492" i="11"/>
  <c r="S498" i="11"/>
  <c r="O479" i="11"/>
  <c r="Q485" i="11"/>
  <c r="O493" i="11"/>
  <c r="P499" i="11"/>
  <c r="P479" i="11"/>
  <c r="R485" i="11"/>
  <c r="P493" i="11"/>
  <c r="S499" i="11"/>
  <c r="S479" i="11"/>
  <c r="R486" i="11"/>
  <c r="Q493" i="11"/>
  <c r="O480" i="11"/>
  <c r="S486" i="11"/>
  <c r="R493" i="11"/>
  <c r="P480" i="11"/>
  <c r="O487" i="11"/>
  <c r="S493" i="11"/>
  <c r="Q483" i="11"/>
  <c r="S489" i="11"/>
  <c r="Q497" i="11"/>
  <c r="Q480" i="11"/>
  <c r="R489" i="11"/>
  <c r="R480" i="11"/>
  <c r="O490" i="11"/>
  <c r="S480" i="11"/>
  <c r="O491" i="11"/>
  <c r="O481" i="11"/>
  <c r="P491" i="11"/>
  <c r="P481" i="11"/>
  <c r="Q491" i="11"/>
  <c r="P482" i="11"/>
  <c r="O492" i="11"/>
  <c r="Q482" i="11"/>
  <c r="O494" i="11"/>
  <c r="P483" i="11"/>
  <c r="Q494" i="11"/>
  <c r="R483" i="11"/>
  <c r="Q495" i="11"/>
  <c r="O488" i="11"/>
  <c r="R488" i="11"/>
  <c r="S488" i="11"/>
  <c r="O489" i="11"/>
  <c r="P489" i="11"/>
  <c r="Q489" i="11"/>
  <c r="R495" i="11"/>
  <c r="R482" i="11"/>
  <c r="R496" i="11"/>
  <c r="P484" i="11"/>
  <c r="S487" i="11"/>
  <c r="Q496" i="11"/>
  <c r="Q484" i="11"/>
  <c r="S496" i="11"/>
  <c r="R497" i="11"/>
  <c r="R484" i="11"/>
  <c r="S484" i="11"/>
  <c r="P494" i="11"/>
  <c r="Q498" i="11"/>
  <c r="R487" i="11"/>
  <c r="S495" i="11"/>
  <c r="S497" i="11"/>
  <c r="O498" i="11"/>
  <c r="P498" i="11"/>
  <c r="S477" i="11"/>
  <c r="O478" i="11"/>
  <c r="P496" i="11"/>
  <c r="S494" i="11"/>
  <c r="S491" i="11"/>
  <c r="Q490" i="11"/>
  <c r="R491" i="11"/>
  <c r="Q487" i="11"/>
  <c r="O486" i="11"/>
  <c r="O483" i="11"/>
  <c r="R481" i="11"/>
  <c r="R478" i="11"/>
  <c r="P477" i="11"/>
  <c r="R494" i="11"/>
  <c r="O496" i="11"/>
  <c r="O499" i="11"/>
  <c r="P487" i="11"/>
  <c r="P490" i="11"/>
  <c r="Q478" i="11"/>
  <c r="Q481" i="11"/>
  <c r="S492" i="11"/>
  <c r="Q486" i="11"/>
  <c r="Q488" i="11"/>
  <c r="O482" i="11"/>
  <c r="O484" i="11"/>
  <c r="Q479" i="11"/>
  <c r="R499" i="11"/>
  <c r="S490" i="11"/>
  <c r="R477" i="11"/>
  <c r="R479" i="11"/>
  <c r="O497" i="11"/>
  <c r="R492" i="11"/>
  <c r="S482" i="11"/>
  <c r="P488" i="11"/>
  <c r="S483" i="11"/>
  <c r="P495" i="11"/>
  <c r="O495" i="11"/>
  <c r="R490" i="11"/>
  <c r="P486" i="11"/>
  <c r="S481" i="11"/>
  <c r="Q477" i="11"/>
  <c r="S485" i="11"/>
  <c r="Q499" i="11"/>
  <c r="P497" i="11"/>
  <c r="O503" i="11"/>
  <c r="P507" i="11"/>
  <c r="R513" i="11"/>
  <c r="P520" i="11"/>
  <c r="O508" i="11"/>
  <c r="S513" i="11"/>
  <c r="Q520" i="11"/>
  <c r="P508" i="11"/>
  <c r="S514" i="11"/>
  <c r="P521" i="11"/>
  <c r="Q508" i="11"/>
  <c r="O515" i="11"/>
  <c r="Q521" i="11"/>
  <c r="R508" i="11"/>
  <c r="P515" i="11"/>
  <c r="R521" i="11"/>
  <c r="S508" i="11"/>
  <c r="Q515" i="11"/>
  <c r="S521" i="11"/>
  <c r="O509" i="11"/>
  <c r="R515" i="11"/>
  <c r="O522" i="11"/>
  <c r="O506" i="11"/>
  <c r="Q512" i="11"/>
  <c r="P518" i="11"/>
  <c r="S524" i="11"/>
  <c r="S506" i="11"/>
  <c r="R517" i="11"/>
  <c r="O507" i="11"/>
  <c r="S517" i="11"/>
  <c r="P509" i="11"/>
  <c r="O518" i="11"/>
  <c r="Q509" i="11"/>
  <c r="P519" i="11"/>
  <c r="Q510" i="11"/>
  <c r="Q519" i="11"/>
  <c r="R510" i="11"/>
  <c r="R519" i="11"/>
  <c r="S510" i="11"/>
  <c r="S519" i="11"/>
  <c r="P511" i="11"/>
  <c r="P522" i="11"/>
  <c r="Q511" i="11"/>
  <c r="Q522" i="11"/>
  <c r="R503" i="11"/>
  <c r="P517" i="11"/>
  <c r="S503" i="11"/>
  <c r="Q517" i="11"/>
  <c r="R522" i="11"/>
  <c r="O504" i="11"/>
  <c r="O520" i="11"/>
  <c r="P504" i="11"/>
  <c r="Q504" i="11"/>
  <c r="R523" i="11"/>
  <c r="R504" i="11"/>
  <c r="S523" i="11"/>
  <c r="O505" i="11"/>
  <c r="P524" i="11"/>
  <c r="P506" i="11"/>
  <c r="S512" i="11"/>
  <c r="O516" i="11"/>
  <c r="Q506" i="11"/>
  <c r="Q513" i="11"/>
  <c r="R506" i="11"/>
  <c r="O511" i="11"/>
  <c r="O513" i="11"/>
  <c r="P513" i="11"/>
  <c r="S515" i="11"/>
  <c r="R511" i="11"/>
  <c r="R512" i="11"/>
  <c r="S516" i="11"/>
  <c r="R524" i="11"/>
  <c r="O517" i="11"/>
  <c r="O524" i="11"/>
  <c r="Q524" i="11"/>
  <c r="R525" i="11"/>
  <c r="S504" i="11"/>
  <c r="S525" i="11"/>
  <c r="P510" i="11"/>
  <c r="Q503" i="11"/>
  <c r="P503" i="11"/>
  <c r="S505" i="11"/>
  <c r="P525" i="11"/>
  <c r="P523" i="11"/>
  <c r="S520" i="11"/>
  <c r="R505" i="11"/>
  <c r="S518" i="11"/>
  <c r="Q516" i="11"/>
  <c r="Q514" i="11"/>
  <c r="O512" i="11"/>
  <c r="O510" i="11"/>
  <c r="R507" i="11"/>
  <c r="O523" i="11"/>
  <c r="O525" i="11"/>
  <c r="R518" i="11"/>
  <c r="R520" i="11"/>
  <c r="P514" i="11"/>
  <c r="P516" i="11"/>
  <c r="Q518" i="11"/>
  <c r="O514" i="11"/>
  <c r="Q523" i="11"/>
  <c r="O519" i="11"/>
  <c r="R514" i="11"/>
  <c r="Q505" i="11"/>
  <c r="S522" i="11"/>
  <c r="S509" i="11"/>
  <c r="P505" i="11"/>
  <c r="Q525" i="11"/>
  <c r="O521" i="11"/>
  <c r="S507" i="11"/>
  <c r="R516" i="11"/>
  <c r="P512" i="11"/>
  <c r="Q507" i="11"/>
  <c r="S511" i="11"/>
  <c r="R509" i="11"/>
  <c r="O429" i="11"/>
  <c r="O445" i="11"/>
  <c r="P441" i="11"/>
  <c r="P439" i="11"/>
  <c r="S446" i="11"/>
  <c r="Q451" i="11"/>
  <c r="R433" i="11"/>
  <c r="R450" i="11"/>
  <c r="P436" i="11"/>
  <c r="O444" i="11"/>
  <c r="R440" i="11"/>
  <c r="S436" i="11"/>
  <c r="S447" i="11"/>
  <c r="Q442" i="11"/>
  <c r="O447" i="11"/>
  <c r="R447" i="11"/>
  <c r="S431" i="11"/>
  <c r="Q445" i="11"/>
  <c r="Q443" i="11"/>
  <c r="O438" i="11"/>
  <c r="P438" i="11"/>
  <c r="P442" i="11"/>
  <c r="P449" i="11"/>
  <c r="O441" i="11"/>
  <c r="O439" i="11"/>
  <c r="S433" i="11"/>
  <c r="O436" i="11"/>
  <c r="S444" i="11"/>
  <c r="R436" i="11"/>
  <c r="R434" i="11"/>
  <c r="P429" i="11"/>
  <c r="O451" i="11"/>
  <c r="O442" i="11"/>
  <c r="Q440" i="11"/>
  <c r="Q436" i="11"/>
  <c r="P430" i="11"/>
  <c r="Q448" i="11"/>
  <c r="R446" i="11"/>
  <c r="P446" i="11"/>
  <c r="R431" i="11"/>
  <c r="S448" i="11"/>
  <c r="P443" i="11"/>
  <c r="P435" i="11"/>
  <c r="S437" i="11"/>
  <c r="Q437" i="11"/>
  <c r="R444" i="11"/>
  <c r="O440" i="11"/>
  <c r="Q434" i="11"/>
  <c r="Q439" i="11"/>
  <c r="O450" i="11"/>
  <c r="Q450" i="11"/>
  <c r="Q446" i="11"/>
  <c r="O435" i="11"/>
  <c r="Q430" i="11"/>
  <c r="Q432" i="11"/>
  <c r="O446" i="11"/>
  <c r="R437" i="11"/>
  <c r="S434" i="11"/>
  <c r="S451" i="11"/>
  <c r="R441" i="11"/>
  <c r="S429" i="11"/>
  <c r="R445" i="11"/>
  <c r="P451" i="11"/>
  <c r="S441" i="11"/>
  <c r="Q444" i="11"/>
  <c r="O433" i="11"/>
  <c r="R435" i="11"/>
  <c r="R430" i="11"/>
  <c r="R432" i="11"/>
  <c r="S450" i="11"/>
  <c r="R443" i="11"/>
  <c r="S449" i="11"/>
  <c r="P433" i="11"/>
  <c r="P437" i="11"/>
  <c r="R451" i="11"/>
  <c r="S432" i="11"/>
  <c r="S442" i="11"/>
  <c r="P450" i="11"/>
  <c r="O434" i="11"/>
  <c r="S443" i="11"/>
  <c r="Q441" i="11"/>
  <c r="R442" i="11"/>
  <c r="O437" i="11"/>
  <c r="Q429" i="11"/>
  <c r="S445" i="11"/>
  <c r="P431" i="11"/>
  <c r="O448" i="11"/>
  <c r="R449" i="11"/>
  <c r="P444" i="11"/>
  <c r="R438" i="11"/>
  <c r="P445" i="11"/>
  <c r="S439" i="11"/>
  <c r="P434" i="11"/>
  <c r="S440" i="11"/>
  <c r="Q435" i="11"/>
  <c r="P447" i="11"/>
  <c r="O449" i="11"/>
  <c r="S438" i="11"/>
  <c r="Q433" i="11"/>
  <c r="O432" i="11"/>
  <c r="O431" i="11"/>
  <c r="Q438" i="11"/>
  <c r="Q449" i="11"/>
  <c r="R439" i="11"/>
  <c r="R429" i="11"/>
  <c r="P432" i="11"/>
  <c r="Q431" i="11"/>
  <c r="O430" i="11"/>
  <c r="P448" i="11"/>
  <c r="P440" i="11"/>
  <c r="Q447" i="11"/>
  <c r="S435" i="11"/>
  <c r="R448" i="11"/>
  <c r="S430" i="11"/>
  <c r="O443" i="11"/>
  <c r="F26" i="21" l="1" a="1"/>
  <c r="F26" i="21" s="1"/>
  <c r="F26" i="18" a="1"/>
  <c r="F26" i="18" s="1"/>
  <c r="F22" i="21" a="1"/>
  <c r="F22" i="21" s="1"/>
  <c r="F22" i="18" a="1"/>
  <c r="F22" i="18" s="1"/>
  <c r="H15" i="21" a="1"/>
  <c r="H15" i="21" s="1"/>
  <c r="H15" i="18" a="1"/>
  <c r="H15" i="18" s="1"/>
  <c r="H29" i="21" a="1"/>
  <c r="H29" i="21" s="1"/>
  <c r="H29" i="18" a="1"/>
  <c r="H29" i="18" s="1"/>
  <c r="H35" i="18" a="1"/>
  <c r="H35" i="18" s="1"/>
  <c r="H35" i="21" a="1"/>
  <c r="H35" i="21" s="1"/>
  <c r="F66" i="21" a="1"/>
  <c r="F66" i="21" s="1"/>
  <c r="F66" i="18" a="1"/>
  <c r="F66" i="18" s="1"/>
  <c r="I20" i="21" a="1"/>
  <c r="I20" i="21" s="1"/>
  <c r="I20" i="18" a="1"/>
  <c r="I20" i="18" s="1"/>
  <c r="I35" i="21" a="1"/>
  <c r="I35" i="21" s="1"/>
  <c r="I35" i="18" a="1"/>
  <c r="I35" i="18" s="1"/>
  <c r="G55" i="21" a="1"/>
  <c r="G55" i="21" s="1"/>
  <c r="G55" i="18" a="1"/>
  <c r="G55" i="18" s="1"/>
  <c r="G69" i="21" a="1"/>
  <c r="G69" i="21" s="1"/>
  <c r="G69" i="18" a="1"/>
  <c r="G69" i="18" s="1"/>
  <c r="F20" i="21" a="1"/>
  <c r="F20" i="21" s="1"/>
  <c r="F20" i="18" a="1"/>
  <c r="F20" i="18" s="1"/>
  <c r="I64" i="21" a="1"/>
  <c r="I64" i="21" s="1"/>
  <c r="I64" i="18" a="1"/>
  <c r="I64" i="18" s="1"/>
  <c r="I54" i="18" a="1"/>
  <c r="I54" i="18" s="1"/>
  <c r="I54" i="21" a="1"/>
  <c r="I54" i="21" s="1"/>
  <c r="I56" i="21" a="1"/>
  <c r="I56" i="21" s="1"/>
  <c r="I56" i="18" a="1"/>
  <c r="I56" i="18" s="1"/>
  <c r="H23" i="21" a="1"/>
  <c r="H23" i="21" s="1"/>
  <c r="H23" i="18" a="1"/>
  <c r="H23" i="18" s="1"/>
  <c r="H31" i="21" a="1"/>
  <c r="H31" i="21" s="1"/>
  <c r="H31" i="18" a="1"/>
  <c r="H31" i="18" s="1"/>
  <c r="G28" i="21" a="1"/>
  <c r="G28" i="21" s="1"/>
  <c r="G28" i="18" a="1"/>
  <c r="G28" i="18" s="1"/>
  <c r="G18" i="18" a="1"/>
  <c r="G18" i="18" s="1"/>
  <c r="G18" i="21" a="1"/>
  <c r="G18" i="21" s="1"/>
  <c r="I36" i="21" a="1"/>
  <c r="I36" i="21" s="1"/>
  <c r="I36" i="18" a="1"/>
  <c r="I36" i="18" s="1"/>
  <c r="G52" i="21" a="1"/>
  <c r="G52" i="21" s="1"/>
  <c r="G52" i="18" a="1"/>
  <c r="G52" i="18" s="1"/>
  <c r="G68" i="21" a="1"/>
  <c r="G68" i="21" s="1"/>
  <c r="G68" i="18" a="1"/>
  <c r="G68" i="18" s="1"/>
  <c r="I67" i="21" a="1"/>
  <c r="I67" i="21" s="1"/>
  <c r="I67" i="18" a="1"/>
  <c r="I67" i="18" s="1"/>
  <c r="F50" i="18" a="1"/>
  <c r="F50" i="18" s="1"/>
  <c r="F50" i="21" a="1"/>
  <c r="F50" i="21" s="1"/>
  <c r="G31" i="18" a="1"/>
  <c r="G31" i="18" s="1"/>
  <c r="G31" i="21" a="1"/>
  <c r="G31" i="21" s="1"/>
  <c r="I32" i="21" a="1"/>
  <c r="I32" i="21" s="1"/>
  <c r="I32" i="18" a="1"/>
  <c r="I32" i="18" s="1"/>
  <c r="G58" i="21" a="1"/>
  <c r="G58" i="21" s="1"/>
  <c r="G58" i="18" a="1"/>
  <c r="G58" i="18" s="1"/>
  <c r="F31" i="21" a="1"/>
  <c r="F31" i="21" s="1"/>
  <c r="F31" i="18" a="1"/>
  <c r="F31" i="18" s="1"/>
  <c r="F33" i="21" a="1"/>
  <c r="F33" i="21" s="1"/>
  <c r="F33" i="18" a="1"/>
  <c r="F33" i="18" s="1"/>
  <c r="I60" i="21" a="1"/>
  <c r="I60" i="21" s="1"/>
  <c r="I60" i="18" a="1"/>
  <c r="I60" i="18" s="1"/>
  <c r="H37" i="18" a="1"/>
  <c r="H37" i="18" s="1"/>
  <c r="H37" i="21" a="1"/>
  <c r="H37" i="21" s="1"/>
  <c r="F63" i="21" a="1"/>
  <c r="F63" i="21" s="1"/>
  <c r="F63" i="18" a="1"/>
  <c r="F63" i="18" s="1"/>
  <c r="I30" i="21" a="1"/>
  <c r="I30" i="21" s="1"/>
  <c r="I30" i="18" a="1"/>
  <c r="I30" i="18" s="1"/>
  <c r="G59" i="21" a="1"/>
  <c r="G59" i="21" s="1"/>
  <c r="G59" i="18" a="1"/>
  <c r="G59" i="18" s="1"/>
  <c r="G64" i="21" a="1"/>
  <c r="G64" i="21" s="1"/>
  <c r="G64" i="18" a="1"/>
  <c r="G64" i="18" s="1"/>
  <c r="F17" i="21" a="1"/>
  <c r="F17" i="21" s="1"/>
  <c r="F17" i="18" a="1"/>
  <c r="F17" i="18" s="1"/>
  <c r="G57" i="21" a="1"/>
  <c r="G57" i="21" s="1"/>
  <c r="G57" i="18" a="1"/>
  <c r="G57" i="18" s="1"/>
  <c r="G54" i="21" a="1"/>
  <c r="G54" i="21" s="1"/>
  <c r="G54" i="18" a="1"/>
  <c r="G54" i="18" s="1"/>
  <c r="G51" i="21" a="1"/>
  <c r="G51" i="21" s="1"/>
  <c r="G51" i="18" a="1"/>
  <c r="G51" i="18" s="1"/>
  <c r="I48" i="21" a="1"/>
  <c r="I48" i="21" s="1"/>
  <c r="I48" i="18" a="1"/>
  <c r="I48" i="18" s="1"/>
  <c r="H24" i="21" a="1"/>
  <c r="H24" i="21" s="1"/>
  <c r="H24" i="18" a="1"/>
  <c r="H24" i="18" s="1"/>
  <c r="H22" i="21" a="1"/>
  <c r="H22" i="21" s="1"/>
  <c r="H22" i="18" a="1"/>
  <c r="H22" i="18" s="1"/>
  <c r="H20" i="21" a="1"/>
  <c r="H20" i="21" s="1"/>
  <c r="H20" i="18" a="1"/>
  <c r="H20" i="18" s="1"/>
  <c r="F58" i="21" a="1"/>
  <c r="F58" i="21" s="1"/>
  <c r="F58" i="18" a="1"/>
  <c r="F58" i="18" s="1"/>
  <c r="I15" i="18" a="1"/>
  <c r="I15" i="18" s="1"/>
  <c r="I15" i="21" a="1"/>
  <c r="I15" i="21" s="1"/>
  <c r="I24" i="21" a="1"/>
  <c r="I24" i="21" s="1"/>
  <c r="I24" i="18" a="1"/>
  <c r="I24" i="18" s="1"/>
  <c r="F16" i="18" a="1"/>
  <c r="F16" i="18" s="1"/>
  <c r="F16" i="21" a="1"/>
  <c r="F16" i="21" s="1"/>
  <c r="I51" i="21" a="1"/>
  <c r="I51" i="21" s="1"/>
  <c r="I51" i="18" a="1"/>
  <c r="I51" i="18" s="1"/>
  <c r="H16" i="21" a="1"/>
  <c r="H16" i="21" s="1"/>
  <c r="H16" i="18" a="1"/>
  <c r="H16" i="18" s="1"/>
  <c r="G24" i="21" a="1"/>
  <c r="G24" i="21" s="1"/>
  <c r="G24" i="18" a="1"/>
  <c r="G24" i="18" s="1"/>
  <c r="G37" i="21" a="1"/>
  <c r="G37" i="21" s="1"/>
  <c r="G37" i="18" a="1"/>
  <c r="G37" i="18" s="1"/>
  <c r="G27" i="18" a="1"/>
  <c r="G27" i="18" s="1"/>
  <c r="G27" i="21" a="1"/>
  <c r="G27" i="21" s="1"/>
  <c r="G61" i="18" a="1"/>
  <c r="G61" i="18" s="1"/>
  <c r="G61" i="21" a="1"/>
  <c r="G61" i="21" s="1"/>
  <c r="F37" i="18" a="1"/>
  <c r="F37" i="18" s="1"/>
  <c r="F37" i="21" a="1"/>
  <c r="F37" i="21" s="1"/>
  <c r="F35" i="21" a="1"/>
  <c r="F35" i="21" s="1"/>
  <c r="F35" i="18" a="1"/>
  <c r="F35" i="18" s="1"/>
  <c r="I62" i="21" a="1"/>
  <c r="I62" i="21" s="1"/>
  <c r="I62" i="18" a="1"/>
  <c r="I62" i="18" s="1"/>
  <c r="I55" i="18" a="1"/>
  <c r="I55" i="18" s="1"/>
  <c r="I55" i="21" a="1"/>
  <c r="I55" i="21" s="1"/>
  <c r="F60" i="21" a="1"/>
  <c r="F60" i="21" s="1"/>
  <c r="F60" i="18" a="1"/>
  <c r="F60" i="18" s="1"/>
  <c r="I34" i="18" a="1"/>
  <c r="I34" i="18" s="1"/>
  <c r="I34" i="21" a="1"/>
  <c r="I34" i="21" s="1"/>
  <c r="F55" i="21" a="1"/>
  <c r="F55" i="21" s="1"/>
  <c r="F55" i="18" a="1"/>
  <c r="F55" i="18" s="1"/>
  <c r="G25" i="21" a="1"/>
  <c r="G25" i="21" s="1"/>
  <c r="G25" i="18" a="1"/>
  <c r="G25" i="18" s="1"/>
  <c r="I26" i="18" a="1"/>
  <c r="I26" i="18" s="1"/>
  <c r="I26" i="21" a="1"/>
  <c r="I26" i="21" s="1"/>
  <c r="I22" i="21" a="1"/>
  <c r="I22" i="21" s="1"/>
  <c r="I22" i="18" a="1"/>
  <c r="I22" i="18" s="1"/>
  <c r="I23" i="21" a="1"/>
  <c r="I23" i="21" s="1"/>
  <c r="I23" i="18" a="1"/>
  <c r="I23" i="18" s="1"/>
  <c r="G66" i="21" a="1"/>
  <c r="G66" i="21" s="1"/>
  <c r="G66" i="18" a="1"/>
  <c r="G66" i="18" s="1"/>
  <c r="G50" i="18" a="1"/>
  <c r="G50" i="18" s="1"/>
  <c r="G50" i="21" a="1"/>
  <c r="G50" i="21" s="1"/>
  <c r="F32" i="18" a="1"/>
  <c r="F32" i="18" s="1"/>
  <c r="F32" i="21" a="1"/>
  <c r="F32" i="21" s="1"/>
  <c r="I49" i="21" a="1"/>
  <c r="I49" i="21" s="1"/>
  <c r="I49" i="18" a="1"/>
  <c r="I49" i="18" s="1"/>
  <c r="F51" i="21" a="1"/>
  <c r="F51" i="21" s="1"/>
  <c r="F51" i="18" a="1"/>
  <c r="F51" i="18" s="1"/>
  <c r="F56" i="18" a="1"/>
  <c r="F56" i="18" s="1"/>
  <c r="F56" i="21" a="1"/>
  <c r="F56" i="21" s="1"/>
  <c r="F59" i="21" a="1"/>
  <c r="F59" i="21" s="1"/>
  <c r="F59" i="18" a="1"/>
  <c r="F59" i="18" s="1"/>
  <c r="G36" i="21" a="1"/>
  <c r="G36" i="21" s="1"/>
  <c r="G36" i="18" a="1"/>
  <c r="G36" i="18" s="1"/>
  <c r="I17" i="21" a="1"/>
  <c r="I17" i="21" s="1"/>
  <c r="I17" i="18" a="1"/>
  <c r="I17" i="18" s="1"/>
  <c r="I27" i="21" a="1"/>
  <c r="I27" i="21" s="1"/>
  <c r="I27" i="18" a="1"/>
  <c r="I27" i="18" s="1"/>
  <c r="G56" i="21" a="1"/>
  <c r="G56" i="21" s="1"/>
  <c r="G56" i="18" a="1"/>
  <c r="G56" i="18" s="1"/>
  <c r="G48" i="21" a="1"/>
  <c r="G48" i="21" s="1"/>
  <c r="G48" i="18" a="1"/>
  <c r="G48" i="18" s="1"/>
  <c r="G62" i="21" a="1"/>
  <c r="G62" i="21" s="1"/>
  <c r="G62" i="18" a="1"/>
  <c r="G62" i="18" s="1"/>
  <c r="F30" i="21" a="1"/>
  <c r="F30" i="21" s="1"/>
  <c r="F30" i="18" a="1"/>
  <c r="F30" i="18" s="1"/>
  <c r="I47" i="21" a="1"/>
  <c r="I47" i="21" s="1"/>
  <c r="I47" i="18" a="1"/>
  <c r="I47" i="18" s="1"/>
  <c r="I61" i="21" a="1"/>
  <c r="I61" i="21" s="1"/>
  <c r="I61" i="18" a="1"/>
  <c r="I61" i="18" s="1"/>
  <c r="I66" i="18" a="1"/>
  <c r="I66" i="18" s="1"/>
  <c r="I66" i="21" a="1"/>
  <c r="I66" i="21" s="1"/>
  <c r="H36" i="21" a="1"/>
  <c r="H36" i="21" s="1"/>
  <c r="H36" i="18" a="1"/>
  <c r="H36" i="18" s="1"/>
  <c r="F68" i="21" a="1"/>
  <c r="F68" i="21" s="1"/>
  <c r="F68" i="18" a="1"/>
  <c r="F68" i="18" s="1"/>
  <c r="F54" i="21" a="1"/>
  <c r="F54" i="21" s="1"/>
  <c r="F54" i="18" a="1"/>
  <c r="F54" i="18" s="1"/>
  <c r="I31" i="21" a="1"/>
  <c r="I31" i="21" s="1"/>
  <c r="I31" i="18" a="1"/>
  <c r="I31" i="18" s="1"/>
  <c r="I25" i="21" a="1"/>
  <c r="I25" i="21" s="1"/>
  <c r="I25" i="18" a="1"/>
  <c r="I25" i="18" s="1"/>
  <c r="G53" i="21" a="1"/>
  <c r="G53" i="21" s="1"/>
  <c r="G53" i="18" a="1"/>
  <c r="G53" i="18" s="1"/>
  <c r="F36" i="21" a="1"/>
  <c r="F36" i="21" s="1"/>
  <c r="F36" i="18" a="1"/>
  <c r="F36" i="18" s="1"/>
  <c r="F29" i="21" a="1"/>
  <c r="F29" i="21" s="1"/>
  <c r="F29" i="18" a="1"/>
  <c r="F29" i="18" s="1"/>
  <c r="I52" i="21" a="1"/>
  <c r="I52" i="21" s="1"/>
  <c r="I52" i="18" a="1"/>
  <c r="I52" i="18" s="1"/>
  <c r="H30" i="21" a="1"/>
  <c r="H30" i="21" s="1"/>
  <c r="H30" i="18" a="1"/>
  <c r="H30" i="18" s="1"/>
  <c r="H21" i="18" a="1"/>
  <c r="H21" i="18" s="1"/>
  <c r="H21" i="21" a="1"/>
  <c r="H21" i="21" s="1"/>
  <c r="F49" i="21" a="1"/>
  <c r="F49" i="21" s="1"/>
  <c r="F49" i="18" a="1"/>
  <c r="F49" i="18" s="1"/>
  <c r="G20" i="18" a="1"/>
  <c r="G20" i="18" s="1"/>
  <c r="G20" i="21" a="1"/>
  <c r="G20" i="21" s="1"/>
  <c r="I29" i="21" a="1"/>
  <c r="I29" i="21" s="1"/>
  <c r="I29" i="18" a="1"/>
  <c r="I29" i="18" s="1"/>
  <c r="G67" i="21" a="1"/>
  <c r="G67" i="21" s="1"/>
  <c r="G67" i="18" a="1"/>
  <c r="G67" i="18" s="1"/>
  <c r="F21" i="18" a="1"/>
  <c r="F21" i="18" s="1"/>
  <c r="F21" i="21" a="1"/>
  <c r="F21" i="21" s="1"/>
  <c r="F34" i="21" a="1"/>
  <c r="F34" i="21" s="1"/>
  <c r="F34" i="18" a="1"/>
  <c r="F34" i="18" s="1"/>
  <c r="I69" i="21" a="1"/>
  <c r="I69" i="21" s="1"/>
  <c r="I69" i="18" a="1"/>
  <c r="I69" i="18" s="1"/>
  <c r="I65" i="18" a="1"/>
  <c r="I65" i="18" s="1"/>
  <c r="I65" i="21" a="1"/>
  <c r="I65" i="21" s="1"/>
  <c r="I50" i="18" a="1"/>
  <c r="I50" i="18" s="1"/>
  <c r="I50" i="21" a="1"/>
  <c r="I50" i="21" s="1"/>
  <c r="H32" i="18" a="1"/>
  <c r="H32" i="18" s="1"/>
  <c r="H32" i="21" a="1"/>
  <c r="H32" i="21" s="1"/>
  <c r="H25" i="21" a="1"/>
  <c r="H25" i="21" s="1"/>
  <c r="H25" i="18" a="1"/>
  <c r="H25" i="18" s="1"/>
  <c r="G30" i="21" a="1"/>
  <c r="G30" i="21" s="1"/>
  <c r="G30" i="18" a="1"/>
  <c r="G30" i="18" s="1"/>
  <c r="G34" i="21" a="1"/>
  <c r="G34" i="21" s="1"/>
  <c r="G34" i="18" a="1"/>
  <c r="G34" i="18" s="1"/>
  <c r="H27" i="21" a="1"/>
  <c r="H27" i="21" s="1"/>
  <c r="H27" i="18" a="1"/>
  <c r="H27" i="18" s="1"/>
  <c r="F65" i="21" a="1"/>
  <c r="F65" i="21" s="1"/>
  <c r="F65" i="18" a="1"/>
  <c r="F65" i="18" s="1"/>
  <c r="G16" i="21" a="1"/>
  <c r="G16" i="21" s="1"/>
  <c r="G16" i="18" a="1"/>
  <c r="G16" i="18" s="1"/>
  <c r="G35" i="21" a="1"/>
  <c r="G35" i="21" s="1"/>
  <c r="G35" i="18" a="1"/>
  <c r="G35" i="18" s="1"/>
  <c r="I21" i="21" a="1"/>
  <c r="I21" i="21" s="1"/>
  <c r="I21" i="18" a="1"/>
  <c r="I21" i="18" s="1"/>
  <c r="I16" i="21" a="1"/>
  <c r="I16" i="21" s="1"/>
  <c r="I16" i="18" a="1"/>
  <c r="I16" i="18" s="1"/>
  <c r="I19" i="21" a="1"/>
  <c r="I19" i="21" s="1"/>
  <c r="I19" i="18" a="1"/>
  <c r="I19" i="18" s="1"/>
  <c r="F19" i="21" a="1"/>
  <c r="F19" i="21" s="1"/>
  <c r="F19" i="18" a="1"/>
  <c r="F19" i="18" s="1"/>
  <c r="F24" i="21" a="1"/>
  <c r="F24" i="21" s="1"/>
  <c r="F24" i="18" a="1"/>
  <c r="F24" i="18" s="1"/>
  <c r="I59" i="21" a="1"/>
  <c r="I59" i="21" s="1"/>
  <c r="I59" i="18" a="1"/>
  <c r="I59" i="18" s="1"/>
  <c r="F48" i="21" a="1"/>
  <c r="F48" i="21" s="1"/>
  <c r="F48" i="18" a="1"/>
  <c r="F48" i="18" s="1"/>
  <c r="G33" i="21" a="1"/>
  <c r="G33" i="21" s="1"/>
  <c r="G33" i="18" a="1"/>
  <c r="G33" i="18" s="1"/>
  <c r="G22" i="21" a="1"/>
  <c r="G22" i="21" s="1"/>
  <c r="G22" i="18" a="1"/>
  <c r="G22" i="18" s="1"/>
  <c r="G15" i="21" a="1"/>
  <c r="G15" i="21" s="1"/>
  <c r="G15" i="18" a="1"/>
  <c r="G15" i="18" s="1"/>
  <c r="H34" i="21" a="1"/>
  <c r="H34" i="21" s="1"/>
  <c r="H34" i="18" a="1"/>
  <c r="H34" i="18" s="1"/>
  <c r="F67" i="21" a="1"/>
  <c r="F67" i="21" s="1"/>
  <c r="F67" i="18" a="1"/>
  <c r="F67" i="18" s="1"/>
  <c r="I28" i="21" a="1"/>
  <c r="I28" i="21" s="1"/>
  <c r="I28" i="18" a="1"/>
  <c r="I28" i="18" s="1"/>
  <c r="F62" i="21" a="1"/>
  <c r="F62" i="21" s="1"/>
  <c r="F62" i="18" a="1"/>
  <c r="F62" i="18" s="1"/>
  <c r="F18" i="21" a="1"/>
  <c r="F18" i="21" s="1"/>
  <c r="F18" i="18" a="1"/>
  <c r="F18" i="18" s="1"/>
  <c r="H19" i="21" a="1"/>
  <c r="H19" i="21" s="1"/>
  <c r="H19" i="18" a="1"/>
  <c r="H19" i="18" s="1"/>
  <c r="F57" i="21" a="1"/>
  <c r="F57" i="21" s="1"/>
  <c r="F57" i="18" a="1"/>
  <c r="F57" i="18" s="1"/>
  <c r="I53" i="21" a="1"/>
  <c r="I53" i="21" s="1"/>
  <c r="I53" i="18" a="1"/>
  <c r="I53" i="18" s="1"/>
  <c r="H17" i="21" a="1"/>
  <c r="H17" i="21" s="1"/>
  <c r="H17" i="18" a="1"/>
  <c r="H17" i="18" s="1"/>
  <c r="F61" i="18" a="1"/>
  <c r="F61" i="18" s="1"/>
  <c r="F61" i="21" a="1"/>
  <c r="F61" i="21" s="1"/>
  <c r="F52" i="21" a="1"/>
  <c r="F52" i="21" s="1"/>
  <c r="F52" i="18" a="1"/>
  <c r="F52" i="18" s="1"/>
  <c r="I18" i="21" a="1"/>
  <c r="I18" i="21" s="1"/>
  <c r="I18" i="18" a="1"/>
  <c r="I18" i="18" s="1"/>
  <c r="I57" i="21" a="1"/>
  <c r="I57" i="21" s="1"/>
  <c r="I57" i="18" a="1"/>
  <c r="I57" i="18" s="1"/>
  <c r="I63" i="21" a="1"/>
  <c r="I63" i="21" s="1"/>
  <c r="I63" i="18" a="1"/>
  <c r="I63" i="18" s="1"/>
  <c r="H33" i="21" a="1"/>
  <c r="H33" i="21" s="1"/>
  <c r="H33" i="18" a="1"/>
  <c r="H33" i="18" s="1"/>
  <c r="F64" i="21" a="1"/>
  <c r="F64" i="21" s="1"/>
  <c r="F64" i="18" a="1"/>
  <c r="F64" i="18" s="1"/>
  <c r="F47" i="21" a="1"/>
  <c r="F47" i="21" s="1"/>
  <c r="F47" i="18" a="1"/>
  <c r="F47" i="18" s="1"/>
  <c r="F69" i="21" a="1"/>
  <c r="F69" i="21" s="1"/>
  <c r="F69" i="18" a="1"/>
  <c r="F69" i="18" s="1"/>
  <c r="G29" i="21" a="1"/>
  <c r="G29" i="21" s="1"/>
  <c r="G29" i="18" a="1"/>
  <c r="G29" i="18" s="1"/>
  <c r="G21" i="18" a="1"/>
  <c r="G21" i="18" s="1"/>
  <c r="G21" i="21" a="1"/>
  <c r="G21" i="21" s="1"/>
  <c r="F23" i="21" a="1"/>
  <c r="F23" i="21" s="1"/>
  <c r="F23" i="18" a="1"/>
  <c r="F23" i="18" s="1"/>
  <c r="F25" i="21" a="1"/>
  <c r="F25" i="21" s="1"/>
  <c r="F25" i="18" a="1"/>
  <c r="F25" i="18" s="1"/>
  <c r="G17" i="21" a="1"/>
  <c r="G17" i="21" s="1"/>
  <c r="G17" i="18" a="1"/>
  <c r="G17" i="18" s="1"/>
  <c r="G23" i="21" a="1"/>
  <c r="G23" i="21" s="1"/>
  <c r="G23" i="18" a="1"/>
  <c r="G23" i="18" s="1"/>
  <c r="H26" i="18" a="1"/>
  <c r="H26" i="18" s="1"/>
  <c r="H26" i="21" a="1"/>
  <c r="H26" i="21" s="1"/>
  <c r="G63" i="21" a="1"/>
  <c r="G63" i="21" s="1"/>
  <c r="G63" i="18" a="1"/>
  <c r="G63" i="18" s="1"/>
  <c r="G49" i="18" a="1"/>
  <c r="G49" i="18" s="1"/>
  <c r="G49" i="21" a="1"/>
  <c r="G49" i="21" s="1"/>
  <c r="F28" i="21" a="1"/>
  <c r="F28" i="21" s="1"/>
  <c r="F28" i="18" a="1"/>
  <c r="F28" i="18" s="1"/>
  <c r="F15" i="21" a="1"/>
  <c r="F15" i="21" s="1"/>
  <c r="F15" i="18" a="1"/>
  <c r="F15" i="18" s="1"/>
  <c r="H28" i="21" a="1"/>
  <c r="H28" i="21" s="1"/>
  <c r="H28" i="18" a="1"/>
  <c r="H28" i="18" s="1"/>
  <c r="F53" i="21" a="1"/>
  <c r="F53" i="21" s="1"/>
  <c r="F53" i="18" a="1"/>
  <c r="F53" i="18" s="1"/>
  <c r="G26" i="21" a="1"/>
  <c r="G26" i="21" s="1"/>
  <c r="G26" i="18" a="1"/>
  <c r="G26" i="18" s="1"/>
  <c r="I37" i="18" a="1"/>
  <c r="I37" i="18" s="1"/>
  <c r="I37" i="21" a="1"/>
  <c r="I37" i="21" s="1"/>
  <c r="G47" i="21" a="1"/>
  <c r="G47" i="21" s="1"/>
  <c r="G47" i="18" a="1"/>
  <c r="G47" i="18" s="1"/>
  <c r="I58" i="21" a="1"/>
  <c r="I58" i="21" s="1"/>
  <c r="I58" i="18" a="1"/>
  <c r="I58" i="18" s="1"/>
  <c r="I68" i="21" a="1"/>
  <c r="I68" i="21" s="1"/>
  <c r="I68" i="18" a="1"/>
  <c r="I68" i="18" s="1"/>
  <c r="G32" i="21" a="1"/>
  <c r="G32" i="21" s="1"/>
  <c r="G32" i="18" a="1"/>
  <c r="G32" i="18" s="1"/>
  <c r="G60" i="21" a="1"/>
  <c r="G60" i="21" s="1"/>
  <c r="G60" i="18" a="1"/>
  <c r="G60" i="18" s="1"/>
  <c r="G65" i="21" a="1"/>
  <c r="G65" i="21" s="1"/>
  <c r="G65" i="18" a="1"/>
  <c r="G65" i="18" s="1"/>
  <c r="F27" i="21" a="1"/>
  <c r="F27" i="21" s="1"/>
  <c r="F27" i="18" a="1"/>
  <c r="F27" i="18" s="1"/>
  <c r="H18" i="21" a="1"/>
  <c r="H18" i="21" s="1"/>
  <c r="H18" i="18" a="1"/>
  <c r="H18" i="18" s="1"/>
  <c r="G19" i="21" a="1"/>
  <c r="G19" i="21" s="1"/>
  <c r="G19" i="18" a="1"/>
  <c r="G19" i="18" s="1"/>
  <c r="I33" i="21" a="1"/>
  <c r="I33" i="21" s="1"/>
  <c r="I33" i="18" a="1"/>
  <c r="I33" i="1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<sst xmlns="http://schemas.openxmlformats.org/spreadsheetml/2006/main" count="2265" uniqueCount="215">
  <si>
    <t>Información</t>
  </si>
  <si>
    <t>Título</t>
  </si>
  <si>
    <t>Objetivo</t>
  </si>
  <si>
    <t>Versión</t>
  </si>
  <si>
    <t>Versión final tras consulta pública</t>
  </si>
  <si>
    <t>Autor</t>
  </si>
  <si>
    <t>Guía de estilos en Excel</t>
  </si>
  <si>
    <t xml:space="preserve">Nota: Utilizar la opción 'Congelar los paneles' (para cada hoja de cálculo) para mantener la cabecera de la columna y de la fila a la vista cuando se navega por la hoja de cálculo </t>
  </si>
  <si>
    <t xml:space="preserve">Nota: Si una hoja de cálculo abarca más de una página, se sugiere repetir la primera fila de encabezados de columna en todas las páginas (Diseño de página_Repetir filas en extremo superior_Indique la referencia $1:$1, tal y como se hace en esta hoja de cálculo) </t>
  </si>
  <si>
    <r>
      <t xml:space="preserve">Estilos de celda (datos de entrada o </t>
    </r>
    <r>
      <rPr>
        <b/>
        <i/>
        <sz val="14"/>
        <rFont val="Arial"/>
        <family val="2"/>
      </rPr>
      <t>inputs</t>
    </r>
    <r>
      <rPr>
        <b/>
        <sz val="14"/>
        <rFont val="Arial"/>
        <family val="2"/>
      </rPr>
      <t>)</t>
    </r>
  </si>
  <si>
    <r>
      <t>Utilizar estos estilos para identificar los datos de entrada (</t>
    </r>
    <r>
      <rPr>
        <b/>
        <i/>
        <sz val="9"/>
        <rFont val="Arial"/>
        <family val="2"/>
      </rPr>
      <t>inputs</t>
    </r>
    <r>
      <rPr>
        <b/>
        <sz val="9"/>
        <rFont val="Arial"/>
        <family val="2"/>
      </rPr>
      <t>) al modelo</t>
    </r>
  </si>
  <si>
    <t>Nota: Estos estilos cambian prácticamente todo el formato de una celda (excepto los números y la alineación)</t>
  </si>
  <si>
    <t>Parámetro de entrada</t>
  </si>
  <si>
    <t>Desbloqueada</t>
  </si>
  <si>
    <t>Un input (dato de entrada) que puede ser modificado por el usuario (siempre que quiera)</t>
  </si>
  <si>
    <t>Se sugiere configurar el tipo de datos o los valores que los usuarios pueden escribir en una celda. La validación de datos se configura en el cuadro de diálogo 'Validación de datos'</t>
  </si>
  <si>
    <t>Minimum</t>
  </si>
  <si>
    <t>Maximum</t>
  </si>
  <si>
    <t>Si un parámetro puede tomar sólo uno de entre un rango reducido de valores, para controlar el tipo de datos o los valores que los usuarios pueden entrar en una celda, se sugiere configurar la lista en el cuadro de diálogo Validación de Datos_Permitir_Lista, asegurándose de que esté activada la casilla Celda con lista desplegable</t>
  </si>
  <si>
    <t>Acceptable values</t>
  </si>
  <si>
    <t>Dato de entrada</t>
  </si>
  <si>
    <t>Datos reales (modificar únicamente si se dispone de mejores datos)</t>
  </si>
  <si>
    <t>Estimación de valores de entrada</t>
  </si>
  <si>
    <t>Una estimación utilizada ante la falta de datos reales (cambiar únicamente si se dispone de una mejor estimación, o de datos)</t>
  </si>
  <si>
    <t>Cálculo de valores de entrada</t>
  </si>
  <si>
    <t>Bloqueada</t>
  </si>
  <si>
    <t>Datos de entrada del modelo calculados a partir de otros datos de entrada (e.g. valores de entrada interpolados)</t>
  </si>
  <si>
    <t>Enlace (dentro del mismo libro)</t>
  </si>
  <si>
    <t xml:space="preserve">Celda vinculada a una fuente ubicada en otra hoja de cálculo dentro del mismo libro </t>
  </si>
  <si>
    <t>Enlace (a otro libro)</t>
  </si>
  <si>
    <t xml:space="preserve">Celda vinculada a una fuente ubicada en una hoja de cálculo en otro libro </t>
  </si>
  <si>
    <t>Otros estilos de celda</t>
  </si>
  <si>
    <t xml:space="preserve">Utilizar estos estilos para identificar el papel de otras celdas en el modelo </t>
  </si>
  <si>
    <t xml:space="preserve">Nota: Estos estilos cambian sólo el tipo de letra utilizada en una celda </t>
  </si>
  <si>
    <t>Cálculo</t>
  </si>
  <si>
    <t>Un cálculo del modelo</t>
  </si>
  <si>
    <t>Total</t>
  </si>
  <si>
    <t>Total (utilizar si no forma parte de un 'Sub-total de fila' o un 'Total de fila' en una tabla - ver más abajo)</t>
  </si>
  <si>
    <t>Suma de verificación</t>
  </si>
  <si>
    <t>Cálculo secundario cuyo objetivo principal es verificar un resultado (al que por tanto no debería hacerse referencia en ninguna otra parte del modelo)</t>
  </si>
  <si>
    <t>Utilizar este formato condicional para resaltar los valores de error obtenidos a través de la suma de verificación  (ej. valores diferentes a cero)</t>
  </si>
  <si>
    <t>Valor de salida</t>
  </si>
  <si>
    <t>Un resultado clave de esta parte del modelo (en particular uno que será utilizado en otra parte del modelo)</t>
  </si>
  <si>
    <t>Nombre</t>
  </si>
  <si>
    <r>
      <t>Un nombre en Excel aplicable a una o más celdas adjuntas (</t>
    </r>
    <r>
      <rPr>
        <u/>
        <sz val="9"/>
        <rFont val="Arial"/>
        <family val="2"/>
      </rPr>
      <t>Insertar Nombre_Crear)</t>
    </r>
  </si>
  <si>
    <t>Nota</t>
  </si>
  <si>
    <t>Una nota (cuyo tamaño de texto es menor de lo normal)</t>
  </si>
  <si>
    <t>Resaltar una celda con un formato especial</t>
  </si>
  <si>
    <t>Una celda que contiene valores especiales</t>
  </si>
  <si>
    <t xml:space="preserve">Eliminar el resaltado de una celda </t>
  </si>
  <si>
    <t>Una celda que deja de contener valores especiales</t>
  </si>
  <si>
    <t>Formatos de número</t>
  </si>
  <si>
    <t xml:space="preserve">Utilizar estos estilos para formatear números (y fechas) de manera consistente </t>
  </si>
  <si>
    <t>Nota: Todos los formatos de número utilizan un símbolo de separador decimal y de agrupamiento de dígitos (separador de miles), ambos definidos en las Opciones Regionales en el cuadro de diálogo 'Propriedades de Control'. Si desea cambiar los formatos de número, no lo haga aquí, sino en Excel!</t>
  </si>
  <si>
    <t xml:space="preserve">Nota: Casi todos los formatos de número dejan espacio para un ')' a la derecha del número, pero sólo los formatos de moneda utilizan '(…)' para los números negativos </t>
  </si>
  <si>
    <t>Número</t>
  </si>
  <si>
    <t>Número (2pd)</t>
  </si>
  <si>
    <t>Porcentaje</t>
  </si>
  <si>
    <t>Porcentaje (2pd)</t>
  </si>
  <si>
    <t>Moneda</t>
  </si>
  <si>
    <t>Moneda (2pd)</t>
  </si>
  <si>
    <t>Coma</t>
  </si>
  <si>
    <t>Positivo</t>
  </si>
  <si>
    <t>Negativo</t>
  </si>
  <si>
    <t>Cero</t>
  </si>
  <si>
    <t>Texto</t>
  </si>
  <si>
    <t>Moneda
EUR</t>
  </si>
  <si>
    <t>Moneda
EUR (2pd)</t>
  </si>
  <si>
    <t>Moneda Euro</t>
  </si>
  <si>
    <t>Moneda Euro (2pd)</t>
  </si>
  <si>
    <t>Moneda
USD</t>
  </si>
  <si>
    <t>Moneda
USD (2pd)</t>
  </si>
  <si>
    <t xml:space="preserve">Moneda Dólar </t>
  </si>
  <si>
    <t>Modena Dólar (2pd)</t>
  </si>
  <si>
    <t>Moneda
GBP</t>
  </si>
  <si>
    <t>Moneda
GBP (2dp)</t>
  </si>
  <si>
    <t>Moneda Libra Esterlina</t>
  </si>
  <si>
    <t>Moneda Libra Esterlina (2dp)</t>
  </si>
  <si>
    <t>Fecha</t>
  </si>
  <si>
    <t>Fecha (mes)</t>
  </si>
  <si>
    <t>Fecha (año)</t>
  </si>
  <si>
    <t>Estilos de títulos</t>
  </si>
  <si>
    <t>Utilizar estos estilos para formatear los títulos</t>
  </si>
  <si>
    <t>H1</t>
  </si>
  <si>
    <t xml:space="preserve">Nivel 1 </t>
  </si>
  <si>
    <t>H2</t>
  </si>
  <si>
    <t>Nivel 2</t>
  </si>
  <si>
    <t>H3</t>
  </si>
  <si>
    <t>Nivel 3</t>
  </si>
  <si>
    <t>H4</t>
  </si>
  <si>
    <t>Nivel 4</t>
  </si>
  <si>
    <t>Estilos de tablas</t>
  </si>
  <si>
    <t xml:space="preserve">Utilizar estos estilos para formatear las tablas de manera consistente </t>
  </si>
  <si>
    <t xml:space="preserve">Nota: Estos estilos cambian el formato de celda (según se desee en función del contexto) </t>
  </si>
  <si>
    <t>Una tabla simple</t>
  </si>
  <si>
    <t>Encabezado de la columna (texto alineado a la izquierda)</t>
  </si>
  <si>
    <t>Encabezado de la columna</t>
  </si>
  <si>
    <t>Encabezado de la fila</t>
  </si>
  <si>
    <t>(Última fila)</t>
  </si>
  <si>
    <t>Ejemplo de una tabla más compleja</t>
  </si>
  <si>
    <t>Encabezado de la columa (sin ajustar el texto)</t>
  </si>
  <si>
    <t>Encabezado de la columna (sin ajustar el texto)</t>
  </si>
  <si>
    <t>Encabezado de la columna (no en negrita)</t>
  </si>
  <si>
    <t>(tabla sin sombreado)</t>
  </si>
  <si>
    <t>(tabla con sombreado)</t>
  </si>
  <si>
    <t>Encabezado de la fila (sangría)</t>
  </si>
  <si>
    <t xml:space="preserve">Sub-total de fila </t>
  </si>
  <si>
    <t>Total de fila</t>
  </si>
  <si>
    <t xml:space="preserve">Ejemplos de uso </t>
  </si>
  <si>
    <t xml:space="preserve">Nota: Para evitar posibles confusiones y errores en esta plantilla, no se han creado los nombres falsos que se muestran a continuación </t>
  </si>
  <si>
    <t>Número de suscriptores (fin de año)</t>
  </si>
  <si>
    <t>Servicio</t>
  </si>
  <si>
    <t>Unidad</t>
  </si>
  <si>
    <t>Notas</t>
  </si>
  <si>
    <t>Suscriptores.Por servicio.Fin de año</t>
  </si>
  <si>
    <t>Dial-up</t>
  </si>
  <si>
    <t>Suscriptores</t>
  </si>
  <si>
    <t>Interpolación lineal</t>
  </si>
  <si>
    <t>ADSL</t>
  </si>
  <si>
    <t>Cable módem</t>
  </si>
  <si>
    <t>Datos tomados de la tabla anterior</t>
  </si>
  <si>
    <t>Datos tomados del fichero Cable_modem.xls</t>
  </si>
  <si>
    <t>Número de suscriptores (promedio simple)</t>
  </si>
  <si>
    <t>Suscriptores.Promedio.Anual.Total</t>
  </si>
  <si>
    <t>Listas</t>
  </si>
  <si>
    <t>Velocidad de bajada</t>
  </si>
  <si>
    <t>Minutes to Mbps</t>
  </si>
  <si>
    <t>Network_minutes_per_Mbps</t>
  </si>
  <si>
    <t>vel.SAIB</t>
  </si>
  <si>
    <t>Distribución según el tipo de servicio</t>
  </si>
  <si>
    <t>Fuente</t>
  </si>
  <si>
    <t>Periodo</t>
  </si>
  <si>
    <t>Unidades</t>
  </si>
  <si>
    <t>Check</t>
  </si>
  <si>
    <t>Costo mensual por usuario</t>
  </si>
  <si>
    <t>Costo total SCyD</t>
  </si>
  <si>
    <t>Local</t>
  </si>
  <si>
    <t>MXN</t>
  </si>
  <si>
    <t>Regional</t>
  </si>
  <si>
    <t>Nacional</t>
  </si>
  <si>
    <t>Tráfico total SCyD</t>
  </si>
  <si>
    <t>Mbps</t>
  </si>
  <si>
    <t>Costo unitario del SCyD</t>
  </si>
  <si>
    <t>MXN/Mbps/mes</t>
  </si>
  <si>
    <t>niveles.desagregacion</t>
  </si>
  <si>
    <t>Factor de capacidad</t>
  </si>
  <si>
    <t>Factor simetría</t>
  </si>
  <si>
    <t>Simétrico</t>
  </si>
  <si>
    <t xml:space="preserve">IFT </t>
  </si>
  <si>
    <t>Asimétrico</t>
  </si>
  <si>
    <t>simetria.SAIB</t>
  </si>
  <si>
    <t>factor.simetria.SAIB</t>
  </si>
  <si>
    <t>Factor calidad</t>
  </si>
  <si>
    <t>Calidad Best Effort</t>
  </si>
  <si>
    <t>Calidad Datos Generales</t>
  </si>
  <si>
    <t>Calidad Doble</t>
  </si>
  <si>
    <t>Calidad Triple</t>
  </si>
  <si>
    <t>calidad.SAIB</t>
  </si>
  <si>
    <t>factor.calidad.SAIB</t>
  </si>
  <si>
    <t>Factor velocidad</t>
  </si>
  <si>
    <t>3 Mbps</t>
  </si>
  <si>
    <t>Estimación basado en datos de los operadores</t>
  </si>
  <si>
    <t>5 Mbps</t>
  </si>
  <si>
    <t>10 Mbps</t>
  </si>
  <si>
    <t>15 Mbps</t>
  </si>
  <si>
    <t>20 Mbps</t>
  </si>
  <si>
    <t>30 Mbps</t>
  </si>
  <si>
    <t>40 Mbps</t>
  </si>
  <si>
    <t>50 Mbps</t>
  </si>
  <si>
    <t>60 Mbps</t>
  </si>
  <si>
    <t>70 Mbps</t>
  </si>
  <si>
    <t>80 Mbps</t>
  </si>
  <si>
    <t>100 Mbps</t>
  </si>
  <si>
    <t>120 Mbps</t>
  </si>
  <si>
    <t>150 Mbps</t>
  </si>
  <si>
    <t>200 Mbps</t>
  </si>
  <si>
    <t>250 Mbps</t>
  </si>
  <si>
    <t>300 Mbps</t>
  </si>
  <si>
    <t>350 Mbps</t>
  </si>
  <si>
    <t>400 Mbps</t>
  </si>
  <si>
    <t>500 Mbps</t>
  </si>
  <si>
    <t>750 Mbps</t>
  </si>
  <si>
    <t>1000 Mbps</t>
  </si>
  <si>
    <t>factor.vel.SAIB</t>
  </si>
  <si>
    <t>Costos de acceso</t>
  </si>
  <si>
    <t>Precio unitario</t>
  </si>
  <si>
    <t>Bucle de cobre</t>
  </si>
  <si>
    <t>Modelo Integral de Acceso Fijo y estimación AM</t>
  </si>
  <si>
    <t>Valores correspondientes al vigente para 2023, los años posteriores han sido estimados conforme a los datos del pasado (aplicando un crecimiento correspondiente a la tasa de crecimiento media de los últimos 5 años) - estos datos serán actualizados con los datos que se obtengán de la revisión del modelo Integral de Acceso Fijo</t>
  </si>
  <si>
    <t>Bucle de fibra</t>
  </si>
  <si>
    <t>Promedio bucles</t>
  </si>
  <si>
    <t>Precio unitario por velocidad</t>
  </si>
  <si>
    <t>costos.acceso</t>
  </si>
  <si>
    <t>Cálculo del costo de transporte por tipo de servicio</t>
  </si>
  <si>
    <t>Costo mensual por cliente por tipo de servicio</t>
  </si>
  <si>
    <t>Costo mensual por cliente - Nacional</t>
  </si>
  <si>
    <t>Factor simetria</t>
  </si>
  <si>
    <t>Factor total</t>
  </si>
  <si>
    <t xml:space="preserve"> </t>
  </si>
  <si>
    <t>MXN/linea/mes</t>
  </si>
  <si>
    <t>Costo mensual por cliente - Regional</t>
  </si>
  <si>
    <t>Costo mensual por cliente - Local</t>
  </si>
  <si>
    <t>Resultados Caso I</t>
  </si>
  <si>
    <t>Año seleccionado</t>
  </si>
  <si>
    <t>Incluir costos de acceso?</t>
  </si>
  <si>
    <t>Simetría</t>
  </si>
  <si>
    <t>Agregación</t>
  </si>
  <si>
    <t>Calidad</t>
  </si>
  <si>
    <t>Resultados Caso II</t>
  </si>
  <si>
    <t>No</t>
  </si>
  <si>
    <t>2 Mbps</t>
  </si>
  <si>
    <t>Sí</t>
  </si>
  <si>
    <t>Módulo SAIB</t>
  </si>
  <si>
    <t>Cálculo del costo asociado al SAIB</t>
  </si>
  <si>
    <t>Dirección General de Compartición de Infraestructura-UPR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</si>
</sst>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_);[Red]\-#,##0_);0_);@_)"/>
    <numFmt numFmtId="167" formatCode="#,##0.00_);[Red]\-#,##0.00_);0.00_);@_)"/>
    <numFmt numFmtId="168" formatCode="&quot;$&quot;#,##0.00"/>
    <numFmt numFmtId="169" formatCode="* _(#,##0_);[Red]* \(#,##0\);* _(&quot;-&quot;?_);@_)"/>
    <numFmt numFmtId="170" formatCode="* _(#,##0.00_);[Red]* \(#,##0.00\);* _(&quot;-&quot;?_);@_)"/>
    <numFmt numFmtId="171" formatCode="\$\ * _(#,##0_);[Red]\$\ * \(#,##0\);\$\ * _(&quot;-&quot;?_);@_)"/>
    <numFmt numFmtId="172" formatCode="\$\ * _(#,##0.00_);[Red]\$\ * \(#,##0.00\);\$\ * _(&quot;-&quot;?_);@_)"/>
    <numFmt numFmtId="173" formatCode="[$EUR]\ * _(#,##0_);[Red][$EUR]\ * \(#,##0\);[$EUR]\ * _(&quot;-&quot;?_);@_)"/>
    <numFmt numFmtId="174" formatCode="[$EUR]\ * _(#,##0.00_);[Red][$EUR]\ * \(#,##0.00\);[$EUR]\ * _(&quot;-&quot;?_);@_)"/>
    <numFmt numFmtId="175" formatCode="\€\ * _(#,##0_);[Red]\€\ * \(#,##0\);\€\ * _(&quot;-&quot;?_);@_)"/>
    <numFmt numFmtId="176" formatCode="\€\ * _(#,##0.00_);[Red]\€\ * \(#,##0.00\);\€\ * _(&quot;-&quot;?_);@_)"/>
    <numFmt numFmtId="177" formatCode="[$GBP]\ * _(#,##0_);[Red][$GBP]\ * \(#,##0\);[$GBP]\ * _(&quot;-&quot;?_);@_)"/>
    <numFmt numFmtId="178" formatCode="[$GBP]\ * _(#,##0.00_);[Red][$GBP]\ * \(#,##0.00\);[$GBP]\ * _(&quot;-&quot;?_);@_)"/>
    <numFmt numFmtId="179" formatCode="\£\ * _(#,##0_);[Red]\£\ * \(#,##0\);\£\ * _(&quot;-&quot;?_);@_)"/>
    <numFmt numFmtId="180" formatCode="\£\ * _(#,##0.00_);[Red]\£\ * \(#,##0.00\);\£\ * _(&quot;-&quot;?_);@_)"/>
    <numFmt numFmtId="181" formatCode="[$USD]\ * _(#,##0_);[Red][$USD]\ * \(#,##0\);[$USD]\ * _(&quot;-&quot;?_);@_)"/>
    <numFmt numFmtId="182" formatCode="[$USD]\ * _(#,##0.00_);[Red][$USD]\ * \(#,##0.00\);[$USD]\ * _(&quot;-&quot;?_);@_)"/>
    <numFmt numFmtId="183" formatCode="dd\ mmm\ yy_)"/>
    <numFmt numFmtId="184" formatCode="mmm\ yy_)"/>
    <numFmt numFmtId="185" formatCode="yyyy_)"/>
    <numFmt numFmtId="186" formatCode="#,##0_);[Red]\-#,##0_);&quot;-&quot;?_);@_)"/>
    <numFmt numFmtId="187" formatCode="#,##0.00_);[Red]\-#,##0.00_);&quot;-&quot;?_);@_)"/>
    <numFmt numFmtId="188" formatCode="#,##0%;[Red]\-#,##0%;&quot;-&quot;\%;@_)"/>
    <numFmt numFmtId="189" formatCode="#,##0.00%;[Red]\-#,##0.00%;&quot;-&quot;\%;@_)"/>
    <numFmt numFmtId="190" formatCode="#,##0_);[Red]\-#,##0_);* _(&quot;-&quot;?_);@_)"/>
    <numFmt numFmtId="191" formatCode="#,##0.00%;[Red]\-#,##0.00%;0.00%;@_)"/>
    <numFmt numFmtId="192" formatCode="0.0_)\%;\(0.0\)\%;0.0_)\%;@_)_%"/>
    <numFmt numFmtId="193" formatCode="0.0_)%;\(0.0&quot;)%&quot;;0.0_)%;@_)_%"/>
    <numFmt numFmtId="194" formatCode="&quot;£&quot;_(#,##0.00_);&quot;£&quot;\(#,##0.00\);&quot;£&quot;_(0.00_);@_)"/>
    <numFmt numFmtId="195" formatCode="#,##0.0_)_%;\(#,##0.0\)_%;0.0_)_%;@_)_%"/>
    <numFmt numFmtId="196" formatCode="\€_(#,##0.00_);\€\(#,##0.00\);\€_(0.00_);@_)"/>
    <numFmt numFmtId="197" formatCode="#,##0.0_);\(#,##0.0\);#,##0.0_);@_)"/>
    <numFmt numFmtId="198" formatCode="#,##0_)\x;\(#,##0\)\x;0_)\x;@_)_x"/>
    <numFmt numFmtId="199" formatCode="\£_(#,##0.00_);&quot;£(&quot;#,##0.00\);\£_(0.00_);@_)"/>
    <numFmt numFmtId="200" formatCode="&quot;$&quot;#,##0.000_);\(&quot;$&quot;#,##0.000\)"/>
    <numFmt numFmtId="201" formatCode="#,##0.00_);\(#,##0.00\);0.00_);@_)"/>
    <numFmt numFmtId="202" formatCode="0.0000000"/>
    <numFmt numFmtId="203" formatCode="#,##0\ \ "/>
    <numFmt numFmtId="204" formatCode="#,##0.00_ ;[Red]\-#,##0.00;\-"/>
    <numFmt numFmtId="205" formatCode="[&gt;=0]&quot;OK ...     &quot;;[Red]General;&quot;???&quot;;[Red]General"/>
    <numFmt numFmtId="206" formatCode="#,##0_ ;[Red]\-#,##0;\-"/>
    <numFmt numFmtId="207" formatCode="0.000"/>
    <numFmt numFmtId="208" formatCode="\€_(#,##0.00_);&quot;€(&quot;#,##0.00\);\€_(0.00_);@_)"/>
    <numFmt numFmtId="209" formatCode="0.0_)"/>
    <numFmt numFmtId="210" formatCode="_(* #,##0.00_);_(* \(#,##0.00\);_(* \-??_);_(@_)"/>
    <numFmt numFmtId="211" formatCode="0.0000"/>
    <numFmt numFmtId="212" formatCode="#,##0_)\x;\(#,##0&quot;)x&quot;;0_)\x;@_)_x"/>
    <numFmt numFmtId="213" formatCode="&quot;$&quot;#,##0.0_);\(&quot;$&quot;#,##0.0\)"/>
    <numFmt numFmtId="214" formatCode="#,##0_)_x;\(#,##0\)_x;0_)_x;@_)_x"/>
    <numFmt numFmtId="215" formatCode="d/m/yyyy"/>
    <numFmt numFmtId="216" formatCode="0.00;[Red]0.00"/>
    <numFmt numFmtId="217" formatCode="00000000"/>
    <numFmt numFmtId="218" formatCode="#,##0,;\-#,##0,"/>
    <numFmt numFmtId="219" formatCode="0.000_)"/>
    <numFmt numFmtId="220" formatCode="_-* #,##0\ _P_t_s_-;\-* #,##0\ _P_t_s_-;_-* &quot;-&quot;\ _P_t_s_-;_-@_-"/>
    <numFmt numFmtId="221" formatCode="0.0%"/>
    <numFmt numFmtId="222" formatCode="0.0"/>
    <numFmt numFmtId="223" formatCode="yyyy/mm/dd;@"/>
    <numFmt numFmtId="224" formatCode="dd\ mmm\ yy"/>
    <numFmt numFmtId="225" formatCode="ddd* yyyy\-mm\-dd"/>
    <numFmt numFmtId="226" formatCode="_-[$€-2]* #,##0.00_-;\-[$€-2]* #,##0.00_-;_-[$€-2]* &quot;-&quot;??_-"/>
    <numFmt numFmtId="227" formatCode="_([$€-2]* #,##0.00_);_([$€-2]* \(#,##0.00\);_([$€-2]* &quot;-&quot;??_)"/>
    <numFmt numFmtId="228" formatCode="_-* #,##0.00\ [$€]_-;\-* #,##0.00\ [$€]_-;_-* &quot;-&quot;??\ [$€]_-;_-@_-"/>
    <numFmt numFmtId="229" formatCode="####"/>
    <numFmt numFmtId="230" formatCode="#,##0.0_);\(#,##0.0\)"/>
    <numFmt numFmtId="231" formatCode="#,##0.0"/>
    <numFmt numFmtId="232" formatCode="[=0]#;#,##0.0"/>
    <numFmt numFmtId="233" formatCode="#,##0.0\ \P;[Red]\-#,##0.0\ \P"/>
    <numFmt numFmtId="234" formatCode="#,##0.00_);[Red]\-#,##0.00_);\-_);@_)"/>
    <numFmt numFmtId="235" formatCode="#,##0_);[Red]\-#,##0_);\-_);@_)"/>
    <numFmt numFmtId="236" formatCode="#,##0%;[Red]\-#,##0%;0%;@_)"/>
    <numFmt numFmtId="237" formatCode="0%;[Red]\-0%"/>
    <numFmt numFmtId="238" formatCode="&quot;Re-Nr. 2001-&quot;00\ 00\ 00"/>
    <numFmt numFmtId="239" formatCode="0.00%;[Red]\-0.00%"/>
    <numFmt numFmtId="240" formatCode="0%\);[Red]\(0%"/>
    <numFmt numFmtId="241" formatCode="_-* #,##0.00\ _€_-;\-* #,##0.00\ _€_-;_-* &quot;-&quot;??\ _€_-;_-@_-"/>
  </numFmts>
  <fonts count="147">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22"/>
      <name val="Arial"/>
      <family val="2"/>
    </font>
    <font>
      <b/>
      <sz val="14"/>
      <name val="Arial"/>
      <family val="2"/>
    </font>
    <font>
      <b/>
      <sz val="12"/>
      <name val="Arial"/>
      <family val="2"/>
    </font>
    <font>
      <b/>
      <sz val="9"/>
      <color rgb="FFFFFFFF"/>
      <name val="Arial"/>
      <family val="2"/>
    </font>
    <font>
      <sz val="10"/>
      <name val="Arial"/>
      <family val="2"/>
    </font>
    <font>
      <sz val="9"/>
      <color theme="1"/>
      <name val="Arial"/>
      <family val="2"/>
    </font>
    <font>
      <b/>
      <sz val="9"/>
      <name val="Arial"/>
      <family val="2"/>
    </font>
    <font>
      <sz val="9"/>
      <color rgb="FFC00000"/>
      <name val="Arial"/>
      <family val="2"/>
    </font>
    <font>
      <b/>
      <sz val="9"/>
      <color indexed="63"/>
      <name val="Arial"/>
      <family val="2"/>
    </font>
    <font>
      <sz val="8"/>
      <name val="Arial"/>
      <family val="2"/>
    </font>
    <font>
      <i/>
      <sz val="9"/>
      <color indexed="55"/>
      <name val="Arial"/>
      <family val="2"/>
    </font>
    <font>
      <i/>
      <sz val="9"/>
      <color indexed="16"/>
      <name val="Arial"/>
      <family val="2"/>
    </font>
    <font>
      <sz val="11"/>
      <color theme="1"/>
      <name val="Arial"/>
      <family val="2"/>
    </font>
    <font>
      <b/>
      <sz val="16"/>
      <color theme="1"/>
      <name val="Arial"/>
      <family val="2"/>
    </font>
    <font>
      <sz val="9"/>
      <color rgb="FFFFFFFF"/>
      <name val="Arial"/>
      <family val="2"/>
    </font>
    <font>
      <b/>
      <sz val="18"/>
      <name val="Arial"/>
      <family val="2"/>
    </font>
    <font>
      <sz val="14"/>
      <name val="Arial"/>
      <family val="2"/>
    </font>
    <font>
      <sz val="10"/>
      <name val="Times New Roman"/>
      <family val="1"/>
    </font>
    <font>
      <i/>
      <sz val="9"/>
      <color rgb="FFC4123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8"/>
      <color indexed="10"/>
      <name val="Arial"/>
      <family val="2"/>
    </font>
    <font>
      <sz val="9"/>
      <color indexed="10"/>
      <name val="Arial"/>
      <family val="2"/>
    </font>
    <font>
      <sz val="10.25"/>
      <name val="Arial"/>
      <family val="2"/>
    </font>
    <font>
      <sz val="12"/>
      <name val="Times New Roman"/>
      <family val="1"/>
    </font>
    <font>
      <sz val="10"/>
      <name val="MS Sans Serif"/>
      <family val="2"/>
    </font>
    <font>
      <sz val="10"/>
      <name val="Arial MT"/>
    </font>
    <font>
      <sz val="10"/>
      <name val="Tahoma"/>
      <family val="2"/>
    </font>
    <font>
      <b/>
      <sz val="10"/>
      <name val="Arial"/>
      <family val="2"/>
    </font>
    <font>
      <b/>
      <sz val="10"/>
      <name val="Tahoma"/>
      <family val="2"/>
    </font>
    <font>
      <i/>
      <sz val="10"/>
      <name val="Arial"/>
      <family val="2"/>
    </font>
    <font>
      <i/>
      <sz val="10"/>
      <name val="Tahoma"/>
      <family val="2"/>
    </font>
    <font>
      <b/>
      <i/>
      <sz val="10"/>
      <name val="Arial"/>
      <family val="2"/>
    </font>
    <font>
      <b/>
      <i/>
      <sz val="10"/>
      <name val="Tahoma"/>
      <family val="2"/>
    </font>
    <font>
      <b/>
      <i/>
      <sz val="9"/>
      <name val="Arial"/>
      <family val="2"/>
    </font>
    <font>
      <b/>
      <i/>
      <sz val="9"/>
      <name val="Tahoma"/>
      <family val="2"/>
    </font>
    <font>
      <b/>
      <sz val="9"/>
      <name val="Tahoma"/>
      <family val="2"/>
    </font>
    <font>
      <sz val="8"/>
      <name val="Tahoma"/>
      <family val="2"/>
    </font>
    <font>
      <sz val="10"/>
      <name val="CorpoS"/>
    </font>
    <font>
      <i/>
      <sz val="9"/>
      <name val="Tahom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10"/>
      <color indexed="18"/>
      <name val="Arial"/>
      <family val="2"/>
    </font>
    <font>
      <sz val="10"/>
      <name val="Helv"/>
    </font>
    <font>
      <sz val="12"/>
      <name val="DTMLetterRegular"/>
    </font>
    <font>
      <sz val="9"/>
      <name val="Helv"/>
    </font>
    <font>
      <sz val="8"/>
      <name val="Antique Olive"/>
      <family val="2"/>
    </font>
    <font>
      <sz val="8"/>
      <name val="Geneva"/>
      <family val="2"/>
    </font>
    <font>
      <sz val="11"/>
      <color indexed="8"/>
      <name val="Calibri"/>
      <family val="2"/>
    </font>
    <font>
      <sz val="9"/>
      <color indexed="9"/>
      <name val="Arial"/>
      <family val="2"/>
    </font>
    <font>
      <sz val="11"/>
      <color indexed="9"/>
      <name val="Calibri"/>
      <family val="2"/>
    </font>
    <font>
      <u/>
      <sz val="10"/>
      <color indexed="12"/>
      <name val="Arial"/>
      <family val="2"/>
    </font>
    <font>
      <sz val="8"/>
      <name val="Times New Roman"/>
      <family val="1"/>
    </font>
    <font>
      <sz val="10"/>
      <color indexed="10"/>
      <name val="Times New Roman"/>
      <family val="1"/>
    </font>
    <font>
      <sz val="11"/>
      <color indexed="62"/>
      <name val="Calibri"/>
      <family val="2"/>
    </font>
    <font>
      <b/>
      <sz val="10"/>
      <color indexed="9"/>
      <name val="Arial"/>
      <family val="2"/>
    </font>
    <font>
      <b/>
      <sz val="9"/>
      <color indexed="52"/>
      <name val="Arial"/>
      <family val="2"/>
    </font>
    <font>
      <b/>
      <sz val="11"/>
      <color indexed="52"/>
      <name val="Calibri"/>
      <family val="2"/>
    </font>
    <font>
      <b/>
      <sz val="10"/>
      <name val="Helv"/>
    </font>
    <font>
      <sz val="9"/>
      <color indexed="52"/>
      <name val="Arial"/>
      <family val="2"/>
    </font>
    <font>
      <b/>
      <sz val="11"/>
      <color indexed="9"/>
      <name val="Calibri"/>
      <family val="2"/>
    </font>
    <font>
      <b/>
      <sz val="10"/>
      <name val="Times New Roman"/>
      <family val="1"/>
    </font>
    <font>
      <sz val="11"/>
      <name val="Tms Rmn"/>
    </font>
    <font>
      <sz val="9"/>
      <color indexed="62"/>
      <name val="Arial"/>
      <family val="2"/>
    </font>
    <font>
      <i/>
      <sz val="11"/>
      <color indexed="63"/>
      <name val="Calibri"/>
      <family val="2"/>
    </font>
    <font>
      <i/>
      <sz val="6"/>
      <name val="Times New Roman"/>
      <family val="1"/>
    </font>
    <font>
      <sz val="11"/>
      <color indexed="58"/>
      <name val="Calibri"/>
      <family val="2"/>
    </font>
    <font>
      <b/>
      <sz val="11"/>
      <name val="Arial"/>
      <family val="2"/>
    </font>
    <font>
      <sz val="18"/>
      <name val="MS Sans Serif"/>
      <family val="2"/>
    </font>
    <font>
      <b/>
      <sz val="15"/>
      <color indexed="21"/>
      <name val="Calibri"/>
      <family val="2"/>
    </font>
    <font>
      <b/>
      <sz val="13"/>
      <color indexed="21"/>
      <name val="Calibri"/>
      <family val="2"/>
    </font>
    <font>
      <b/>
      <sz val="11"/>
      <color indexed="21"/>
      <name val="Calibri"/>
      <family val="2"/>
    </font>
    <font>
      <u/>
      <sz val="6.75"/>
      <color indexed="12"/>
      <name val="Arial"/>
      <family val="2"/>
    </font>
    <font>
      <u/>
      <sz val="10"/>
      <color theme="10"/>
      <name val="Arial"/>
      <family val="2"/>
    </font>
    <font>
      <u/>
      <sz val="10"/>
      <color theme="10"/>
      <name val="Times New Roman"/>
      <family val="1"/>
    </font>
    <font>
      <sz val="11"/>
      <color indexed="63"/>
      <name val="Calibri"/>
      <family val="2"/>
    </font>
    <font>
      <sz val="12"/>
      <name val="Helv"/>
    </font>
    <font>
      <sz val="10"/>
      <color indexed="12"/>
      <name val="Times New Roman"/>
      <family val="1"/>
    </font>
    <font>
      <sz val="9"/>
      <color indexed="20"/>
      <name val="Arial"/>
      <family val="2"/>
    </font>
    <font>
      <sz val="12"/>
      <color indexed="18"/>
      <name val="Tele-GroteskNor"/>
    </font>
    <font>
      <sz val="11"/>
      <color indexed="52"/>
      <name val="Calibri"/>
      <family val="2"/>
    </font>
    <font>
      <b/>
      <sz val="18"/>
      <name val="Times New Roman"/>
      <family val="1"/>
    </font>
    <font>
      <sz val="11"/>
      <color indexed="60"/>
      <name val="Calibri"/>
      <family val="2"/>
    </font>
    <font>
      <sz val="9"/>
      <color indexed="60"/>
      <name val="Arial"/>
      <family val="2"/>
    </font>
    <font>
      <b/>
      <i/>
      <sz val="16"/>
      <name val="Helv"/>
    </font>
    <font>
      <sz val="9"/>
      <name val="Times New Roman"/>
      <family val="1"/>
    </font>
    <font>
      <sz val="10"/>
      <name val="Arial CE"/>
      <charset val="238"/>
    </font>
    <font>
      <b/>
      <sz val="11"/>
      <color indexed="8"/>
      <name val="Calibri"/>
      <family val="2"/>
    </font>
    <font>
      <sz val="10"/>
      <color indexed="14"/>
      <name val="MS Sans Serif"/>
      <family val="2"/>
    </font>
    <font>
      <sz val="10"/>
      <color indexed="10"/>
      <name val="MS Sans Serif"/>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9"/>
      <color indexed="17"/>
      <name val="Arial"/>
      <family val="2"/>
    </font>
    <font>
      <b/>
      <sz val="14"/>
      <name val="Times New Roman"/>
      <family val="1"/>
    </font>
    <font>
      <b/>
      <sz val="12"/>
      <color indexed="20"/>
      <name val="Arial"/>
      <family val="2"/>
    </font>
    <font>
      <b/>
      <sz val="9"/>
      <name val="Helv"/>
    </font>
    <font>
      <sz val="12"/>
      <name val="Arial"/>
      <family val="2"/>
    </font>
    <font>
      <b/>
      <sz val="12"/>
      <name val="Times New Roman"/>
      <family val="1"/>
    </font>
    <font>
      <b/>
      <sz val="8"/>
      <color indexed="8"/>
      <name val="Arial"/>
      <family val="2"/>
    </font>
    <font>
      <b/>
      <sz val="11"/>
      <name val="Helv"/>
    </font>
    <font>
      <i/>
      <sz val="9"/>
      <color indexed="23"/>
      <name val="Arial"/>
      <family val="2"/>
    </font>
    <font>
      <b/>
      <sz val="18"/>
      <color indexed="21"/>
      <name val="Cambria"/>
      <family val="2"/>
    </font>
    <font>
      <b/>
      <sz val="16"/>
      <color indexed="62"/>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b/>
      <sz val="9"/>
      <color indexed="9"/>
      <name val="Arial"/>
      <family val="2"/>
    </font>
    <font>
      <b/>
      <sz val="10"/>
      <name val="Arial Narrow"/>
      <family val="2"/>
    </font>
    <font>
      <b/>
      <sz val="10"/>
      <color indexed="53"/>
      <name val="Arial"/>
      <family val="2"/>
    </font>
    <font>
      <sz val="11"/>
      <color indexed="10"/>
      <name val="Calibri"/>
      <family val="2"/>
    </font>
    <font>
      <sz val="10"/>
      <name val="ＭＳ 明朝"/>
      <family val="3"/>
      <charset val="128"/>
    </font>
    <font>
      <b/>
      <sz val="15"/>
      <color indexed="34"/>
      <name val="Calibri"/>
      <family val="2"/>
    </font>
    <font>
      <b/>
      <sz val="13"/>
      <color indexed="34"/>
      <name val="Calibri"/>
      <family val="2"/>
    </font>
    <font>
      <b/>
      <sz val="11"/>
      <color indexed="34"/>
      <name val="Calibri"/>
      <family val="2"/>
    </font>
    <font>
      <b/>
      <sz val="18"/>
      <color indexed="34"/>
      <name val="Cambria"/>
      <family val="2"/>
    </font>
    <font>
      <u/>
      <sz val="9"/>
      <color theme="10"/>
      <name val="Arial"/>
      <family val="2"/>
    </font>
    <font>
      <sz val="9"/>
      <color theme="1"/>
      <name val="Arial Unicode MS"/>
      <family val="2"/>
    </font>
    <font>
      <b/>
      <i/>
      <sz val="14"/>
      <name val="Arial"/>
      <family val="2"/>
    </font>
    <font>
      <u/>
      <sz val="9"/>
      <name val="Arial"/>
      <family val="2"/>
    </font>
  </fonts>
  <fills count="10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rgb="FF221F72"/>
        <bgColor rgb="FF221F72"/>
      </patternFill>
    </fill>
    <fill>
      <patternFill patternType="solid">
        <fgColor theme="7" tint="0.79998168889431442"/>
        <bgColor indexed="64"/>
      </patternFill>
    </fill>
    <fill>
      <patternFill patternType="solid">
        <fgColor rgb="FF00B050"/>
        <bgColor rgb="FF221F72"/>
      </patternFill>
    </fill>
    <fill>
      <patternFill patternType="solid">
        <fgColor indexed="42"/>
        <bgColor indexed="64"/>
      </patternFill>
    </fill>
    <fill>
      <patternFill patternType="solid">
        <fgColor indexed="22"/>
      </patternFill>
    </fill>
    <fill>
      <patternFill patternType="solid">
        <fgColor indexed="13"/>
        <bgColor indexed="15"/>
      </patternFill>
    </fill>
    <fill>
      <patternFill patternType="solid">
        <fgColor indexed="11"/>
        <bgColor indexed="64"/>
      </patternFill>
    </fill>
    <fill>
      <patternFill patternType="solid">
        <fgColor indexed="13"/>
        <bgColor indexed="64"/>
      </patternFill>
    </fill>
    <fill>
      <patternFill patternType="solid">
        <fgColor rgb="FF221F72"/>
        <bgColor indexed="64"/>
      </patternFill>
    </fill>
    <fill>
      <patternFill patternType="solid">
        <fgColor rgb="FFB4FF3C"/>
        <bgColor indexed="64"/>
      </patternFill>
    </fill>
    <fill>
      <patternFill patternType="solid">
        <fgColor rgb="FFC4D0E9"/>
        <bgColor indexed="64"/>
      </patternFill>
    </fill>
    <fill>
      <patternFill patternType="solid">
        <fgColor rgb="FFFFFF99"/>
        <bgColor indexed="15"/>
      </patternFill>
    </fill>
    <fill>
      <patternFill patternType="solid">
        <fgColor rgb="FFD1FFA3"/>
        <bgColor indexed="64"/>
      </patternFill>
    </fill>
    <fill>
      <patternFill patternType="solid">
        <fgColor theme="7" tint="0.79998168889431442"/>
        <bgColor indexed="15"/>
      </patternFill>
    </fill>
    <fill>
      <patternFill patternType="solid">
        <fgColor rgb="FFFFFF00"/>
        <bgColor indexed="64"/>
      </patternFill>
    </fill>
    <fill>
      <patternFill patternType="solid">
        <fgColor rgb="FFFFFAB3"/>
        <bgColor indexed="15"/>
      </patternFill>
    </fill>
    <fill>
      <patternFill patternType="solid">
        <fgColor rgb="FFD0FFD0"/>
        <bgColor indexed="64"/>
      </patternFill>
    </fill>
    <fill>
      <patternFill patternType="solid">
        <fgColor rgb="FF00FF00"/>
        <bgColor indexed="64"/>
      </patternFill>
    </fill>
    <fill>
      <patternFill patternType="solid">
        <fgColor rgb="FFFFE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3"/>
        <bgColor indexed="26"/>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5"/>
      </patternFill>
    </fill>
    <fill>
      <patternFill patternType="solid">
        <fgColor indexed="28"/>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24"/>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33"/>
      </patternFill>
    </fill>
    <fill>
      <patternFill patternType="solid">
        <fgColor indexed="10"/>
      </patternFill>
    </fill>
    <fill>
      <patternFill patternType="solid">
        <fgColor indexed="63"/>
      </patternFill>
    </fill>
    <fill>
      <patternFill patternType="solid">
        <fgColor indexed="22"/>
        <bgColor indexed="55"/>
      </patternFill>
    </fill>
    <fill>
      <patternFill patternType="solid">
        <fgColor indexed="44"/>
        <bgColor indexed="55"/>
      </patternFill>
    </fill>
    <fill>
      <patternFill patternType="solid">
        <fgColor indexed="8"/>
        <bgColor indexed="64"/>
      </patternFill>
    </fill>
    <fill>
      <patternFill patternType="solid">
        <fgColor indexed="9"/>
      </patternFill>
    </fill>
    <fill>
      <patternFill patternType="solid">
        <fgColor indexed="23"/>
      </patternFill>
    </fill>
    <fill>
      <patternFill patternType="gray0625">
        <fgColor indexed="15"/>
      </patternFill>
    </fill>
    <fill>
      <patternFill patternType="solid">
        <fgColor indexed="15"/>
      </patternFill>
    </fill>
    <fill>
      <patternFill patternType="solid">
        <fgColor indexed="9"/>
        <bgColor indexed="64"/>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41"/>
        <bgColor indexed="27"/>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5"/>
        <bgColor indexed="55"/>
      </patternFill>
    </fill>
    <fill>
      <patternFill patternType="solid">
        <fgColor indexed="14"/>
        <bgColor indexed="64"/>
      </patternFill>
    </fill>
    <fill>
      <patternFill patternType="solid">
        <fgColor indexed="31"/>
        <bgColor indexed="55"/>
      </patternFill>
    </fill>
    <fill>
      <patternFill patternType="solid">
        <fgColor indexed="51"/>
        <bgColor indexed="64"/>
      </patternFill>
    </fill>
    <fill>
      <patternFill patternType="solid">
        <fgColor indexed="37"/>
      </patternFill>
    </fill>
    <fill>
      <patternFill patternType="solid">
        <fgColor indexed="38"/>
      </patternFill>
    </fill>
    <fill>
      <patternFill patternType="solid">
        <fgColor indexed="32"/>
      </patternFill>
    </fill>
  </fills>
  <borders count="70">
    <border>
      <left/>
      <right/>
      <top/>
      <bottom/>
      <diagonal/>
    </border>
    <border>
      <left style="thin">
        <color rgb="FF7F7F7F"/>
      </left>
      <right style="thin">
        <color rgb="FF7F7F7F"/>
      </right>
      <top style="thin">
        <color rgb="FF7F7F7F"/>
      </top>
      <bottom style="thin">
        <color rgb="FF7F7F7F"/>
      </bottom>
      <diagonal/>
    </border>
    <border>
      <left/>
      <right/>
      <top/>
      <bottom style="thin">
        <color indexed="23"/>
      </bottom>
      <diagonal/>
    </border>
    <border>
      <left style="thin">
        <color indexed="63"/>
      </left>
      <right style="thin">
        <color indexed="63"/>
      </right>
      <top style="thin">
        <color indexed="63"/>
      </top>
      <bottom style="thin">
        <color indexed="63"/>
      </bottom>
      <diagonal/>
    </border>
    <border>
      <left style="thin">
        <color indexed="12"/>
      </left>
      <right style="thin">
        <color indexed="12"/>
      </right>
      <top style="thin">
        <color indexed="12"/>
      </top>
      <bottom style="thin">
        <color indexed="12"/>
      </bottom>
      <diagonal/>
    </border>
    <border>
      <left style="thin">
        <color indexed="57"/>
      </left>
      <right style="thin">
        <color indexed="57"/>
      </right>
      <top style="thin">
        <color indexed="57"/>
      </top>
      <bottom style="thin">
        <color indexed="57"/>
      </bottom>
      <diagonal/>
    </border>
    <border>
      <left style="dotted">
        <color indexed="57"/>
      </left>
      <right style="dotted">
        <color indexed="57"/>
      </right>
      <top style="dotted">
        <color indexed="57"/>
      </top>
      <bottom style="dotted">
        <color indexed="57"/>
      </bottom>
      <diagonal/>
    </border>
    <border>
      <left style="thin">
        <color rgb="FF0000FF"/>
      </left>
      <right style="thin">
        <color rgb="FF0000FF"/>
      </right>
      <top style="thin">
        <color rgb="FF0000FF"/>
      </top>
      <bottom style="thin">
        <color rgb="FF0000FF"/>
      </bottom>
      <diagonal/>
    </border>
    <border>
      <left style="thin">
        <color rgb="FF00C000"/>
      </left>
      <right style="thin">
        <color rgb="FF00C000"/>
      </right>
      <top style="thin">
        <color rgb="FF00C000"/>
      </top>
      <bottom style="thin">
        <color rgb="FF00C000"/>
      </bottom>
      <diagonal/>
    </border>
    <border>
      <left style="dotted">
        <color rgb="FF00C000"/>
      </left>
      <right style="dotted">
        <color rgb="FF00C000"/>
      </right>
      <top style="dotted">
        <color rgb="FF00C000"/>
      </top>
      <bottom style="dotted">
        <color rgb="FF00C000"/>
      </bottom>
      <diagonal/>
    </border>
    <border>
      <left/>
      <right/>
      <top style="thin">
        <color theme="0"/>
      </top>
      <bottom style="thin">
        <color theme="0"/>
      </bottom>
      <diagonal/>
    </border>
    <border>
      <left/>
      <right/>
      <top style="medium">
        <color rgb="FFC4D0E9"/>
      </top>
      <bottom style="medium">
        <color rgb="FFC4D0E9"/>
      </bottom>
      <diagonal/>
    </border>
    <border>
      <left/>
      <right/>
      <top style="medium">
        <color rgb="FFC4D0E9"/>
      </top>
      <bottom/>
      <diagonal/>
    </border>
    <border>
      <left style="dotted">
        <color theme="1"/>
      </left>
      <right style="dotted">
        <color theme="1"/>
      </right>
      <top style="dotted">
        <color theme="1"/>
      </top>
      <bottom style="dotted">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medium">
        <color indexed="12"/>
      </left>
      <right style="medium">
        <color indexed="12"/>
      </right>
      <top style="medium">
        <color indexed="12"/>
      </top>
      <bottom style="medium">
        <color indexed="12"/>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style="double">
        <color indexed="64"/>
      </left>
      <right/>
      <top/>
      <bottom/>
      <diagonal/>
    </border>
    <border>
      <left style="medium">
        <color indexed="64"/>
      </left>
      <right/>
      <top style="double">
        <color indexed="64"/>
      </top>
      <bottom style="medium">
        <color indexed="64"/>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medium">
        <color indexed="2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dotted">
        <color indexed="64"/>
      </right>
      <top style="medium">
        <color indexed="64"/>
      </top>
      <bottom style="hair">
        <color indexed="64"/>
      </bottom>
      <diagonal/>
    </border>
    <border>
      <left/>
      <right style="hair">
        <color indexed="64"/>
      </right>
      <top/>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style="hair">
        <color indexed="64"/>
      </bottom>
      <diagonal/>
    </border>
    <border>
      <left/>
      <right style="thin">
        <color indexed="64"/>
      </right>
      <top/>
      <bottom/>
      <diagonal/>
    </border>
    <border>
      <left/>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style="thin">
        <color indexed="64"/>
      </left>
      <right/>
      <top style="double">
        <color indexed="64"/>
      </top>
      <bottom/>
      <diagonal/>
    </border>
    <border>
      <left/>
      <right/>
      <top style="medium">
        <color indexed="41"/>
      </top>
      <bottom style="medium">
        <color indexed="41"/>
      </bottom>
      <diagonal/>
    </border>
    <border>
      <left/>
      <right style="thin">
        <color indexed="64"/>
      </right>
      <top style="thin">
        <color indexed="64"/>
      </top>
      <bottom style="thin">
        <color indexed="64"/>
      </bottom>
      <diagonal/>
    </border>
    <border>
      <left/>
      <right/>
      <top style="medium">
        <color indexed="4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top/>
      <bottom style="thin">
        <color indexed="8"/>
      </bottom>
      <diagonal/>
    </border>
  </borders>
  <cellStyleXfs count="10615">
    <xf numFmtId="0" fontId="0" fillId="0" borderId="0">
      <alignment vertical="center"/>
    </xf>
    <xf numFmtId="0" fontId="8" fillId="3" borderId="0" applyNumberFormat="0">
      <alignment vertical="center"/>
    </xf>
    <xf numFmtId="0" fontId="10" fillId="0" borderId="0" applyNumberFormat="0" applyFill="0" applyBorder="0" applyAlignment="0" applyProtection="0">
      <alignment horizontal="left" vertical="center"/>
    </xf>
    <xf numFmtId="0" fontId="6" fillId="0" borderId="0"/>
    <xf numFmtId="0" fontId="11" fillId="5" borderId="0" applyNumberFormat="0">
      <alignment horizontal="center" vertical="top" wrapText="1"/>
    </xf>
    <xf numFmtId="0" fontId="6" fillId="0" borderId="0"/>
    <xf numFmtId="43" fontId="6" fillId="0" borderId="0" applyFont="0" applyFill="0" applyBorder="0" applyAlignment="0" applyProtection="0"/>
    <xf numFmtId="165" fontId="12" fillId="0" borderId="0" applyFont="0" applyFill="0" applyBorder="0" applyAlignment="0" applyProtection="0"/>
    <xf numFmtId="9" fontId="6" fillId="0" borderId="0" applyFont="0" applyFill="0" applyBorder="0" applyAlignment="0" applyProtection="0"/>
    <xf numFmtId="0" fontId="11" fillId="5" borderId="0" applyNumberFormat="0">
      <alignment horizontal="center" vertical="top" wrapText="1"/>
    </xf>
    <xf numFmtId="43" fontId="6" fillId="0" borderId="0" applyFont="0" applyFill="0" applyBorder="0" applyAlignment="0" applyProtection="0"/>
    <xf numFmtId="0" fontId="11" fillId="7" borderId="0" applyNumberFormat="0">
      <alignment horizontal="center" vertical="top" wrapText="1"/>
    </xf>
    <xf numFmtId="43" fontId="6"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4" fillId="3" borderId="0" applyNumberFormat="0">
      <alignment horizontal="center" vertical="top" wrapText="1"/>
    </xf>
    <xf numFmtId="0" fontId="7" fillId="8" borderId="0" applyNumberFormat="0" applyAlignment="0">
      <alignment vertical="center"/>
    </xf>
    <xf numFmtId="0" fontId="16" fillId="9" borderId="3" applyNumberFormat="0" applyAlignment="0" applyProtection="0"/>
    <xf numFmtId="0" fontId="9" fillId="0" borderId="0" applyNumberFormat="0" applyFill="0" applyBorder="0" applyAlignment="0" applyProtection="0">
      <alignment vertical="center"/>
    </xf>
    <xf numFmtId="0" fontId="14" fillId="0" borderId="0" applyNumberFormat="0" applyFill="0" applyBorder="0">
      <alignment horizontal="left" vertical="center" wrapText="1"/>
    </xf>
    <xf numFmtId="0" fontId="7" fillId="0" borderId="4" applyNumberFormat="0" applyAlignment="0">
      <alignment vertical="center"/>
      <protection locked="0"/>
    </xf>
    <xf numFmtId="0" fontId="7" fillId="0" borderId="5" applyNumberFormat="0" applyAlignment="0">
      <alignment vertical="center"/>
      <protection locked="0"/>
    </xf>
    <xf numFmtId="166" fontId="7" fillId="10" borderId="5" applyNumberFormat="0" applyAlignment="0">
      <alignment vertical="center"/>
      <protection locked="0"/>
    </xf>
    <xf numFmtId="0" fontId="7" fillId="0" borderId="6" applyNumberFormat="0" applyAlignment="0">
      <alignment vertical="center"/>
    </xf>
    <xf numFmtId="0" fontId="7" fillId="11" borderId="0" applyNumberFormat="0" applyAlignment="0">
      <alignment vertical="center"/>
    </xf>
    <xf numFmtId="167" fontId="18" fillId="0" borderId="0" applyNumberFormat="0" applyAlignment="0">
      <alignment vertical="center"/>
    </xf>
    <xf numFmtId="0" fontId="7" fillId="0" borderId="0" applyNumberFormat="0" applyFont="0" applyBorder="0" applyAlignment="0" applyProtection="0">
      <alignment vertical="center"/>
    </xf>
    <xf numFmtId="0" fontId="19" fillId="0" borderId="0" applyNumberFormat="0" applyAlignment="0">
      <alignment vertical="center"/>
    </xf>
    <xf numFmtId="0" fontId="7" fillId="12" borderId="0" applyNumberFormat="0" applyFont="0" applyBorder="0" applyAlignment="0" applyProtection="0">
      <alignment vertical="center"/>
    </xf>
    <xf numFmtId="44" fontId="6" fillId="0" borderId="0" applyFont="0" applyFill="0" applyBorder="0" applyAlignment="0" applyProtection="0"/>
    <xf numFmtId="0" fontId="5" fillId="0" borderId="0"/>
    <xf numFmtId="44" fontId="5" fillId="0" borderId="0" applyFont="0" applyFill="0" applyBorder="0" applyAlignment="0" applyProtection="0"/>
    <xf numFmtId="0" fontId="11" fillId="13" borderId="0" applyNumberFormat="0">
      <alignment horizontal="left" vertical="top" wrapText="1"/>
    </xf>
    <xf numFmtId="0" fontId="11" fillId="13" borderId="0" applyNumberFormat="0">
      <alignment horizontal="centerContinuous" vertical="top"/>
    </xf>
    <xf numFmtId="0" fontId="22" fillId="13" borderId="0" applyNumberFormat="0">
      <alignment horizontal="center" vertical="top" wrapText="1"/>
    </xf>
    <xf numFmtId="169" fontId="7" fillId="0" borderId="0" applyFont="0" applyFill="0" applyBorder="0" applyAlignment="0" applyProtection="0">
      <alignment vertical="center"/>
    </xf>
    <xf numFmtId="170" fontId="7" fillId="0" borderId="0" applyFont="0" applyFill="0" applyBorder="0" applyAlignment="0" applyProtection="0">
      <alignment vertical="center"/>
    </xf>
    <xf numFmtId="171" fontId="7" fillId="0" borderId="0" applyFont="0" applyFill="0" applyBorder="0" applyAlignment="0" applyProtection="0">
      <alignment vertical="center"/>
    </xf>
    <xf numFmtId="172" fontId="7" fillId="0" borderId="0" applyFont="0" applyFill="0" applyBorder="0" applyAlignment="0" applyProtection="0">
      <alignment vertical="center"/>
    </xf>
    <xf numFmtId="173" fontId="7" fillId="0" borderId="0" applyFont="0" applyFill="0" applyBorder="0" applyAlignment="0" applyProtection="0">
      <alignment vertical="center"/>
    </xf>
    <xf numFmtId="174" fontId="7" fillId="0" borderId="0" applyFont="0" applyFill="0" applyBorder="0" applyAlignment="0" applyProtection="0">
      <alignment vertical="center"/>
    </xf>
    <xf numFmtId="175" fontId="7" fillId="0" borderId="0" applyFont="0" applyFill="0" applyBorder="0" applyAlignment="0" applyProtection="0">
      <alignment vertical="center"/>
    </xf>
    <xf numFmtId="176" fontId="7" fillId="0" borderId="0" applyFont="0" applyFill="0" applyBorder="0" applyAlignment="0" applyProtection="0">
      <alignment vertical="center"/>
    </xf>
    <xf numFmtId="177" fontId="7" fillId="0" borderId="0" applyFont="0" applyFill="0" applyBorder="0" applyAlignment="0" applyProtection="0">
      <alignment vertical="center"/>
    </xf>
    <xf numFmtId="178" fontId="7" fillId="0" borderId="0" applyFont="0" applyFill="0" applyBorder="0" applyAlignment="0" applyProtection="0">
      <alignment vertical="center"/>
    </xf>
    <xf numFmtId="179" fontId="7" fillId="0" borderId="0" applyFont="0" applyFill="0" applyBorder="0" applyAlignment="0" applyProtection="0">
      <alignment vertical="center"/>
    </xf>
    <xf numFmtId="180" fontId="7" fillId="0" borderId="0" applyFont="0" applyFill="0" applyBorder="0" applyAlignment="0" applyProtection="0">
      <alignment vertical="center"/>
    </xf>
    <xf numFmtId="181" fontId="7" fillId="0" borderId="0" applyFont="0" applyFill="0" applyBorder="0" applyAlignment="0" applyProtection="0">
      <alignment vertical="center"/>
    </xf>
    <xf numFmtId="182" fontId="7" fillId="0" borderId="0" applyFont="0" applyFill="0" applyBorder="0" applyAlignment="0" applyProtection="0">
      <alignment vertical="center"/>
    </xf>
    <xf numFmtId="183" fontId="7" fillId="0" borderId="0" applyFont="0" applyFill="0" applyBorder="0" applyAlignment="0" applyProtection="0">
      <alignment vertical="center"/>
    </xf>
    <xf numFmtId="184" fontId="7" fillId="0" borderId="0" applyFont="0" applyFill="0" applyBorder="0" applyAlignment="0" applyProtection="0">
      <alignment vertical="center"/>
    </xf>
    <xf numFmtId="185" fontId="7" fillId="0" borderId="0" applyFont="0" applyFill="0" applyBorder="0" applyAlignment="0" applyProtection="0">
      <alignment vertical="center"/>
    </xf>
    <xf numFmtId="0" fontId="23" fillId="0" borderId="0" applyFill="0" applyBorder="0" applyAlignment="0" applyProtection="0">
      <alignment vertical="center"/>
    </xf>
    <xf numFmtId="0" fontId="14" fillId="0" borderId="0" applyNumberFormat="0" applyFill="0" applyBorder="0" applyAlignment="0" applyProtection="0">
      <alignment vertical="center"/>
    </xf>
    <xf numFmtId="0" fontId="7" fillId="14" borderId="0" applyNumberFormat="0" applyAlignment="0">
      <alignment vertical="center"/>
    </xf>
    <xf numFmtId="186" fontId="7" fillId="0" borderId="0" applyFont="0" applyFill="0" applyBorder="0" applyAlignment="0" applyProtection="0">
      <alignment vertical="center"/>
    </xf>
    <xf numFmtId="187" fontId="7" fillId="0" borderId="0" applyFont="0" applyFill="0" applyBorder="0" applyAlignment="0" applyProtection="0">
      <alignment vertical="center"/>
    </xf>
    <xf numFmtId="188" fontId="7" fillId="0" borderId="0" applyFont="0" applyFill="0" applyBorder="0" applyAlignment="0" applyProtection="0">
      <alignment horizontal="right" vertical="center"/>
    </xf>
    <xf numFmtId="189" fontId="7" fillId="0" borderId="0" applyFont="0" applyFill="0" applyBorder="0" applyAlignment="0" applyProtection="0">
      <alignment vertical="center"/>
    </xf>
    <xf numFmtId="0" fontId="7" fillId="0" borderId="0" applyNumberFormat="0" applyFill="0" applyBorder="0">
      <alignment horizontal="left" vertical="center" wrapText="1" indent="1"/>
    </xf>
    <xf numFmtId="166" fontId="14" fillId="0" borderId="11" applyNumberFormat="0" applyFill="0" applyAlignment="0" applyProtection="0">
      <alignment vertical="center"/>
    </xf>
    <xf numFmtId="166" fontId="7" fillId="0" borderId="12" applyNumberFormat="0" applyFont="0" applyFill="0" applyAlignment="0" applyProtection="0">
      <alignment vertical="center"/>
    </xf>
    <xf numFmtId="0" fontId="7" fillId="4" borderId="0" applyNumberFormat="0" applyFont="0" applyBorder="0" applyAlignment="0" applyProtection="0">
      <alignment vertical="center"/>
    </xf>
    <xf numFmtId="0" fontId="7" fillId="0" borderId="0" applyNumberFormat="0" applyFont="0" applyFill="0" applyAlignment="0" applyProtection="0">
      <alignment vertical="center"/>
    </xf>
    <xf numFmtId="166" fontId="7" fillId="0" borderId="0" applyNumberFormat="0" applyFont="0" applyBorder="0" applyAlignment="0" applyProtection="0">
      <alignment vertical="center"/>
    </xf>
    <xf numFmtId="49" fontId="7" fillId="0" borderId="0" applyFont="0" applyFill="0" applyBorder="0" applyAlignment="0" applyProtection="0">
      <alignment horizontal="center" vertical="center"/>
    </xf>
    <xf numFmtId="166" fontId="14" fillId="15" borderId="0" applyNumberFormat="0" applyAlignment="0" applyProtection="0">
      <alignment vertical="center"/>
    </xf>
    <xf numFmtId="0" fontId="7" fillId="0" borderId="0" applyNumberFormat="0" applyFont="0" applyAlignment="0" applyProtection="0">
      <alignment vertical="center"/>
    </xf>
    <xf numFmtId="0" fontId="4" fillId="0" borderId="0"/>
    <xf numFmtId="9" fontId="4" fillId="0" borderId="0" applyFont="0" applyFill="0" applyBorder="0" applyAlignment="0" applyProtection="0"/>
    <xf numFmtId="43" fontId="4" fillId="0" borderId="0" applyFont="0" applyFill="0" applyBorder="0" applyAlignment="0" applyProtection="0"/>
    <xf numFmtId="166" fontId="13" fillId="16" borderId="13" applyNumberFormat="0" applyAlignment="0">
      <alignment vertical="center"/>
      <protection locked="0"/>
    </xf>
    <xf numFmtId="0" fontId="7" fillId="17" borderId="0" applyNumberFormat="0" applyAlignment="0">
      <alignment vertical="center"/>
    </xf>
    <xf numFmtId="43" fontId="7" fillId="0" borderId="0" applyFont="0" applyFill="0" applyBorder="0" applyAlignment="0" applyProtection="0"/>
    <xf numFmtId="9" fontId="7" fillId="0" borderId="0" applyFont="0" applyFill="0" applyBorder="0" applyAlignment="0" applyProtection="0"/>
    <xf numFmtId="0" fontId="7" fillId="0" borderId="0">
      <alignment vertical="center"/>
    </xf>
    <xf numFmtId="0" fontId="7" fillId="0" borderId="0" applyNumberFormat="0" applyAlignment="0">
      <alignment vertical="center"/>
    </xf>
    <xf numFmtId="0" fontId="11" fillId="5" borderId="0" applyNumberFormat="0">
      <alignment horizontal="center" vertical="top" wrapText="1"/>
    </xf>
    <xf numFmtId="0" fontId="8" fillId="0" borderId="0" applyFill="0" applyBorder="0" applyAlignment="0" applyProtection="0">
      <alignment vertical="center"/>
    </xf>
    <xf numFmtId="0" fontId="7" fillId="19" borderId="0" applyNumberFormat="0" applyFont="0" applyBorder="0" applyAlignment="0" applyProtection="0">
      <alignment vertical="center"/>
    </xf>
    <xf numFmtId="0" fontId="7" fillId="0" borderId="9" applyNumberFormat="0" applyAlignment="0">
      <alignment vertical="center"/>
    </xf>
    <xf numFmtId="0" fontId="7" fillId="0" borderId="8" applyNumberFormat="0" applyAlignment="0">
      <alignment vertical="center"/>
      <protection locked="0"/>
    </xf>
    <xf numFmtId="166" fontId="7" fillId="20" borderId="8" applyNumberFormat="0" applyAlignment="0">
      <alignment vertical="center"/>
      <protection locked="0"/>
    </xf>
    <xf numFmtId="0" fontId="7" fillId="21" borderId="0" applyNumberFormat="0" applyAlignment="0">
      <alignment vertical="center"/>
    </xf>
    <xf numFmtId="0" fontId="7" fillId="22" borderId="0" applyNumberFormat="0" applyAlignment="0">
      <alignment vertical="center"/>
    </xf>
    <xf numFmtId="0" fontId="7" fillId="0" borderId="7" applyNumberFormat="0" applyAlignment="0">
      <alignment vertical="center"/>
      <protection locked="0"/>
    </xf>
    <xf numFmtId="0" fontId="26" fillId="0" borderId="0" applyNumberFormat="0" applyAlignment="0">
      <alignment vertical="center"/>
    </xf>
    <xf numFmtId="0" fontId="7" fillId="0" borderId="0">
      <alignment vertical="center"/>
    </xf>
    <xf numFmtId="0" fontId="17" fillId="0" borderId="0" applyNumberFormat="0" applyFill="0" applyBorder="0" applyAlignment="0" applyProtection="0">
      <alignment vertical="center"/>
    </xf>
    <xf numFmtId="0" fontId="7" fillId="23" borderId="0" applyNumberFormat="0" applyFont="0" applyBorder="0" applyAlignment="0" applyProtection="0">
      <alignment vertical="center"/>
    </xf>
    <xf numFmtId="166" fontId="14" fillId="0" borderId="0" applyNumberFormat="0" applyFill="0" applyBorder="0" applyAlignment="0" applyProtection="0">
      <alignment vertical="center"/>
    </xf>
    <xf numFmtId="0" fontId="25" fillId="0" borderId="0"/>
    <xf numFmtId="0" fontId="8" fillId="3" borderId="0" applyNumberFormat="0">
      <alignment vertical="center"/>
    </xf>
    <xf numFmtId="0" fontId="7" fillId="0" borderId="5" applyNumberFormat="0" applyAlignment="0">
      <alignment vertical="center"/>
      <protection locked="0"/>
    </xf>
    <xf numFmtId="0" fontId="7" fillId="0" borderId="4" applyNumberFormat="0" applyAlignment="0">
      <alignment vertical="center"/>
      <protection locked="0"/>
    </xf>
    <xf numFmtId="0" fontId="7" fillId="8" borderId="0" applyNumberFormat="0" applyAlignment="0">
      <alignment vertical="center"/>
    </xf>
    <xf numFmtId="166" fontId="7" fillId="10" borderId="5" applyNumberFormat="0" applyAlignment="0">
      <alignment vertical="center"/>
      <protection locked="0"/>
    </xf>
    <xf numFmtId="166" fontId="7" fillId="0" borderId="0" applyFont="0" applyFill="0" applyBorder="0" applyAlignment="0" applyProtection="0">
      <alignment vertical="center"/>
    </xf>
    <xf numFmtId="0" fontId="14" fillId="3" borderId="0" applyNumberFormat="0">
      <alignment horizontal="center" vertical="top" wrapText="1"/>
    </xf>
    <xf numFmtId="166" fontId="7" fillId="0" borderId="0" applyFont="0" applyFill="0" applyBorder="0" applyAlignment="0" applyProtection="0">
      <alignment vertical="center"/>
    </xf>
    <xf numFmtId="167" fontId="7" fillId="0" borderId="0" applyFont="0" applyFill="0" applyBorder="0" applyAlignment="0" applyProtection="0">
      <alignment vertical="center"/>
    </xf>
    <xf numFmtId="0" fontId="19" fillId="0" borderId="0" applyNumberFormat="0" applyAlignment="0">
      <alignment vertical="center"/>
    </xf>
    <xf numFmtId="190" fontId="7" fillId="0" borderId="0" applyFont="0" applyFill="0" applyBorder="0" applyAlignment="0" applyProtection="0">
      <alignment vertical="center"/>
    </xf>
    <xf numFmtId="43" fontId="7" fillId="0" borderId="0" applyFont="0" applyFill="0" applyBorder="0" applyAlignment="0" applyProtection="0"/>
    <xf numFmtId="0" fontId="14" fillId="3" borderId="0" applyNumberFormat="0">
      <alignment horizontal="center" vertical="top" wrapText="1"/>
    </xf>
    <xf numFmtId="0" fontId="3" fillId="0" borderId="0"/>
    <xf numFmtId="0" fontId="3" fillId="0" borderId="0"/>
    <xf numFmtId="43"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91" fontId="7" fillId="0" borderId="0" applyFont="0" applyFill="0" applyBorder="0" applyAlignment="0" applyProtection="0">
      <alignment vertical="center"/>
    </xf>
    <xf numFmtId="166" fontId="7" fillId="0" borderId="0" applyFont="0" applyFill="0" applyBorder="0" applyAlignment="0" applyProtection="0">
      <alignment vertical="center"/>
    </xf>
    <xf numFmtId="0" fontId="7" fillId="0" borderId="0">
      <alignment vertical="center"/>
    </xf>
    <xf numFmtId="0" fontId="12" fillId="0" borderId="0"/>
    <xf numFmtId="0" fontId="12" fillId="0" borderId="0"/>
    <xf numFmtId="0" fontId="42" fillId="0" borderId="0"/>
    <xf numFmtId="0" fontId="12" fillId="0" borderId="0"/>
    <xf numFmtId="0" fontId="42" fillId="0" borderId="0"/>
    <xf numFmtId="0" fontId="42"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25" fillId="0" borderId="0"/>
    <xf numFmtId="0" fontId="43" fillId="0" borderId="0"/>
    <xf numFmtId="0" fontId="43" fillId="0" borderId="0"/>
    <xf numFmtId="0" fontId="43" fillId="0" borderId="0"/>
    <xf numFmtId="0" fontId="7" fillId="0" borderId="0"/>
    <xf numFmtId="0" fontId="12" fillId="0" borderId="0"/>
    <xf numFmtId="0" fontId="12" fillId="0" borderId="0"/>
    <xf numFmtId="38" fontId="44" fillId="0" borderId="0" applyFont="0" applyFill="0" applyBorder="0" applyAlignment="0" applyProtection="0"/>
    <xf numFmtId="192" fontId="12" fillId="0" borderId="0" applyFont="0" applyFill="0" applyBorder="0" applyAlignment="0" applyProtection="0"/>
    <xf numFmtId="193" fontId="45" fillId="0" borderId="0" applyFont="0" applyFill="0" applyAlignment="0" applyProtection="0"/>
    <xf numFmtId="192" fontId="12" fillId="0" borderId="0" applyFont="0" applyFill="0" applyBorder="0" applyAlignment="0" applyProtection="0"/>
    <xf numFmtId="193" fontId="45" fillId="0" borderId="0" applyFont="0" applyFill="0" applyAlignment="0" applyProtection="0"/>
    <xf numFmtId="193" fontId="45" fillId="0" borderId="0" applyFont="0" applyFill="0" applyAlignment="0" applyProtection="0"/>
    <xf numFmtId="0" fontId="12" fillId="0" borderId="0" applyFont="0" applyFill="0" applyAlignment="0" applyProtection="0"/>
    <xf numFmtId="193" fontId="45" fillId="0" borderId="0" applyFont="0" applyFill="0" applyAlignment="0" applyProtection="0"/>
    <xf numFmtId="193" fontId="45" fillId="0" borderId="0" applyFont="0" applyFill="0" applyAlignment="0" applyProtection="0"/>
    <xf numFmtId="0" fontId="12" fillId="0" borderId="0" applyFont="0" applyFill="0" applyAlignment="0" applyProtection="0"/>
    <xf numFmtId="192"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5" fontId="45" fillId="0" borderId="0" applyFont="0" applyFill="0" applyAlignment="0" applyProtection="0"/>
    <xf numFmtId="195" fontId="45" fillId="0" borderId="0" applyFont="0" applyFill="0" applyAlignment="0" applyProtection="0"/>
    <xf numFmtId="0" fontId="12" fillId="0" borderId="0" applyFont="0" applyFill="0" applyAlignment="0" applyProtection="0"/>
    <xf numFmtId="195" fontId="45" fillId="0" borderId="0" applyFont="0" applyFill="0" applyAlignment="0" applyProtection="0"/>
    <xf numFmtId="195" fontId="45" fillId="0" borderId="0" applyFont="0" applyFill="0" applyAlignment="0" applyProtection="0"/>
    <xf numFmtId="0" fontId="12" fillId="0" borderId="0" applyFont="0" applyFill="0" applyAlignment="0" applyProtection="0"/>
    <xf numFmtId="195" fontId="12" fillId="0" borderId="0" applyFont="0" applyFill="0" applyBorder="0" applyAlignment="0" applyProtection="0"/>
    <xf numFmtId="0" fontId="12" fillId="4" borderId="0"/>
    <xf numFmtId="0" fontId="12" fillId="4" borderId="0"/>
    <xf numFmtId="0" fontId="12" fillId="4" borderId="0"/>
    <xf numFmtId="0" fontId="46" fillId="53" borderId="0">
      <alignment vertical="center" wrapText="1"/>
    </xf>
    <xf numFmtId="0" fontId="46" fillId="53" borderId="0">
      <alignment vertical="center" wrapText="1"/>
    </xf>
    <xf numFmtId="0" fontId="46" fillId="53" borderId="0">
      <alignment vertical="center" wrapText="1"/>
    </xf>
    <xf numFmtId="0" fontId="12" fillId="4" borderId="0"/>
    <xf numFmtId="0" fontId="12" fillId="4" borderId="0"/>
    <xf numFmtId="0" fontId="47" fillId="4" borderId="0"/>
    <xf numFmtId="0" fontId="47" fillId="4" borderId="0"/>
    <xf numFmtId="0" fontId="47" fillId="4" borderId="0"/>
    <xf numFmtId="0" fontId="48" fillId="53" borderId="0">
      <alignment vertical="center" wrapText="1"/>
    </xf>
    <xf numFmtId="0" fontId="48" fillId="53" borderId="0">
      <alignment vertical="center" wrapText="1"/>
    </xf>
    <xf numFmtId="0" fontId="48" fillId="53" borderId="0">
      <alignment vertical="center" wrapText="1"/>
    </xf>
    <xf numFmtId="0" fontId="47" fillId="4" borderId="0"/>
    <xf numFmtId="0" fontId="47" fillId="4" borderId="0"/>
    <xf numFmtId="0" fontId="49" fillId="4" borderId="0"/>
    <xf numFmtId="0" fontId="49" fillId="4" borderId="0"/>
    <xf numFmtId="0" fontId="49" fillId="4" borderId="0"/>
    <xf numFmtId="0" fontId="50" fillId="53" borderId="0">
      <alignment vertical="center" wrapText="1"/>
    </xf>
    <xf numFmtId="0" fontId="50" fillId="53" borderId="0">
      <alignment vertical="center" wrapText="1"/>
    </xf>
    <xf numFmtId="0" fontId="50" fillId="53" borderId="0">
      <alignment vertical="center" wrapText="1"/>
    </xf>
    <xf numFmtId="0" fontId="49" fillId="4" borderId="0"/>
    <xf numFmtId="0" fontId="49" fillId="4" borderId="0"/>
    <xf numFmtId="0" fontId="51" fillId="4" borderId="0"/>
    <xf numFmtId="0" fontId="51" fillId="4" borderId="0"/>
    <xf numFmtId="0" fontId="51" fillId="4" borderId="0"/>
    <xf numFmtId="0" fontId="52" fillId="53" borderId="0">
      <alignment vertical="center" wrapText="1"/>
    </xf>
    <xf numFmtId="0" fontId="52" fillId="53" borderId="0">
      <alignment vertical="center" wrapText="1"/>
    </xf>
    <xf numFmtId="0" fontId="52" fillId="53" borderId="0">
      <alignment vertical="center" wrapText="1"/>
    </xf>
    <xf numFmtId="0" fontId="51" fillId="4" borderId="0"/>
    <xf numFmtId="0" fontId="51" fillId="4" borderId="0"/>
    <xf numFmtId="0" fontId="53" fillId="4" borderId="0"/>
    <xf numFmtId="0" fontId="53" fillId="4" borderId="0"/>
    <xf numFmtId="0" fontId="53" fillId="4" borderId="0"/>
    <xf numFmtId="0" fontId="54" fillId="53" borderId="0">
      <alignment vertical="center" wrapText="1"/>
    </xf>
    <xf numFmtId="0" fontId="54" fillId="53" borderId="0">
      <alignment vertical="center" wrapText="1"/>
    </xf>
    <xf numFmtId="0" fontId="54" fillId="53" borderId="0">
      <alignment vertical="center" wrapText="1"/>
    </xf>
    <xf numFmtId="0" fontId="53" fillId="4" borderId="0"/>
    <xf numFmtId="0" fontId="53" fillId="4" borderId="0"/>
    <xf numFmtId="0" fontId="14" fillId="4" borderId="0"/>
    <xf numFmtId="0" fontId="14" fillId="4" borderId="0"/>
    <xf numFmtId="0" fontId="14" fillId="4" borderId="0"/>
    <xf numFmtId="0" fontId="55" fillId="53" borderId="0">
      <alignment vertical="center" wrapText="1"/>
    </xf>
    <xf numFmtId="0" fontId="55" fillId="53" borderId="0">
      <alignment vertical="center" wrapText="1"/>
    </xf>
    <xf numFmtId="0" fontId="55" fillId="53" borderId="0">
      <alignment vertical="center" wrapText="1"/>
    </xf>
    <xf numFmtId="0" fontId="14" fillId="4" borderId="0"/>
    <xf numFmtId="0" fontId="14" fillId="4" borderId="0"/>
    <xf numFmtId="0" fontId="17" fillId="4" borderId="0"/>
    <xf numFmtId="0" fontId="17" fillId="4" borderId="0"/>
    <xf numFmtId="0" fontId="17" fillId="4" borderId="0"/>
    <xf numFmtId="0" fontId="56" fillId="53" borderId="0">
      <alignment vertical="center" wrapText="1"/>
    </xf>
    <xf numFmtId="0" fontId="56" fillId="53" borderId="0">
      <alignment vertical="center" wrapText="1"/>
    </xf>
    <xf numFmtId="0" fontId="56" fillId="53" borderId="0">
      <alignment vertical="center" wrapText="1"/>
    </xf>
    <xf numFmtId="0" fontId="17" fillId="4" borderId="0"/>
    <xf numFmtId="0" fontId="17" fillId="4" borderId="0"/>
    <xf numFmtId="196" fontId="12" fillId="0" borderId="0" applyFont="0" applyFill="0" applyBorder="0" applyAlignment="0" applyProtection="0"/>
    <xf numFmtId="197"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4" fontId="12" fillId="0" borderId="0" applyFont="0" applyFill="0" applyBorder="0" applyAlignment="0" applyProtection="0"/>
    <xf numFmtId="197" fontId="45" fillId="0" borderId="0" applyFont="0" applyFill="0" applyAlignment="0" applyProtection="0"/>
    <xf numFmtId="197" fontId="12" fillId="0" borderId="0" applyFont="0" applyFill="0" applyBorder="0" applyAlignment="0" applyProtection="0"/>
    <xf numFmtId="197" fontId="45" fillId="0" borderId="0" applyFont="0" applyFill="0" applyAlignment="0" applyProtection="0"/>
    <xf numFmtId="197" fontId="45" fillId="0" borderId="0" applyFont="0" applyFill="0" applyAlignment="0" applyProtection="0"/>
    <xf numFmtId="0" fontId="12" fillId="0" borderId="0" applyFont="0" applyFill="0" applyAlignment="0" applyProtection="0"/>
    <xf numFmtId="197" fontId="45" fillId="0" borderId="0" applyFont="0" applyFill="0" applyAlignment="0" applyProtection="0"/>
    <xf numFmtId="197" fontId="45" fillId="0" borderId="0" applyFont="0" applyFill="0" applyAlignment="0" applyProtection="0"/>
    <xf numFmtId="0" fontId="12" fillId="0" borderId="0" applyFont="0" applyFill="0" applyAlignment="0" applyProtection="0"/>
    <xf numFmtId="197" fontId="12" fillId="0" borderId="0" applyFont="0" applyFill="0" applyBorder="0" applyAlignment="0" applyProtection="0"/>
    <xf numFmtId="198" fontId="12" fillId="0" borderId="0" applyFont="0" applyFill="0" applyBorder="0" applyAlignment="0" applyProtection="0"/>
    <xf numFmtId="194"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4" fontId="12" fillId="0" borderId="0" applyFont="0" applyFill="0" applyBorder="0" applyAlignment="0" applyProtection="0"/>
    <xf numFmtId="199" fontId="45" fillId="0" borderId="0" applyFont="0" applyFill="0" applyAlignment="0" applyProtection="0"/>
    <xf numFmtId="194" fontId="12" fillId="0" borderId="0" applyFont="0" applyFill="0" applyBorder="0" applyAlignment="0" applyProtection="0"/>
    <xf numFmtId="199" fontId="45" fillId="0" borderId="0" applyFont="0" applyFill="0" applyAlignment="0" applyProtection="0"/>
    <xf numFmtId="199" fontId="45" fillId="0" borderId="0" applyFont="0" applyFill="0" applyAlignment="0" applyProtection="0"/>
    <xf numFmtId="0" fontId="12" fillId="0" borderId="0" applyFont="0" applyFill="0" applyAlignment="0" applyProtection="0"/>
    <xf numFmtId="199" fontId="45" fillId="0" borderId="0" applyFont="0" applyFill="0" applyAlignment="0" applyProtection="0"/>
    <xf numFmtId="199" fontId="45" fillId="0" borderId="0" applyFont="0" applyFill="0" applyAlignment="0" applyProtection="0"/>
    <xf numFmtId="0" fontId="12" fillId="0" borderId="0" applyFont="0" applyFill="0" applyAlignment="0" applyProtection="0"/>
    <xf numFmtId="194" fontId="12" fillId="0" borderId="0" applyFont="0" applyFill="0" applyBorder="0" applyAlignment="0" applyProtection="0"/>
    <xf numFmtId="200" fontId="12" fillId="0" borderId="0" applyFont="0" applyFill="0" applyBorder="0" applyAlignment="0" applyProtection="0"/>
    <xf numFmtId="201"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196" fontId="12" fillId="0" borderId="0" applyFont="0" applyFill="0" applyBorder="0" applyAlignment="0" applyProtection="0"/>
    <xf numFmtId="201" fontId="45" fillId="0" borderId="0" applyFont="0" applyFill="0" applyAlignment="0" applyProtection="0"/>
    <xf numFmtId="201" fontId="12" fillId="0" borderId="0" applyFont="0" applyFill="0" applyBorder="0" applyAlignment="0" applyProtection="0"/>
    <xf numFmtId="201" fontId="45" fillId="0" borderId="0" applyFont="0" applyFill="0" applyAlignment="0" applyProtection="0"/>
    <xf numFmtId="201" fontId="45" fillId="0" borderId="0" applyFont="0" applyFill="0" applyAlignment="0" applyProtection="0"/>
    <xf numFmtId="0" fontId="12" fillId="0" borderId="0" applyFont="0" applyFill="0" applyAlignment="0" applyProtection="0"/>
    <xf numFmtId="201" fontId="45" fillId="0" borderId="0" applyFont="0" applyFill="0" applyAlignment="0" applyProtection="0"/>
    <xf numFmtId="201" fontId="45" fillId="0" borderId="0" applyFont="0" applyFill="0" applyAlignment="0" applyProtection="0"/>
    <xf numFmtId="0" fontId="12" fillId="0" borderId="0" applyFont="0" applyFill="0" applyAlignment="0" applyProtection="0"/>
    <xf numFmtId="201" fontId="12" fillId="0" borderId="0" applyFont="0" applyFill="0" applyBorder="0" applyAlignment="0" applyProtection="0"/>
    <xf numFmtId="202" fontId="12" fillId="54" borderId="19"/>
    <xf numFmtId="202" fontId="12" fillId="54" borderId="19"/>
    <xf numFmtId="202" fontId="12" fillId="54" borderId="19"/>
    <xf numFmtId="203" fontId="57" fillId="54" borderId="19"/>
    <xf numFmtId="202" fontId="12" fillId="54" borderId="19"/>
    <xf numFmtId="203" fontId="57" fillId="54" borderId="19"/>
    <xf numFmtId="202" fontId="12" fillId="54" borderId="19"/>
    <xf numFmtId="203" fontId="57" fillId="54" borderId="19"/>
    <xf numFmtId="202" fontId="12" fillId="54" borderId="19"/>
    <xf numFmtId="202" fontId="12" fillId="54" borderId="19"/>
    <xf numFmtId="202" fontId="12" fillId="54" borderId="19"/>
    <xf numFmtId="202" fontId="12" fillId="54" borderId="19"/>
    <xf numFmtId="202" fontId="12" fillId="54" borderId="19"/>
    <xf numFmtId="202" fontId="12" fillId="54" borderId="19"/>
    <xf numFmtId="203" fontId="57" fillId="54" borderId="19"/>
    <xf numFmtId="203" fontId="57" fillId="54" borderId="19"/>
    <xf numFmtId="202" fontId="12" fillId="54" borderId="19"/>
    <xf numFmtId="203" fontId="57" fillId="54" borderId="19"/>
    <xf numFmtId="203" fontId="57" fillId="54" borderId="19"/>
    <xf numFmtId="203" fontId="57" fillId="54" borderId="19"/>
    <xf numFmtId="203" fontId="57" fillId="54" borderId="19"/>
    <xf numFmtId="203" fontId="57" fillId="54" borderId="19"/>
    <xf numFmtId="203" fontId="57" fillId="54" borderId="19"/>
    <xf numFmtId="204" fontId="12" fillId="54" borderId="19"/>
    <xf numFmtId="202" fontId="12" fillId="54" borderId="19"/>
    <xf numFmtId="203" fontId="57" fillId="54" borderId="19"/>
    <xf numFmtId="202" fontId="12" fillId="54" borderId="19"/>
    <xf numFmtId="203" fontId="57" fillId="54" borderId="19"/>
    <xf numFmtId="205" fontId="12" fillId="54" borderId="19"/>
    <xf numFmtId="206" fontId="46" fillId="0" borderId="19">
      <alignment vertical="center" wrapText="1"/>
    </xf>
    <xf numFmtId="206" fontId="46" fillId="0" borderId="19">
      <alignment vertical="center" wrapText="1"/>
    </xf>
    <xf numFmtId="206" fontId="46" fillId="0" borderId="19">
      <alignment vertical="center" wrapText="1"/>
    </xf>
    <xf numFmtId="202" fontId="12" fillId="54" borderId="19"/>
    <xf numFmtId="202" fontId="12" fillId="54" borderId="19"/>
    <xf numFmtId="202" fontId="12" fillId="54" borderId="19"/>
    <xf numFmtId="202" fontId="12" fillId="54" borderId="19"/>
    <xf numFmtId="202" fontId="12" fillId="54" borderId="19"/>
    <xf numFmtId="202" fontId="12" fillId="54" borderId="19"/>
    <xf numFmtId="203" fontId="57" fillId="54" borderId="19"/>
    <xf numFmtId="202" fontId="12" fillId="54" borderId="19"/>
    <xf numFmtId="202" fontId="12" fillId="54" borderId="19"/>
    <xf numFmtId="202" fontId="12" fillId="54" borderId="19"/>
    <xf numFmtId="202" fontId="12" fillId="54" borderId="19"/>
    <xf numFmtId="202" fontId="12" fillId="54" borderId="19"/>
    <xf numFmtId="202" fontId="12" fillId="54" borderId="19"/>
    <xf numFmtId="204" fontId="12" fillId="54" borderId="19"/>
    <xf numFmtId="202" fontId="12" fillId="54" borderId="19"/>
    <xf numFmtId="203" fontId="57" fillId="54" borderId="19"/>
    <xf numFmtId="203" fontId="57" fillId="54" borderId="19"/>
    <xf numFmtId="203" fontId="57" fillId="54" borderId="19"/>
    <xf numFmtId="203" fontId="57" fillId="54" borderId="19"/>
    <xf numFmtId="202" fontId="12" fillId="54" borderId="19"/>
    <xf numFmtId="202" fontId="12" fillId="54" borderId="19"/>
    <xf numFmtId="204" fontId="12" fillId="54" borderId="19"/>
    <xf numFmtId="207" fontId="12" fillId="0" borderId="0" applyFont="0" applyFill="0" applyBorder="0" applyAlignment="0" applyProtection="0"/>
    <xf numFmtId="196"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96" fontId="12" fillId="0" borderId="0" applyFont="0" applyFill="0" applyBorder="0" applyAlignment="0" applyProtection="0"/>
    <xf numFmtId="208" fontId="45" fillId="0" borderId="0" applyFont="0" applyFill="0" applyAlignment="0" applyProtection="0"/>
    <xf numFmtId="196" fontId="12" fillId="0" borderId="0" applyFont="0" applyFill="0" applyBorder="0" applyAlignment="0" applyProtection="0"/>
    <xf numFmtId="208" fontId="45" fillId="0" borderId="0" applyFont="0" applyFill="0" applyAlignment="0" applyProtection="0"/>
    <xf numFmtId="208" fontId="45" fillId="0" borderId="0" applyFont="0" applyFill="0" applyAlignment="0" applyProtection="0"/>
    <xf numFmtId="0" fontId="12" fillId="0" borderId="0" applyFont="0" applyFill="0" applyAlignment="0" applyProtection="0"/>
    <xf numFmtId="208" fontId="45" fillId="0" borderId="0" applyFont="0" applyFill="0" applyAlignment="0" applyProtection="0"/>
    <xf numFmtId="208" fontId="45" fillId="0" borderId="0" applyFont="0" applyFill="0" applyAlignment="0" applyProtection="0"/>
    <xf numFmtId="0" fontId="12" fillId="0" borderId="0" applyFont="0" applyFill="0" applyAlignment="0" applyProtection="0"/>
    <xf numFmtId="196" fontId="12" fillId="0" borderId="0" applyFont="0" applyFill="0" applyBorder="0" applyAlignment="0" applyProtection="0"/>
    <xf numFmtId="0" fontId="49" fillId="54" borderId="0"/>
    <xf numFmtId="0" fontId="49" fillId="54" borderId="0"/>
    <xf numFmtId="0" fontId="49" fillId="54" borderId="0"/>
    <xf numFmtId="0" fontId="58" fillId="0" borderId="0">
      <alignment vertical="center" wrapText="1"/>
    </xf>
    <xf numFmtId="0" fontId="58" fillId="0" borderId="0">
      <alignment vertical="center" wrapText="1"/>
    </xf>
    <xf numFmtId="0" fontId="58" fillId="0" borderId="0">
      <alignment vertical="center" wrapText="1"/>
    </xf>
    <xf numFmtId="0" fontId="49" fillId="54" borderId="0"/>
    <xf numFmtId="0" fontId="49" fillId="54" borderId="0"/>
    <xf numFmtId="0" fontId="59" fillId="0" borderId="0" applyNumberFormat="0" applyFill="0" applyBorder="0" applyAlignment="0" applyProtection="0"/>
    <xf numFmtId="209" fontId="59" fillId="0" borderId="0" applyFill="0" applyAlignment="0" applyProtection="0"/>
    <xf numFmtId="0" fontId="59" fillId="0" borderId="0" applyNumberFormat="0" applyFill="0" applyBorder="0" applyAlignment="0" applyProtection="0"/>
    <xf numFmtId="209" fontId="59" fillId="0" borderId="0" applyFill="0" applyAlignment="0" applyProtection="0"/>
    <xf numFmtId="209" fontId="59" fillId="0" borderId="0" applyFill="0" applyAlignment="0" applyProtection="0"/>
    <xf numFmtId="210" fontId="59" fillId="0" borderId="0" applyFill="0" applyAlignment="0" applyProtection="0"/>
    <xf numFmtId="209" fontId="59" fillId="0" borderId="0" applyFill="0" applyAlignment="0" applyProtection="0"/>
    <xf numFmtId="209" fontId="59" fillId="0" borderId="0" applyFill="0" applyAlignment="0" applyProtection="0"/>
    <xf numFmtId="210" fontId="59" fillId="0" borderId="0" applyFill="0" applyAlignment="0" applyProtection="0"/>
    <xf numFmtId="0" fontId="59" fillId="0" borderId="0" applyNumberFormat="0" applyFill="0" applyBorder="0" applyAlignment="0" applyProtection="0"/>
    <xf numFmtId="0" fontId="12" fillId="55" borderId="0" applyNumberFormat="0" applyFont="0" applyAlignment="0" applyProtection="0"/>
    <xf numFmtId="209" fontId="45" fillId="56" borderId="0" applyFont="0" applyAlignment="0" applyProtection="0"/>
    <xf numFmtId="0" fontId="12" fillId="55" borderId="0" applyNumberFormat="0" applyFont="0" applyAlignment="0" applyProtection="0"/>
    <xf numFmtId="209" fontId="45" fillId="56" borderId="0" applyFont="0" applyAlignment="0" applyProtection="0"/>
    <xf numFmtId="209" fontId="45" fillId="56" borderId="0" applyFont="0" applyAlignment="0" applyProtection="0"/>
    <xf numFmtId="0" fontId="12" fillId="56" borderId="0" applyFont="0" applyAlignment="0" applyProtection="0"/>
    <xf numFmtId="209" fontId="45" fillId="56" borderId="0" applyFont="0" applyAlignment="0" applyProtection="0"/>
    <xf numFmtId="209" fontId="45" fillId="56" borderId="0" applyFont="0" applyAlignment="0" applyProtection="0"/>
    <xf numFmtId="0" fontId="12" fillId="56" borderId="0" applyFont="0" applyAlignment="0" applyProtection="0"/>
    <xf numFmtId="0" fontId="12" fillId="55" borderId="0" applyNumberFormat="0" applyFont="0" applyAlignment="0" applyProtection="0"/>
    <xf numFmtId="211" fontId="12" fillId="0" borderId="0" applyFont="0" applyFill="0" applyBorder="0" applyAlignment="0" applyProtection="0"/>
    <xf numFmtId="198" fontId="12" fillId="0" borderId="0" applyFont="0" applyFill="0" applyBorder="0" applyAlignment="0" applyProtection="0"/>
    <xf numFmtId="211" fontId="12" fillId="0" borderId="0" applyFont="0" applyFill="0" applyBorder="0" applyAlignment="0" applyProtection="0"/>
    <xf numFmtId="211" fontId="12" fillId="0" borderId="0" applyFont="0" applyFill="0" applyBorder="0" applyAlignment="0" applyProtection="0"/>
    <xf numFmtId="198" fontId="12" fillId="0" borderId="0" applyFont="0" applyFill="0" applyBorder="0" applyAlignment="0" applyProtection="0"/>
    <xf numFmtId="212" fontId="45" fillId="0" borderId="0" applyFont="0" applyFill="0" applyAlignment="0" applyProtection="0"/>
    <xf numFmtId="198" fontId="12" fillId="0" borderId="0" applyFont="0" applyFill="0" applyBorder="0" applyAlignment="0" applyProtection="0"/>
    <xf numFmtId="212" fontId="45" fillId="0" borderId="0" applyFont="0" applyFill="0" applyAlignment="0" applyProtection="0"/>
    <xf numFmtId="212" fontId="45" fillId="0" borderId="0" applyFont="0" applyFill="0" applyAlignment="0" applyProtection="0"/>
    <xf numFmtId="0" fontId="12" fillId="0" borderId="0" applyFont="0" applyFill="0" applyAlignment="0" applyProtection="0"/>
    <xf numFmtId="212" fontId="45" fillId="0" borderId="0" applyFont="0" applyFill="0" applyAlignment="0" applyProtection="0"/>
    <xf numFmtId="212" fontId="45" fillId="0" borderId="0" applyFont="0" applyFill="0" applyAlignment="0" applyProtection="0"/>
    <xf numFmtId="0" fontId="12" fillId="0" borderId="0" applyFont="0" applyFill="0" applyAlignment="0" applyProtection="0"/>
    <xf numFmtId="198" fontId="12" fillId="0" borderId="0" applyFont="0" applyFill="0" applyBorder="0" applyAlignment="0" applyProtection="0"/>
    <xf numFmtId="213" fontId="12" fillId="0" borderId="0" applyFont="0" applyFill="0" applyBorder="0" applyProtection="0">
      <alignment horizontal="right"/>
    </xf>
    <xf numFmtId="214" fontId="12" fillId="0" borderId="0" applyFont="0" applyFill="0" applyBorder="0" applyProtection="0">
      <alignment horizontal="right"/>
    </xf>
    <xf numFmtId="213" fontId="12" fillId="0" borderId="0" applyFont="0" applyFill="0" applyBorder="0" applyProtection="0">
      <alignment horizontal="right"/>
    </xf>
    <xf numFmtId="213" fontId="12" fillId="0" borderId="0" applyFont="0" applyFill="0" applyBorder="0" applyProtection="0">
      <alignment horizontal="right"/>
    </xf>
    <xf numFmtId="200" fontId="12" fillId="0" borderId="0" applyFont="0" applyFill="0" applyBorder="0" applyProtection="0">
      <alignment horizontal="right"/>
    </xf>
    <xf numFmtId="214" fontId="45" fillId="0" borderId="0" applyFont="0" applyFill="0" applyProtection="0">
      <alignment horizontal="right"/>
    </xf>
    <xf numFmtId="214" fontId="12" fillId="0" borderId="0" applyFont="0" applyFill="0" applyBorder="0" applyProtection="0">
      <alignment horizontal="right"/>
    </xf>
    <xf numFmtId="214" fontId="45" fillId="0" borderId="0" applyFont="0" applyFill="0" applyProtection="0">
      <alignment horizontal="right"/>
    </xf>
    <xf numFmtId="214" fontId="45" fillId="0" borderId="0" applyFont="0" applyFill="0" applyProtection="0">
      <alignment horizontal="right"/>
    </xf>
    <xf numFmtId="0" fontId="12" fillId="0" borderId="0" applyFont="0" applyFill="0" applyProtection="0">
      <alignment horizontal="right"/>
    </xf>
    <xf numFmtId="214" fontId="45" fillId="0" borderId="0" applyFont="0" applyFill="0" applyProtection="0">
      <alignment horizontal="right"/>
    </xf>
    <xf numFmtId="214" fontId="45" fillId="0" borderId="0" applyFont="0" applyFill="0" applyProtection="0">
      <alignment horizontal="right"/>
    </xf>
    <xf numFmtId="0" fontId="12" fillId="0" borderId="0" applyFont="0" applyFill="0" applyProtection="0">
      <alignment horizontal="right"/>
    </xf>
    <xf numFmtId="214" fontId="12" fillId="0" borderId="0" applyFont="0" applyFill="0" applyBorder="0" applyProtection="0">
      <alignment horizontal="right"/>
    </xf>
    <xf numFmtId="0" fontId="12" fillId="4" borderId="0"/>
    <xf numFmtId="0" fontId="12" fillId="4" borderId="0"/>
    <xf numFmtId="0" fontId="12" fillId="4" borderId="0"/>
    <xf numFmtId="0" fontId="46" fillId="57" borderId="0">
      <alignment vertical="center" wrapText="1"/>
    </xf>
    <xf numFmtId="0" fontId="46" fillId="57" borderId="0">
      <alignment vertical="center" wrapText="1"/>
    </xf>
    <xf numFmtId="0" fontId="46" fillId="57" borderId="0">
      <alignment vertical="center" wrapText="1"/>
    </xf>
    <xf numFmtId="0" fontId="12" fillId="4" borderId="0"/>
    <xf numFmtId="0" fontId="12" fillId="4" borderId="0"/>
    <xf numFmtId="0" fontId="47" fillId="4" borderId="0"/>
    <xf numFmtId="0" fontId="47" fillId="4" borderId="0"/>
    <xf numFmtId="0" fontId="47" fillId="4" borderId="0"/>
    <xf numFmtId="0" fontId="46" fillId="57" borderId="0">
      <alignment vertical="center" wrapText="1"/>
    </xf>
    <xf numFmtId="0" fontId="46" fillId="57" borderId="0">
      <alignment vertical="center" wrapText="1"/>
    </xf>
    <xf numFmtId="0" fontId="46" fillId="57" borderId="0">
      <alignment vertical="center" wrapText="1"/>
    </xf>
    <xf numFmtId="0" fontId="47" fillId="4" borderId="0"/>
    <xf numFmtId="0" fontId="47" fillId="4" borderId="0"/>
    <xf numFmtId="0" fontId="49" fillId="4" borderId="0"/>
    <xf numFmtId="0" fontId="49" fillId="4" borderId="0"/>
    <xf numFmtId="0" fontId="49" fillId="4" borderId="0"/>
    <xf numFmtId="0" fontId="50" fillId="57" borderId="0">
      <alignment vertical="center" wrapText="1"/>
    </xf>
    <xf numFmtId="0" fontId="50" fillId="57" borderId="0">
      <alignment vertical="center" wrapText="1"/>
    </xf>
    <xf numFmtId="0" fontId="50" fillId="57" borderId="0">
      <alignment vertical="center" wrapText="1"/>
    </xf>
    <xf numFmtId="0" fontId="49" fillId="4" borderId="0"/>
    <xf numFmtId="0" fontId="49" fillId="4" borderId="0"/>
    <xf numFmtId="0" fontId="12" fillId="4" borderId="0"/>
    <xf numFmtId="0" fontId="12" fillId="4" borderId="0"/>
    <xf numFmtId="0" fontId="12" fillId="4" borderId="0"/>
    <xf numFmtId="0" fontId="46" fillId="57" borderId="0">
      <alignment vertical="center" wrapText="1"/>
    </xf>
    <xf numFmtId="0" fontId="46" fillId="57" borderId="0">
      <alignment vertical="center" wrapText="1"/>
    </xf>
    <xf numFmtId="0" fontId="46" fillId="57" borderId="0">
      <alignment vertical="center" wrapText="1"/>
    </xf>
    <xf numFmtId="0" fontId="12" fillId="4" borderId="0"/>
    <xf numFmtId="0" fontId="12" fillId="4" borderId="0"/>
    <xf numFmtId="0" fontId="53" fillId="4" borderId="0"/>
    <xf numFmtId="0" fontId="53" fillId="4" borderId="0"/>
    <xf numFmtId="0" fontId="53" fillId="4" borderId="0"/>
    <xf numFmtId="0" fontId="54" fillId="57" borderId="0">
      <alignment vertical="center" wrapText="1"/>
    </xf>
    <xf numFmtId="0" fontId="54" fillId="57" borderId="0">
      <alignment vertical="center" wrapText="1"/>
    </xf>
    <xf numFmtId="0" fontId="54" fillId="57" borderId="0">
      <alignment vertical="center" wrapText="1"/>
    </xf>
    <xf numFmtId="0" fontId="53" fillId="4" borderId="0"/>
    <xf numFmtId="0" fontId="53" fillId="4" borderId="0"/>
    <xf numFmtId="0" fontId="14" fillId="4" borderId="0"/>
    <xf numFmtId="0" fontId="14" fillId="4" borderId="0"/>
    <xf numFmtId="0" fontId="14" fillId="4" borderId="0"/>
    <xf numFmtId="0" fontId="55" fillId="57" borderId="0">
      <alignment vertical="center" wrapText="1"/>
    </xf>
    <xf numFmtId="0" fontId="55" fillId="57" borderId="0">
      <alignment vertical="center" wrapText="1"/>
    </xf>
    <xf numFmtId="0" fontId="55" fillId="57" borderId="0">
      <alignment vertical="center" wrapText="1"/>
    </xf>
    <xf numFmtId="0" fontId="14" fillId="4" borderId="0"/>
    <xf numFmtId="0" fontId="14" fillId="4" borderId="0"/>
    <xf numFmtId="0" fontId="17" fillId="4" borderId="0"/>
    <xf numFmtId="0" fontId="17" fillId="4" borderId="0"/>
    <xf numFmtId="0" fontId="17" fillId="4" borderId="0"/>
    <xf numFmtId="0" fontId="56" fillId="57" borderId="0">
      <alignment vertical="center" wrapText="1"/>
    </xf>
    <xf numFmtId="0" fontId="56" fillId="57" borderId="0">
      <alignment vertical="center" wrapText="1"/>
    </xf>
    <xf numFmtId="0" fontId="56" fillId="57" borderId="0">
      <alignment vertical="center" wrapText="1"/>
    </xf>
    <xf numFmtId="0" fontId="17" fillId="4" borderId="0"/>
    <xf numFmtId="0" fontId="17" fillId="4" borderId="0"/>
    <xf numFmtId="0" fontId="60" fillId="0" borderId="0" applyNumberFormat="0" applyFill="0" applyBorder="0" applyProtection="0">
      <alignment vertical="top"/>
    </xf>
    <xf numFmtId="209" fontId="60" fillId="0" borderId="0" applyFill="0" applyProtection="0">
      <alignment vertical="top"/>
    </xf>
    <xf numFmtId="0" fontId="60" fillId="0" borderId="0" applyNumberFormat="0" applyFill="0" applyBorder="0" applyProtection="0">
      <alignment vertical="top"/>
    </xf>
    <xf numFmtId="209" fontId="60" fillId="0" borderId="0" applyFill="0" applyProtection="0">
      <alignment vertical="top"/>
    </xf>
    <xf numFmtId="209" fontId="60" fillId="0" borderId="0" applyFill="0" applyProtection="0">
      <alignment vertical="top"/>
    </xf>
    <xf numFmtId="209" fontId="60" fillId="0" borderId="0" applyFill="0" applyProtection="0">
      <alignment vertical="top"/>
    </xf>
    <xf numFmtId="209" fontId="60" fillId="0" borderId="0" applyFill="0" applyProtection="0">
      <alignment vertical="top"/>
    </xf>
    <xf numFmtId="209" fontId="60" fillId="0" borderId="0" applyFill="0" applyProtection="0">
      <alignment vertical="top"/>
    </xf>
    <xf numFmtId="209" fontId="60" fillId="0" borderId="0" applyFill="0" applyProtection="0">
      <alignment vertical="top"/>
    </xf>
    <xf numFmtId="0" fontId="60" fillId="0" borderId="0" applyNumberFormat="0" applyFill="0" applyBorder="0" applyProtection="0">
      <alignment vertical="top"/>
    </xf>
    <xf numFmtId="0" fontId="61" fillId="0" borderId="20" applyNumberFormat="0" applyFill="0" applyAlignment="0" applyProtection="0"/>
    <xf numFmtId="209" fontId="61" fillId="0" borderId="20" applyFill="0" applyAlignment="0" applyProtection="0"/>
    <xf numFmtId="0" fontId="61" fillId="0" borderId="20" applyNumberFormat="0" applyFill="0" applyAlignment="0" applyProtection="0"/>
    <xf numFmtId="209" fontId="61" fillId="0" borderId="20" applyFill="0" applyAlignment="0" applyProtection="0"/>
    <xf numFmtId="209" fontId="61" fillId="0" borderId="20" applyFill="0" applyAlignment="0" applyProtection="0"/>
    <xf numFmtId="209" fontId="61" fillId="0" borderId="20" applyFill="0" applyAlignment="0" applyProtection="0"/>
    <xf numFmtId="209" fontId="61" fillId="0" borderId="20" applyFill="0" applyAlignment="0" applyProtection="0"/>
    <xf numFmtId="209" fontId="61" fillId="0" borderId="20" applyFill="0" applyAlignment="0" applyProtection="0"/>
    <xf numFmtId="209" fontId="61" fillId="0" borderId="20" applyFill="0" applyAlignment="0" applyProtection="0"/>
    <xf numFmtId="0" fontId="61" fillId="0" borderId="20" applyNumberFormat="0" applyFill="0" applyAlignment="0" applyProtection="0"/>
    <xf numFmtId="0" fontId="62" fillId="0" borderId="21" applyNumberFormat="0" applyFill="0" applyProtection="0">
      <alignment horizontal="center"/>
    </xf>
    <xf numFmtId="209" fontId="62" fillId="0" borderId="21" applyFill="0" applyProtection="0">
      <alignment horizontal="center"/>
    </xf>
    <xf numFmtId="0" fontId="62" fillId="0" borderId="21" applyNumberFormat="0" applyFill="0" applyProtection="0">
      <alignment horizontal="center"/>
    </xf>
    <xf numFmtId="209" fontId="62" fillId="0" borderId="21" applyFill="0" applyProtection="0">
      <alignment horizontal="center"/>
    </xf>
    <xf numFmtId="209" fontId="62" fillId="0" borderId="21" applyFill="0" applyProtection="0">
      <alignment horizontal="center"/>
    </xf>
    <xf numFmtId="209" fontId="62" fillId="0" borderId="21" applyFill="0" applyProtection="0">
      <alignment horizontal="center"/>
    </xf>
    <xf numFmtId="209" fontId="62" fillId="0" borderId="21" applyFill="0" applyProtection="0">
      <alignment horizontal="center"/>
    </xf>
    <xf numFmtId="209" fontId="62" fillId="0" borderId="21" applyFill="0" applyProtection="0">
      <alignment horizontal="center"/>
    </xf>
    <xf numFmtId="209" fontId="62" fillId="0" borderId="21" applyFill="0" applyProtection="0">
      <alignment horizontal="center"/>
    </xf>
    <xf numFmtId="0" fontId="62" fillId="0" borderId="21" applyNumberFormat="0" applyFill="0" applyProtection="0">
      <alignment horizontal="center"/>
    </xf>
    <xf numFmtId="0" fontId="62" fillId="0" borderId="0" applyNumberFormat="0" applyFill="0" applyBorder="0" applyProtection="0">
      <alignment horizontal="left"/>
    </xf>
    <xf numFmtId="209" fontId="62" fillId="0" borderId="0" applyFill="0" applyProtection="0">
      <alignment horizontal="left"/>
    </xf>
    <xf numFmtId="0" fontId="62" fillId="0" borderId="0" applyNumberFormat="0" applyFill="0" applyBorder="0" applyProtection="0">
      <alignment horizontal="left"/>
    </xf>
    <xf numFmtId="209" fontId="62" fillId="0" borderId="0" applyFill="0" applyProtection="0">
      <alignment horizontal="left"/>
    </xf>
    <xf numFmtId="209" fontId="62" fillId="0" borderId="0" applyFill="0" applyProtection="0">
      <alignment horizontal="left"/>
    </xf>
    <xf numFmtId="209" fontId="62" fillId="0" borderId="0" applyFill="0" applyProtection="0">
      <alignment horizontal="left"/>
    </xf>
    <xf numFmtId="209" fontId="62" fillId="0" borderId="0" applyFill="0" applyProtection="0">
      <alignment horizontal="left"/>
    </xf>
    <xf numFmtId="209" fontId="62" fillId="0" borderId="0" applyFill="0" applyProtection="0">
      <alignment horizontal="left"/>
    </xf>
    <xf numFmtId="209" fontId="62" fillId="0" borderId="0" applyFill="0" applyProtection="0">
      <alignment horizontal="left"/>
    </xf>
    <xf numFmtId="0" fontId="62" fillId="0" borderId="0" applyNumberFormat="0" applyFill="0" applyBorder="0" applyProtection="0">
      <alignment horizontal="left"/>
    </xf>
    <xf numFmtId="0" fontId="63" fillId="0" borderId="0" applyNumberFormat="0" applyFill="0" applyBorder="0" applyProtection="0">
      <alignment horizontal="centerContinuous"/>
    </xf>
    <xf numFmtId="209" fontId="64" fillId="0" borderId="0" applyFill="0" applyProtection="0">
      <alignment horizontal="center"/>
    </xf>
    <xf numFmtId="0" fontId="63" fillId="0" borderId="0" applyNumberFormat="0" applyFill="0" applyBorder="0" applyProtection="0">
      <alignment horizontal="centerContinuous"/>
    </xf>
    <xf numFmtId="209" fontId="64" fillId="0" borderId="0" applyFill="0" applyProtection="0">
      <alignment horizontal="center"/>
    </xf>
    <xf numFmtId="209" fontId="64" fillId="0" borderId="0" applyFill="0" applyProtection="0">
      <alignment horizontal="center"/>
    </xf>
    <xf numFmtId="0" fontId="12" fillId="0" borderId="0" applyFill="0" applyProtection="0">
      <alignment horizontal="center"/>
    </xf>
    <xf numFmtId="209" fontId="64" fillId="0" borderId="0" applyFill="0" applyProtection="0">
      <alignment horizontal="center"/>
    </xf>
    <xf numFmtId="209" fontId="64" fillId="0" borderId="0" applyFill="0" applyProtection="0">
      <alignment horizontal="center"/>
    </xf>
    <xf numFmtId="0" fontId="12" fillId="0" borderId="0" applyFill="0" applyProtection="0">
      <alignment horizontal="center"/>
    </xf>
    <xf numFmtId="0" fontId="63" fillId="0" borderId="0" applyNumberFormat="0" applyFill="0" applyBorder="0" applyProtection="0">
      <alignment horizontal="centerContinuous"/>
    </xf>
    <xf numFmtId="0" fontId="65" fillId="0" borderId="0"/>
    <xf numFmtId="0" fontId="43" fillId="0" borderId="0" applyNumberFormat="0" applyFill="0" applyBorder="0" applyAlignment="0" applyProtection="0"/>
    <xf numFmtId="0" fontId="43" fillId="0" borderId="0" applyNumberFormat="0" applyFill="0" applyAlignment="0" applyProtection="0"/>
    <xf numFmtId="209" fontId="43" fillId="0" borderId="0" applyFill="0" applyAlignment="0" applyProtection="0"/>
    <xf numFmtId="0" fontId="43" fillId="0" borderId="0" applyNumberFormat="0" applyFill="0" applyAlignment="0" applyProtection="0"/>
    <xf numFmtId="209" fontId="43" fillId="0" borderId="0" applyFill="0" applyAlignment="0" applyProtection="0"/>
    <xf numFmtId="0" fontId="66" fillId="0" borderId="0"/>
    <xf numFmtId="215" fontId="67" fillId="0" borderId="22">
      <alignment horizontal="centerContinuous"/>
    </xf>
    <xf numFmtId="215" fontId="67" fillId="0" borderId="22">
      <alignment horizontal="center"/>
    </xf>
    <xf numFmtId="216" fontId="68" fillId="0" borderId="0">
      <alignment horizontal="left"/>
    </xf>
    <xf numFmtId="217" fontId="69" fillId="0" borderId="0">
      <alignment horizontal="left"/>
    </xf>
    <xf numFmtId="0" fontId="61" fillId="58"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61" fillId="67" borderId="0" applyNumberFormat="0" applyBorder="0" applyAlignment="0" applyProtection="0"/>
    <xf numFmtId="0" fontId="61" fillId="68" borderId="0" applyNumberFormat="0" applyBorder="0" applyAlignment="0" applyProtection="0"/>
    <xf numFmtId="0" fontId="61" fillId="69" borderId="0" applyNumberFormat="0" applyBorder="0" applyAlignment="0" applyProtection="0"/>
    <xf numFmtId="0" fontId="61" fillId="61" borderId="0" applyNumberFormat="0" applyBorder="0" applyAlignment="0" applyProtection="0"/>
    <xf numFmtId="0" fontId="61" fillId="67" borderId="0" applyNumberFormat="0" applyBorder="0" applyAlignment="0" applyProtection="0"/>
    <xf numFmtId="0" fontId="61" fillId="70"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1" fillId="66" borderId="0" applyNumberFormat="0" applyBorder="0" applyAlignment="0" applyProtection="0"/>
    <xf numFmtId="0" fontId="71" fillId="68" borderId="0" applyNumberFormat="0" applyBorder="0" applyAlignment="0" applyProtection="0"/>
    <xf numFmtId="0" fontId="71" fillId="69" borderId="0" applyNumberFormat="0" applyBorder="0" applyAlignment="0" applyProtection="0"/>
    <xf numFmtId="0" fontId="71" fillId="73" borderId="0" applyNumberFormat="0" applyBorder="0" applyAlignment="0" applyProtection="0"/>
    <xf numFmtId="0" fontId="71" fillId="74" borderId="0" applyNumberFormat="0" applyBorder="0" applyAlignment="0" applyProtection="0"/>
    <xf numFmtId="0" fontId="71" fillId="75"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37" fillId="32"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37" fillId="36"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37" fillId="40"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37" fillId="44"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37" fillId="48"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37" fillId="52"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65" fillId="0" borderId="0">
      <protection locked="0"/>
    </xf>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37" fillId="29"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37" fillId="33"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37" fillId="37"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37" fillId="41"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37" fillId="45"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37" fillId="49"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3" fillId="80" borderId="0" applyNumberFormat="0" applyFont="0" applyBorder="0" applyAlignment="0"/>
    <xf numFmtId="0" fontId="12" fillId="81" borderId="0">
      <alignment vertical="top" wrapText="1"/>
      <protection locked="0"/>
    </xf>
    <xf numFmtId="0" fontId="12" fillId="81" borderId="0">
      <alignment vertical="top" wrapText="1"/>
      <protection locked="0"/>
    </xf>
    <xf numFmtId="3" fontId="12" fillId="54" borderId="23" applyNumberFormat="0" applyBorder="0">
      <alignment horizontal="left" vertical="top" wrapText="1"/>
      <protection locked="0"/>
    </xf>
    <xf numFmtId="0" fontId="74" fillId="0" borderId="0">
      <alignment horizontal="center" wrapText="1"/>
      <protection locked="0"/>
    </xf>
    <xf numFmtId="0" fontId="75" fillId="0" borderId="24" applyNumberFormat="0" applyFill="0" applyAlignment="0" applyProtection="0"/>
    <xf numFmtId="218" fontId="12" fillId="0" borderId="0" applyFont="0" applyFill="0" applyBorder="0" applyAlignment="0" applyProtection="0"/>
    <xf numFmtId="0" fontId="41" fillId="0" borderId="0" applyNumberFormat="0" applyFill="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31" fillId="25"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49" fontId="77" fillId="82" borderId="0">
      <alignment vertical="top"/>
    </xf>
    <xf numFmtId="0" fontId="77" fillId="82" borderId="25" applyNumberFormat="0" applyBorder="0">
      <alignment vertical="top" wrapText="1"/>
    </xf>
    <xf numFmtId="0" fontId="69" fillId="0" borderId="0" applyFont="0" applyFill="0" applyBorder="0" applyAlignment="0" applyProtection="0">
      <alignment horizontal="right"/>
    </xf>
    <xf numFmtId="0" fontId="12" fillId="0" borderId="0"/>
    <xf numFmtId="0" fontId="78" fillId="9" borderId="26"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79" fillId="83" borderId="3" applyNumberFormat="0" applyAlignment="0" applyProtection="0"/>
    <xf numFmtId="0" fontId="80" fillId="0" borderId="0"/>
    <xf numFmtId="0" fontId="81" fillId="0" borderId="27" applyNumberFormat="0" applyFill="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34" fillId="28" borderId="1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2" fillId="84" borderId="28" applyNumberFormat="0" applyAlignment="0" applyProtection="0"/>
    <xf numFmtId="0" fontId="83" fillId="85" borderId="25" applyNumberFormat="0" applyProtection="0">
      <alignment horizontal="center" vertical="center" wrapText="1"/>
    </xf>
    <xf numFmtId="0" fontId="83" fillId="85" borderId="0" applyNumberFormat="0" applyBorder="0" applyProtection="0">
      <alignment horizontal="centerContinuous" vertical="center"/>
    </xf>
    <xf numFmtId="0" fontId="83" fillId="85" borderId="25" applyNumberFormat="0" applyProtection="0">
      <alignment horizontal="center" vertical="center" wrapText="1"/>
    </xf>
    <xf numFmtId="0" fontId="14" fillId="3" borderId="0" applyNumberFormat="0">
      <alignment horizontal="left" vertical="top" wrapText="1"/>
    </xf>
    <xf numFmtId="0" fontId="14" fillId="3" borderId="0" applyNumberFormat="0">
      <alignment horizontal="centerContinuous" vertical="top"/>
    </xf>
    <xf numFmtId="0" fontId="7" fillId="3" borderId="0" applyNumberFormat="0">
      <alignment horizontal="center" vertical="top" wrapText="1"/>
    </xf>
    <xf numFmtId="0" fontId="25" fillId="0" borderId="29" applyNumberFormat="0" applyFont="0" applyFill="0" applyAlignment="0" applyProtection="0">
      <alignment horizontal="left"/>
    </xf>
    <xf numFmtId="219" fontId="84" fillId="0" borderId="0"/>
    <xf numFmtId="219" fontId="84" fillId="0" borderId="0"/>
    <xf numFmtId="219" fontId="84" fillId="0" borderId="0"/>
    <xf numFmtId="219" fontId="84" fillId="0" borderId="0"/>
    <xf numFmtId="219" fontId="84" fillId="0" borderId="0"/>
    <xf numFmtId="219" fontId="84" fillId="0" borderId="0"/>
    <xf numFmtId="219" fontId="84" fillId="0" borderId="0"/>
    <xf numFmtId="219" fontId="84" fillId="0" borderId="0"/>
    <xf numFmtId="220" fontId="12"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166" fontId="7" fillId="0" borderId="0" applyFont="0" applyFill="0" applyBorder="0" applyAlignment="0" applyProtection="0">
      <alignment vertical="center"/>
    </xf>
    <xf numFmtId="43" fontId="12" fillId="0" borderId="0" applyFont="0" applyFill="0" applyBorder="0" applyAlignment="0" applyProtection="0"/>
    <xf numFmtId="22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1" fontId="12" fillId="0" borderId="0" applyFont="0" applyFill="0" applyBorder="0" applyAlignment="0" applyProtection="0"/>
    <xf numFmtId="43" fontId="12" fillId="0" borderId="0" applyFont="0" applyFill="0" applyBorder="0" applyAlignment="0" applyProtection="0"/>
    <xf numFmtId="22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22" fontId="12" fillId="0" borderId="0" applyFont="0" applyFill="0" applyBorder="0" applyAlignment="0" applyProtection="0"/>
    <xf numFmtId="222"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3" borderId="30" applyBorder="0">
      <alignment horizontal="left" vertical="top" wrapText="1"/>
    </xf>
    <xf numFmtId="0" fontId="12" fillId="71" borderId="31" applyNumberFormat="0" applyFont="0" applyAlignment="0" applyProtection="0"/>
    <xf numFmtId="0" fontId="12" fillId="3" borderId="30" applyNumberFormat="0" applyBorder="0">
      <alignment horizontal="right" vertical="top" wrapText="1"/>
    </xf>
    <xf numFmtId="169" fontId="7" fillId="0" borderId="0">
      <alignment vertical="center"/>
    </xf>
    <xf numFmtId="169" fontId="7" fillId="0" borderId="0" applyFont="0" applyFill="0" applyBorder="0" applyAlignment="0" applyProtection="0">
      <alignment vertical="center"/>
    </xf>
    <xf numFmtId="16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9" fontId="7"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69" fontId="7" fillId="0" borderId="0" applyFont="0" applyFill="0" applyBorder="0" applyAlignment="0" applyProtection="0">
      <alignment vertical="center"/>
    </xf>
    <xf numFmtId="164" fontId="25" fillId="0" borderId="0" applyFont="0" applyFill="0" applyBorder="0" applyAlignment="0" applyProtection="0"/>
    <xf numFmtId="169" fontId="7" fillId="0" borderId="0" applyFont="0" applyFill="0" applyBorder="0" applyAlignment="0" applyProtection="0">
      <alignment vertical="center"/>
    </xf>
    <xf numFmtId="164" fontId="12" fillId="0" borderId="0" applyFont="0" applyFill="0" applyBorder="0" applyAlignment="0" applyProtection="0"/>
    <xf numFmtId="169" fontId="7" fillId="0" borderId="0" applyFont="0" applyFill="0" applyBorder="0" applyAlignment="0" applyProtection="0">
      <alignment vertical="center"/>
    </xf>
    <xf numFmtId="169" fontId="7" fillId="0" borderId="0" applyFont="0" applyFill="0" applyBorder="0" applyAlignment="0" applyProtection="0">
      <alignment vertical="center"/>
    </xf>
    <xf numFmtId="223" fontId="12" fillId="54" borderId="23" applyBorder="0">
      <alignment horizontal="center" vertical="center"/>
      <protection locked="0"/>
    </xf>
    <xf numFmtId="224" fontId="25" fillId="0" borderId="0" applyFont="0" applyFill="0" applyBorder="0" applyAlignment="0" applyProtection="0"/>
    <xf numFmtId="14" fontId="12" fillId="0" borderId="32" applyFill="0" applyBorder="0"/>
    <xf numFmtId="225" fontId="12" fillId="0" borderId="0" applyFont="0" applyFill="0" applyBorder="0" applyAlignment="0" applyProtection="0"/>
    <xf numFmtId="0" fontId="43" fillId="0" borderId="0" applyNumberFormat="0" applyFill="0" applyBorder="0" applyAlignment="0" applyProtection="0"/>
    <xf numFmtId="0" fontId="85" fillId="63" borderId="26" applyNumberFormat="0" applyAlignment="0" applyProtection="0"/>
    <xf numFmtId="226" fontId="12" fillId="0" borderId="0" applyFont="0" applyFill="0" applyBorder="0" applyAlignment="0" applyProtection="0"/>
    <xf numFmtId="227"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3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 fontId="12" fillId="0" borderId="0" applyFont="0" applyFill="0" applyBorder="0" applyAlignment="0" applyProtection="0"/>
    <xf numFmtId="3" fontId="45" fillId="0" borderId="0" applyFont="0" applyFill="0" applyAlignment="0" applyProtection="0"/>
    <xf numFmtId="3" fontId="45" fillId="0" borderId="0" applyFont="0" applyFill="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87" fillId="0" borderId="0" applyNumberFormat="0" applyFill="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30" fillId="24"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38" fontId="17" fillId="4" borderId="0" applyNumberFormat="0" applyBorder="0" applyAlignment="0" applyProtection="0"/>
    <xf numFmtId="38" fontId="17" fillId="4" borderId="0" applyNumberFormat="0" applyBorder="0" applyAlignment="0" applyProtection="0"/>
    <xf numFmtId="38" fontId="17" fillId="4" borderId="0" applyNumberFormat="0" applyBorder="0" applyAlignment="0" applyProtection="0"/>
    <xf numFmtId="38" fontId="17" fillId="4" borderId="0" applyNumberFormat="0" applyBorder="0" applyAlignment="0" applyProtection="0"/>
    <xf numFmtId="49" fontId="47" fillId="4" borderId="0" applyNumberFormat="0" applyProtection="0">
      <alignment vertical="center"/>
    </xf>
    <xf numFmtId="0" fontId="23" fillId="0" borderId="0" applyNumberFormat="0" applyFill="0" applyBorder="0" applyAlignment="0" applyProtection="0">
      <alignment vertical="center"/>
    </xf>
    <xf numFmtId="229" fontId="89" fillId="0" borderId="0" applyNumberFormat="0" applyFill="0" applyBorder="0" applyProtection="0">
      <alignment horizontal="right"/>
    </xf>
    <xf numFmtId="0" fontId="10" fillId="0" borderId="33" applyNumberFormat="0" applyAlignment="0" applyProtection="0">
      <alignment horizontal="left" vertical="center"/>
    </xf>
    <xf numFmtId="0" fontId="10" fillId="0" borderId="34">
      <alignment horizontal="left" vertical="center"/>
    </xf>
    <xf numFmtId="0" fontId="90" fillId="0" borderId="0" applyNumberFormat="0">
      <alignment horizontal="left"/>
    </xf>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27" fillId="0" borderId="14"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28" fillId="0" borderId="1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29" fillId="0" borderId="1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9"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2" fillId="0" borderId="0" applyNumberFormat="0" applyFill="0" applyBorder="0" applyAlignment="0" applyProtection="0"/>
    <xf numFmtId="10" fontId="17" fillId="54" borderId="37" applyNumberFormat="0" applyBorder="0" applyAlignment="0" applyProtection="0"/>
    <xf numFmtId="10" fontId="17" fillId="54" borderId="37" applyNumberFormat="0" applyBorder="0" applyAlignment="0" applyProtection="0"/>
    <xf numFmtId="10" fontId="17" fillId="54" borderId="37" applyNumberFormat="0" applyBorder="0" applyAlignment="0" applyProtection="0"/>
    <xf numFmtId="10" fontId="17" fillId="54" borderId="37" applyNumberFormat="0" applyBorder="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12" fillId="0" borderId="0" applyNumberFormat="0" applyFill="0" applyBorder="0" applyAlignment="0" applyProtection="0"/>
    <xf numFmtId="0" fontId="97" fillId="70" borderId="3" applyNumberFormat="0" applyAlignment="0" applyProtection="0"/>
    <xf numFmtId="0" fontId="97" fillId="70" borderId="3" applyNumberFormat="0" applyAlignment="0" applyProtection="0"/>
    <xf numFmtId="0" fontId="32" fillId="27" borderId="1" applyNumberFormat="0" applyAlignment="0" applyProtection="0"/>
    <xf numFmtId="0" fontId="97" fillId="70" borderId="3" applyNumberFormat="0" applyAlignment="0" applyProtection="0"/>
    <xf numFmtId="0" fontId="12" fillId="0" borderId="0" applyNumberFormat="0" applyFill="0" applyBorder="0" applyAlignment="0" applyProtection="0"/>
    <xf numFmtId="0" fontId="97" fillId="70" borderId="3" applyNumberFormat="0" applyAlignment="0" applyProtection="0"/>
    <xf numFmtId="0" fontId="12" fillId="0" borderId="0" applyNumberFormat="0" applyFill="0" applyBorder="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97" fillId="70" borderId="3" applyNumberFormat="0" applyAlignment="0" applyProtection="0"/>
    <xf numFmtId="0" fontId="7" fillId="0" borderId="6" applyNumberFormat="0" applyAlignment="0">
      <alignment vertical="center"/>
    </xf>
    <xf numFmtId="230" fontId="98" fillId="86" borderId="0"/>
    <xf numFmtId="0" fontId="7" fillId="8" borderId="0" applyNumberFormat="0" applyAlignment="0">
      <alignment vertical="center"/>
    </xf>
    <xf numFmtId="0" fontId="99" fillId="0" borderId="0" applyNumberFormat="0" applyFill="0" applyBorder="0" applyAlignment="0" applyProtection="0"/>
    <xf numFmtId="0" fontId="100" fillId="59" borderId="0" applyNumberFormat="0" applyBorder="0" applyAlignment="0" applyProtection="0"/>
    <xf numFmtId="0" fontId="12" fillId="87" borderId="38" applyNumberFormat="0" applyBorder="0">
      <alignment horizontal="left" vertical="center" wrapText="1" indent="2"/>
    </xf>
    <xf numFmtId="231" fontId="101" fillId="0" borderId="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33" fillId="0" borderId="1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230" fontId="12" fillId="88" borderId="0"/>
    <xf numFmtId="0" fontId="12" fillId="89" borderId="0" applyNumberFormat="0" applyFont="0" applyBorder="0" applyAlignment="0"/>
    <xf numFmtId="232" fontId="12" fillId="90" borderId="39" applyNumberFormat="0" applyFont="0" applyBorder="0" applyAlignment="0"/>
    <xf numFmtId="209" fontId="45" fillId="91" borderId="0" applyFont="0" applyAlignment="0"/>
    <xf numFmtId="0" fontId="103" fillId="0" borderId="0" applyNumberFormat="0" applyFill="0" applyBorder="0" applyProtection="0">
      <alignment horizontal="left" vertical="center"/>
    </xf>
    <xf numFmtId="40" fontId="44" fillId="0" borderId="0" applyFont="0" applyFill="0" applyBorder="0" applyAlignment="0" applyProtection="0"/>
    <xf numFmtId="43" fontId="12" fillId="0" borderId="0" applyFont="0" applyFill="0" applyBorder="0" applyAlignment="0" applyProtection="0"/>
    <xf numFmtId="0" fontId="12" fillId="0" borderId="25"/>
    <xf numFmtId="44" fontId="12" fillId="0" borderId="0" applyFont="0" applyFill="0" applyBorder="0" applyAlignment="0" applyProtection="0"/>
    <xf numFmtId="233" fontId="12" fillId="0" borderId="40" applyBorder="0" applyAlignment="0" applyProtection="0">
      <alignment horizontal="center"/>
    </xf>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39" fillId="26"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4" fillId="70" borderId="0" applyNumberFormat="0" applyBorder="0" applyAlignment="0" applyProtection="0"/>
    <xf numFmtId="0" fontId="105" fillId="55" borderId="0" applyNumberFormat="0" applyBorder="0" applyAlignment="0" applyProtection="0"/>
    <xf numFmtId="222" fontId="106" fillId="0" borderId="0"/>
    <xf numFmtId="0" fontId="70" fillId="0" borderId="0"/>
    <xf numFmtId="0" fontId="12" fillId="0" borderId="0"/>
    <xf numFmtId="0" fontId="12"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alignment vertical="center"/>
    </xf>
    <xf numFmtId="0" fontId="25" fillId="0" borderId="0"/>
    <xf numFmtId="0" fontId="25" fillId="0" borderId="0"/>
    <xf numFmtId="0" fontId="12" fillId="0" borderId="0"/>
    <xf numFmtId="0" fontId="7"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7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7" fillId="0" borderId="0"/>
    <xf numFmtId="0" fontId="12" fillId="0" borderId="0"/>
    <xf numFmtId="0" fontId="25"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5" fillId="0" borderId="0"/>
    <xf numFmtId="0" fontId="25"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2" fillId="0" borderId="0"/>
    <xf numFmtId="0" fontId="12" fillId="0" borderId="0"/>
    <xf numFmtId="0" fontId="12" fillId="0" borderId="0"/>
    <xf numFmtId="0" fontId="107" fillId="0" borderId="0"/>
    <xf numFmtId="0" fontId="108" fillId="0" borderId="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40" fillId="0" borderId="0" applyNumberFormat="0" applyFill="0" applyBorder="0" applyAlignment="0" applyProtection="0">
      <alignment vertical="center"/>
    </xf>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70" fillId="63" borderId="41" applyNumberFormat="0" applyFont="0" applyAlignment="0" applyProtection="0"/>
    <xf numFmtId="0" fontId="25" fillId="0" borderId="0"/>
    <xf numFmtId="0" fontId="25" fillId="0" borderId="0"/>
    <xf numFmtId="3" fontId="12" fillId="54" borderId="42" applyBorder="0">
      <alignment vertical="center"/>
      <protection locked="0"/>
    </xf>
    <xf numFmtId="4" fontId="12" fillId="54" borderId="42" applyBorder="0">
      <alignment vertical="center"/>
      <protection locked="0"/>
    </xf>
    <xf numFmtId="234"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3" fontId="7" fillId="0" borderId="0" applyBorder="0"/>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166"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235" fontId="7" fillId="0" borderId="0" applyFont="0" applyFill="0" applyBorder="0" applyAlignment="0" applyProtection="0">
      <alignment vertical="center"/>
    </xf>
    <xf numFmtId="38" fontId="25" fillId="0" borderId="43" applyFont="0" applyFill="0" applyBorder="0" applyAlignment="0" applyProtection="0"/>
    <xf numFmtId="0" fontId="12" fillId="0" borderId="44" applyNumberFormat="0" applyBorder="0">
      <alignment horizontal="center" vertical="center"/>
    </xf>
    <xf numFmtId="0" fontId="47" fillId="87" borderId="45" applyFill="0">
      <alignment horizontal="left" vertical="top"/>
    </xf>
    <xf numFmtId="0" fontId="47" fillId="87" borderId="45" applyFill="0">
      <alignment horizontal="left" vertical="top"/>
    </xf>
    <xf numFmtId="0" fontId="47" fillId="87" borderId="46">
      <alignment horizontal="left" vertical="top"/>
    </xf>
    <xf numFmtId="0" fontId="47" fillId="87" borderId="46">
      <alignment horizontal="left" vertical="top"/>
    </xf>
    <xf numFmtId="0" fontId="47" fillId="87" borderId="47" applyNumberFormat="0" applyBorder="0">
      <alignment horizontal="center" vertical="center"/>
    </xf>
    <xf numFmtId="0" fontId="47" fillId="87" borderId="47" applyNumberFormat="0" applyBorder="0">
      <alignment horizontal="center" vertical="center"/>
    </xf>
    <xf numFmtId="0" fontId="12" fillId="0" borderId="48" applyNumberFormat="0" applyBorder="0">
      <alignment horizontal="left" vertical="top"/>
    </xf>
    <xf numFmtId="0" fontId="12" fillId="87" borderId="49" applyFill="0" applyBorder="0">
      <alignment vertical="top"/>
    </xf>
    <xf numFmtId="0" fontId="12" fillId="87" borderId="49" applyFill="0" applyBorder="0">
      <alignment vertical="top"/>
    </xf>
    <xf numFmtId="0" fontId="47" fillId="0" borderId="47" applyNumberFormat="0" applyBorder="0">
      <alignment vertical="top" wrapText="1"/>
    </xf>
    <xf numFmtId="0" fontId="47" fillId="0" borderId="47" applyNumberFormat="0" applyBorder="0">
      <alignment vertical="top" wrapText="1"/>
    </xf>
    <xf numFmtId="0" fontId="47" fillId="0" borderId="50" applyBorder="0">
      <alignment vertical="top"/>
    </xf>
    <xf numFmtId="0" fontId="47" fillId="0" borderId="50" applyBorder="0">
      <alignment vertical="top"/>
    </xf>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2" fillId="0" borderId="0" applyNumberFormat="0" applyFill="0" applyBorder="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09" fillId="83" borderId="51" applyNumberFormat="0" applyAlignment="0" applyProtection="0"/>
    <xf numFmtId="0" fontId="12" fillId="54" borderId="30" applyBorder="0">
      <alignment horizontal="left" vertical="top" wrapText="1" indent="4"/>
      <protection locked="0"/>
    </xf>
    <xf numFmtId="221" fontId="12" fillId="54" borderId="37" applyBorder="0">
      <alignment vertical="center"/>
      <protection locked="0"/>
    </xf>
    <xf numFmtId="14" fontId="74" fillId="0" borderId="0">
      <alignment horizontal="center" wrapText="1"/>
      <protection locked="0"/>
    </xf>
    <xf numFmtId="221" fontId="12" fillId="0" borderId="0" applyFont="0" applyFill="0" applyBorder="0" applyAlignment="0" applyProtection="0"/>
    <xf numFmtId="10" fontId="12" fillId="0" borderId="0" applyFont="0" applyFill="0" applyBorder="0" applyAlignment="0" applyProtection="0"/>
    <xf numFmtId="236" fontId="7" fillId="0" borderId="0" applyFont="0" applyFill="0" applyBorder="0" applyAlignment="0" applyProtection="0">
      <alignment vertical="center"/>
    </xf>
    <xf numFmtId="9" fontId="25"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188" fontId="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189" fontId="7" fillId="0" borderId="0" applyFont="0" applyFill="0" applyBorder="0" applyAlignment="0" applyProtection="0">
      <alignment vertical="center"/>
    </xf>
    <xf numFmtId="188" fontId="7" fillId="0" borderId="0" applyFont="0" applyFill="0" applyBorder="0" applyAlignment="0" applyProtection="0">
      <alignment horizontal="right" vertical="center"/>
    </xf>
    <xf numFmtId="188" fontId="7" fillId="0" borderId="0" applyFont="0" applyFill="0" applyBorder="0" applyAlignment="0" applyProtection="0">
      <alignment horizontal="right" vertical="center"/>
    </xf>
    <xf numFmtId="188" fontId="7" fillId="0" borderId="0" applyFont="0" applyFill="0" applyBorder="0" applyAlignment="0" applyProtection="0">
      <alignment horizontal="right" vertical="center"/>
    </xf>
    <xf numFmtId="188" fontId="7" fillId="0" borderId="0" applyFont="0" applyFill="0" applyBorder="0" applyAlignment="0" applyProtection="0">
      <alignment horizontal="right" vertical="center"/>
    </xf>
    <xf numFmtId="236" fontId="7" fillId="0" borderId="0" applyFont="0" applyFill="0" applyBorder="0" applyAlignment="0" applyProtection="0">
      <alignment horizontal="right" vertical="center"/>
    </xf>
    <xf numFmtId="236" fontId="7" fillId="0" borderId="0" applyFont="0" applyFill="0" applyBorder="0" applyAlignment="0" applyProtection="0">
      <alignment horizontal="right" vertical="center"/>
    </xf>
    <xf numFmtId="237" fontId="25"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12" fillId="0" borderId="25">
      <alignment horizontal="center"/>
    </xf>
    <xf numFmtId="3" fontId="44" fillId="0" borderId="0" applyFont="0" applyFill="0" applyBorder="0" applyAlignment="0" applyProtection="0"/>
    <xf numFmtId="0" fontId="44" fillId="92" borderId="0" applyNumberFormat="0" applyFont="0" applyBorder="0" applyAlignment="0" applyProtection="0"/>
    <xf numFmtId="238" fontId="12" fillId="0" borderId="0" applyFont="0" applyFill="0" applyBorder="0" applyAlignment="0" applyProtection="0"/>
    <xf numFmtId="49" fontId="7" fillId="0" borderId="0">
      <alignment horizontal="right"/>
    </xf>
    <xf numFmtId="0" fontId="110" fillId="0" borderId="0"/>
    <xf numFmtId="0" fontId="47" fillId="87" borderId="52" applyNumberFormat="0">
      <alignment horizontal="center" vertical="center" wrapText="1"/>
    </xf>
    <xf numFmtId="0" fontId="47" fillId="87" borderId="52" applyNumberFormat="0">
      <alignment horizontal="center" vertical="center" wrapText="1"/>
    </xf>
    <xf numFmtId="0" fontId="10" fillId="87" borderId="52">
      <alignment horizontal="center" vertical="center" wrapText="1"/>
    </xf>
    <xf numFmtId="0" fontId="111" fillId="0" borderId="0"/>
    <xf numFmtId="0" fontId="25" fillId="0" borderId="53" applyNumberFormat="0" applyFont="0" applyFill="0" applyAlignment="0" applyProtection="0"/>
    <xf numFmtId="0" fontId="83" fillId="85" borderId="54" applyNumberFormat="0" applyBorder="0" applyProtection="0">
      <alignment horizontal="left" wrapText="1"/>
    </xf>
    <xf numFmtId="0" fontId="83" fillId="85" borderId="0" applyNumberFormat="0" applyBorder="0" applyProtection="0">
      <alignment horizontal="left"/>
    </xf>
    <xf numFmtId="0" fontId="83" fillId="85" borderId="54" applyNumberFormat="0" applyBorder="0" applyProtection="0">
      <alignment horizontal="left" wrapText="1"/>
    </xf>
    <xf numFmtId="166" fontId="7" fillId="0" borderId="0" applyFont="0" applyFill="0" applyBorder="0" applyAlignment="0" applyProtection="0">
      <alignment vertical="center"/>
    </xf>
    <xf numFmtId="0" fontId="25" fillId="0" borderId="55" applyNumberFormat="0" applyFont="0" applyFill="0" applyAlignment="0" applyProtection="0"/>
    <xf numFmtId="4" fontId="112" fillId="55" borderId="56" applyNumberFormat="0" applyProtection="0">
      <alignment vertical="center"/>
    </xf>
    <xf numFmtId="4" fontId="113" fillId="93" borderId="56" applyNumberFormat="0" applyProtection="0">
      <alignment vertical="center"/>
    </xf>
    <xf numFmtId="4" fontId="112" fillId="93" borderId="56" applyNumberFormat="0" applyProtection="0">
      <alignment horizontal="left" vertical="center" indent="1"/>
    </xf>
    <xf numFmtId="0" fontId="112" fillId="93" borderId="56" applyNumberFormat="0" applyProtection="0">
      <alignment horizontal="left" vertical="top" indent="1"/>
    </xf>
    <xf numFmtId="4" fontId="112" fillId="94" borderId="0" applyNumberFormat="0" applyProtection="0">
      <alignment horizontal="left" vertical="center" indent="1"/>
    </xf>
    <xf numFmtId="4" fontId="114" fillId="59" borderId="56" applyNumberFormat="0" applyProtection="0">
      <alignment horizontal="right" vertical="center"/>
    </xf>
    <xf numFmtId="4" fontId="114" fillId="68" borderId="56" applyNumberFormat="0" applyProtection="0">
      <alignment horizontal="right" vertical="center"/>
    </xf>
    <xf numFmtId="4" fontId="114" fillId="78" borderId="56" applyNumberFormat="0" applyProtection="0">
      <alignment horizontal="right" vertical="center"/>
    </xf>
    <xf numFmtId="4" fontId="114" fillId="70" borderId="56" applyNumberFormat="0" applyProtection="0">
      <alignment horizontal="right" vertical="center"/>
    </xf>
    <xf numFmtId="4" fontId="114" fillId="75" borderId="56" applyNumberFormat="0" applyProtection="0">
      <alignment horizontal="right" vertical="center"/>
    </xf>
    <xf numFmtId="4" fontId="114" fillId="95" borderId="56" applyNumberFormat="0" applyProtection="0">
      <alignment horizontal="right" vertical="center"/>
    </xf>
    <xf numFmtId="4" fontId="114" fillId="96" borderId="56" applyNumberFormat="0" applyProtection="0">
      <alignment horizontal="right" vertical="center"/>
    </xf>
    <xf numFmtId="4" fontId="114" fillId="97" borderId="56" applyNumberFormat="0" applyProtection="0">
      <alignment horizontal="right" vertical="center"/>
    </xf>
    <xf numFmtId="4" fontId="114" fillId="69" borderId="56" applyNumberFormat="0" applyProtection="0">
      <alignment horizontal="right" vertical="center"/>
    </xf>
    <xf numFmtId="4" fontId="112" fillId="98" borderId="57" applyNumberFormat="0" applyProtection="0">
      <alignment horizontal="left" vertical="center" indent="1"/>
    </xf>
    <xf numFmtId="4" fontId="114" fillId="99" borderId="0" applyNumberFormat="0" applyProtection="0">
      <alignment horizontal="left" vertical="center" indent="1"/>
    </xf>
    <xf numFmtId="4" fontId="115" fillId="100" borderId="0" applyNumberFormat="0" applyProtection="0">
      <alignment horizontal="left" vertical="center" indent="1"/>
    </xf>
    <xf numFmtId="4" fontId="114" fillId="101" borderId="56" applyNumberFormat="0" applyProtection="0">
      <alignment horizontal="right" vertical="center"/>
    </xf>
    <xf numFmtId="4" fontId="114" fillId="99" borderId="0" applyNumberFormat="0" applyProtection="0">
      <alignment horizontal="left" vertical="center" indent="1"/>
    </xf>
    <xf numFmtId="4" fontId="114" fillId="94" borderId="0" applyNumberFormat="0" applyProtection="0">
      <alignment horizontal="left" vertical="center" indent="1"/>
    </xf>
    <xf numFmtId="0" fontId="12" fillId="100" borderId="56" applyNumberFormat="0" applyProtection="0">
      <alignment horizontal="left" vertical="center" indent="1"/>
    </xf>
    <xf numFmtId="0" fontId="12" fillId="100" borderId="56" applyNumberFormat="0" applyProtection="0">
      <alignment horizontal="left" vertical="top" indent="1"/>
    </xf>
    <xf numFmtId="0" fontId="12" fillId="94" borderId="56" applyNumberFormat="0" applyProtection="0">
      <alignment horizontal="left" vertical="center" indent="1"/>
    </xf>
    <xf numFmtId="0" fontId="12" fillId="94" borderId="56" applyNumberFormat="0" applyProtection="0">
      <alignment horizontal="left" vertical="top" indent="1"/>
    </xf>
    <xf numFmtId="0" fontId="12" fillId="53" borderId="56" applyNumberFormat="0" applyProtection="0">
      <alignment horizontal="left" vertical="center" indent="1"/>
    </xf>
    <xf numFmtId="0" fontId="12" fillId="53" borderId="56" applyNumberFormat="0" applyProtection="0">
      <alignment horizontal="left" vertical="top" indent="1"/>
    </xf>
    <xf numFmtId="0" fontId="12" fillId="3" borderId="56" applyNumberFormat="0" applyProtection="0">
      <alignment horizontal="left" vertical="center" indent="1"/>
    </xf>
    <xf numFmtId="0" fontId="12" fillId="3" borderId="56" applyNumberFormat="0" applyProtection="0">
      <alignment horizontal="left" vertical="top" indent="1"/>
    </xf>
    <xf numFmtId="4" fontId="114" fillId="54" borderId="56" applyNumberFormat="0" applyProtection="0">
      <alignment vertical="center"/>
    </xf>
    <xf numFmtId="4" fontId="116" fillId="54" borderId="56" applyNumberFormat="0" applyProtection="0">
      <alignment vertical="center"/>
    </xf>
    <xf numFmtId="4" fontId="114" fillId="54" borderId="56" applyNumberFormat="0" applyProtection="0">
      <alignment horizontal="left" vertical="center" indent="1"/>
    </xf>
    <xf numFmtId="0" fontId="114" fillId="54" borderId="56" applyNumberFormat="0" applyProtection="0">
      <alignment horizontal="left" vertical="top" indent="1"/>
    </xf>
    <xf numFmtId="4" fontId="114" fillId="99" borderId="56" applyNumberFormat="0" applyProtection="0">
      <alignment horizontal="right" vertical="center"/>
    </xf>
    <xf numFmtId="4" fontId="116" fillId="99" borderId="56" applyNumberFormat="0" applyProtection="0">
      <alignment horizontal="right" vertical="center"/>
    </xf>
    <xf numFmtId="4" fontId="114" fillId="101" borderId="56" applyNumberFormat="0" applyProtection="0">
      <alignment horizontal="left" vertical="center" indent="1"/>
    </xf>
    <xf numFmtId="0" fontId="114" fillId="94" borderId="56" applyNumberFormat="0" applyProtection="0">
      <alignment horizontal="left" vertical="top" indent="1"/>
    </xf>
    <xf numFmtId="4" fontId="117" fillId="86" borderId="0" applyNumberFormat="0" applyProtection="0">
      <alignment horizontal="left" vertical="center" indent="1"/>
    </xf>
    <xf numFmtId="4" fontId="118" fillId="99" borderId="56" applyNumberFormat="0" applyProtection="0">
      <alignment horizontal="right" vertical="center"/>
    </xf>
    <xf numFmtId="0" fontId="12" fillId="0" borderId="0" applyNumberFormat="0" applyFont="0" applyFill="0" applyBorder="0" applyAlignment="0" applyProtection="0"/>
    <xf numFmtId="0" fontId="119" fillId="60" borderId="0" applyNumberFormat="0" applyBorder="0" applyAlignment="0" applyProtection="0"/>
    <xf numFmtId="0" fontId="12" fillId="102" borderId="0" applyNumberFormat="0" applyBorder="0">
      <alignment horizontal="center" vertical="center"/>
    </xf>
    <xf numFmtId="0" fontId="120" fillId="0" borderId="0" applyNumberFormat="0" applyFill="0" applyBorder="0" applyProtection="0">
      <alignment horizontal="left" vertical="center"/>
    </xf>
    <xf numFmtId="49" fontId="121" fillId="103" borderId="58"/>
    <xf numFmtId="49" fontId="121" fillId="103" borderId="0"/>
    <xf numFmtId="0" fontId="100" fillId="87" borderId="58">
      <protection locked="0"/>
    </xf>
    <xf numFmtId="0" fontId="100" fillId="103" borderId="0"/>
    <xf numFmtId="40" fontId="25" fillId="0" borderId="0" applyFont="0" applyFill="0" applyBorder="0" applyAlignment="0" applyProtection="0"/>
    <xf numFmtId="239" fontId="25" fillId="0" borderId="0" applyFont="0" applyFill="0" applyBorder="0" applyAlignment="0" applyProtection="0"/>
    <xf numFmtId="0" fontId="16" fillId="9" borderId="3" applyNumberFormat="0" applyAlignment="0" applyProtection="0"/>
    <xf numFmtId="3" fontId="17" fillId="0" borderId="0"/>
    <xf numFmtId="0" fontId="65" fillId="0" borderId="0" applyFill="0"/>
    <xf numFmtId="4" fontId="122" fillId="0" borderId="0"/>
    <xf numFmtId="4" fontId="67" fillId="0" borderId="0">
      <alignment horizontal="center"/>
    </xf>
    <xf numFmtId="0" fontId="12" fillId="0" borderId="0"/>
    <xf numFmtId="0" fontId="12" fillId="87" borderId="59" applyNumberFormat="0" applyBorder="0">
      <alignment horizontal="right" vertical="top" wrapText="1"/>
    </xf>
    <xf numFmtId="0" fontId="12" fillId="0" borderId="0"/>
    <xf numFmtId="3" fontId="7" fillId="0" borderId="0"/>
    <xf numFmtId="0" fontId="123" fillId="0" borderId="0"/>
    <xf numFmtId="0" fontId="12" fillId="0" borderId="0"/>
    <xf numFmtId="0" fontId="124" fillId="0" borderId="0" applyNumberFormat="0" applyFill="0" applyBorder="0" applyAlignment="0" applyProtection="0">
      <alignment horizontal="left" vertical="center"/>
    </xf>
    <xf numFmtId="166" fontId="14" fillId="0" borderId="60" applyNumberFormat="0" applyFill="0" applyAlignment="0" applyProtection="0">
      <alignment vertical="center"/>
    </xf>
    <xf numFmtId="4" fontId="125" fillId="0" borderId="61" applyFill="0" applyProtection="0"/>
    <xf numFmtId="0" fontId="47" fillId="0" borderId="47">
      <alignment vertical="top"/>
    </xf>
    <xf numFmtId="0" fontId="47" fillId="0" borderId="47">
      <alignment vertical="top"/>
    </xf>
    <xf numFmtId="166" fontId="7" fillId="0" borderId="62" applyNumberFormat="0" applyFont="0" applyFill="0" applyAlignment="0" applyProtection="0">
      <alignment vertical="center"/>
    </xf>
    <xf numFmtId="3" fontId="14" fillId="0" borderId="0" applyNumberFormat="0"/>
    <xf numFmtId="0" fontId="12" fillId="0" borderId="0"/>
    <xf numFmtId="0" fontId="9" fillId="0" borderId="0" applyNumberFormat="0" applyFont="0" applyBorder="0" applyAlignment="0"/>
    <xf numFmtId="4" fontId="126" fillId="0" borderId="0">
      <alignment horizontal="left"/>
    </xf>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 fillId="0" borderId="22"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3" fillId="85" borderId="25" applyNumberFormat="0" applyProtection="0">
      <alignment horizontal="left" vertical="center"/>
    </xf>
    <xf numFmtId="3" fontId="129" fillId="0" borderId="0"/>
    <xf numFmtId="0" fontId="130" fillId="0" borderId="0" applyNumberFormat="0" applyFill="0" applyBorder="0" applyAlignment="0" applyProtection="0"/>
    <xf numFmtId="0" fontId="131" fillId="0" borderId="63" applyNumberFormat="0" applyFill="0" applyAlignment="0" applyProtection="0"/>
    <xf numFmtId="0" fontId="132" fillId="0" borderId="64" applyNumberFormat="0" applyFill="0" applyAlignment="0" applyProtection="0"/>
    <xf numFmtId="0" fontId="133" fillId="0" borderId="65" applyNumberFormat="0" applyFill="0" applyAlignment="0" applyProtection="0"/>
    <xf numFmtId="0" fontId="133" fillId="0" borderId="0" applyNumberFormat="0" applyFill="0" applyBorder="0" applyAlignment="0" applyProtection="0"/>
    <xf numFmtId="0" fontId="14" fillId="0" borderId="34">
      <alignment horizontal="right" wrapText="1"/>
    </xf>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166" fontId="14" fillId="3" borderId="0" applyNumberFormat="0" applyAlignment="0" applyProtection="0">
      <alignment vertical="center"/>
    </xf>
    <xf numFmtId="3" fontId="14" fillId="0" borderId="22" applyNumberFormat="0"/>
    <xf numFmtId="166" fontId="7" fillId="0" borderId="0" applyFont="0" applyFill="0" applyBorder="0" applyAlignment="0" applyProtection="0">
      <alignment vertical="center"/>
    </xf>
    <xf numFmtId="0" fontId="134" fillId="76" borderId="67" applyNumberFormat="0" applyAlignment="0" applyProtection="0"/>
    <xf numFmtId="0" fontId="12" fillId="8" borderId="0" applyNumberFormat="0" applyFont="0" applyBorder="0" applyAlignment="0">
      <alignment vertical="top"/>
    </xf>
    <xf numFmtId="0" fontId="12" fillId="8" borderId="0" applyNumberFormat="0" applyFont="0" applyBorder="0" applyAlignment="0">
      <alignment vertical="top"/>
    </xf>
    <xf numFmtId="0" fontId="135" fillId="0" borderId="0" applyBorder="0">
      <alignment horizontal="left" wrapText="1"/>
    </xf>
    <xf numFmtId="0" fontId="12" fillId="104" borderId="0" applyNumberFormat="0" applyFont="0" applyBorder="0" applyAlignment="0">
      <alignment vertical="top" wrapText="1"/>
    </xf>
    <xf numFmtId="0" fontId="136" fillId="87" borderId="48" applyNumberFormat="0" applyBorder="0">
      <alignment horizontal="center" vertical="top" wrapText="1"/>
      <protection locked="0"/>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35"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 fillId="87" borderId="68" applyNumberFormat="0" applyFont="0" applyBorder="0" applyAlignment="0" applyProtection="0">
      <alignment vertical="top"/>
    </xf>
    <xf numFmtId="0" fontId="12" fillId="87" borderId="68" applyNumberFormat="0" applyFont="0" applyBorder="0" applyAlignment="0" applyProtection="0">
      <alignment vertical="top"/>
    </xf>
    <xf numFmtId="0" fontId="25" fillId="85" borderId="0" applyNumberFormat="0" applyBorder="0" applyProtection="0">
      <alignment horizontal="left"/>
    </xf>
    <xf numFmtId="240" fontId="12" fillId="0" borderId="0" applyBorder="0" applyProtection="0"/>
    <xf numFmtId="4" fontId="67" fillId="0" borderId="0"/>
    <xf numFmtId="240" fontId="12" fillId="0" borderId="0" applyBorder="0"/>
    <xf numFmtId="49" fontId="135" fillId="0" borderId="0" applyFill="0" applyBorder="0" applyProtection="0"/>
    <xf numFmtId="0" fontId="12" fillId="0" borderId="0"/>
    <xf numFmtId="0" fontId="138" fillId="0" borderId="0" applyNumberFormat="0" applyFont="0" applyFill="0" applyBorder="0" applyProtection="0">
      <alignment vertical="center"/>
    </xf>
    <xf numFmtId="0" fontId="7" fillId="0" borderId="0" applyNumberFormat="0" applyAlignment="0">
      <alignment vertical="center"/>
    </xf>
    <xf numFmtId="0" fontId="7" fillId="105" borderId="0" applyNumberFormat="0" applyFont="0" applyBorder="0" applyAlignment="0" applyProtection="0">
      <alignment vertical="center"/>
    </xf>
    <xf numFmtId="0" fontId="72" fillId="106" borderId="0" applyNumberFormat="0" applyBorder="0" applyAlignment="0" applyProtection="0"/>
    <xf numFmtId="0" fontId="72" fillId="70" borderId="0" applyNumberFormat="0" applyBorder="0" applyAlignment="0" applyProtection="0"/>
    <xf numFmtId="0" fontId="72" fillId="73" borderId="0" applyNumberFormat="0" applyBorder="0" applyAlignment="0" applyProtection="0"/>
    <xf numFmtId="0" fontId="72" fillId="107" borderId="0" applyNumberFormat="0" applyBorder="0" applyAlignment="0" applyProtection="0"/>
    <xf numFmtId="0" fontId="72" fillId="108" borderId="0" applyNumberFormat="0" applyBorder="0" applyAlignment="0" applyProtection="0"/>
    <xf numFmtId="169" fontId="7" fillId="0" borderId="0" applyFont="0" applyFill="0" applyBorder="0" applyAlignment="0" applyProtection="0">
      <alignment vertical="center"/>
    </xf>
    <xf numFmtId="0" fontId="139" fillId="0" borderId="35" applyNumberFormat="0" applyFill="0" applyAlignment="0" applyProtection="0"/>
    <xf numFmtId="0" fontId="140" fillId="0" borderId="35" applyNumberFormat="0" applyFill="0" applyAlignment="0" applyProtection="0"/>
    <xf numFmtId="0" fontId="141" fillId="0" borderId="36" applyNumberFormat="0" applyFill="0" applyAlignment="0" applyProtection="0"/>
    <xf numFmtId="0" fontId="141" fillId="0" borderId="0" applyNumberFormat="0" applyFill="0" applyBorder="0" applyAlignment="0" applyProtection="0"/>
    <xf numFmtId="0" fontId="99" fillId="0" borderId="24" applyNumberFormat="0" applyFill="0" applyAlignment="0" applyProtection="0"/>
    <xf numFmtId="236" fontId="7" fillId="0" borderId="0" applyFont="0" applyFill="0" applyBorder="0" applyAlignment="0" applyProtection="0">
      <alignment vertical="center"/>
    </xf>
    <xf numFmtId="0" fontId="142" fillId="0" borderId="0" applyNumberFormat="0" applyFill="0" applyBorder="0" applyAlignment="0" applyProtection="0"/>
    <xf numFmtId="166" fontId="14" fillId="0" borderId="0" applyNumberFormat="0" applyFill="0" applyBorder="0" applyAlignment="0" applyProtection="0">
      <alignment vertical="center"/>
    </xf>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143" fillId="0" borderId="0" applyNumberFormat="0" applyFill="0" applyBorder="0" applyAlignment="0" applyProtection="0">
      <alignment vertical="center"/>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236" fontId="7" fillId="0" borderId="0" applyFont="0" applyFill="0" applyBorder="0" applyAlignment="0" applyProtection="0">
      <alignment vertical="center"/>
    </xf>
    <xf numFmtId="236" fontId="7" fillId="0" borderId="0" applyFont="0" applyFill="0" applyBorder="0" applyAlignment="0" applyProtection="0">
      <alignment vertical="center"/>
    </xf>
    <xf numFmtId="0" fontId="99" fillId="0" borderId="24" applyNumberFormat="0" applyFill="0" applyAlignment="0" applyProtection="0"/>
    <xf numFmtId="0" fontId="99" fillId="0" borderId="24" applyNumberFormat="0" applyFill="0" applyAlignment="0" applyProtection="0"/>
    <xf numFmtId="169" fontId="7" fillId="0" borderId="0" applyFont="0" applyFill="0" applyBorder="0" applyAlignment="0" applyProtection="0">
      <alignment vertical="center"/>
    </xf>
    <xf numFmtId="169" fontId="7" fillId="0" borderId="0" applyFont="0" applyFill="0" applyBorder="0" applyAlignment="0" applyProtection="0">
      <alignment vertical="center"/>
    </xf>
    <xf numFmtId="166" fontId="14" fillId="3" borderId="0" applyNumberFormat="0" applyAlignment="0" applyProtection="0">
      <alignment vertical="center"/>
    </xf>
    <xf numFmtId="0" fontId="10" fillId="0" borderId="0" applyNumberFormat="0" applyFill="0" applyBorder="0" applyAlignment="0" applyProtection="0">
      <alignment horizontal="left" vertical="center"/>
    </xf>
    <xf numFmtId="236" fontId="7" fillId="0" borderId="0" applyFont="0" applyFill="0" applyBorder="0" applyAlignment="0" applyProtection="0">
      <alignment vertical="center"/>
    </xf>
    <xf numFmtId="236" fontId="7" fillId="0" borderId="0" applyFont="0" applyFill="0" applyBorder="0" applyAlignment="0" applyProtection="0">
      <alignment vertical="center"/>
    </xf>
    <xf numFmtId="0" fontId="99" fillId="0" borderId="24" applyNumberFormat="0" applyFill="0" applyAlignment="0" applyProtection="0"/>
    <xf numFmtId="0" fontId="99" fillId="0" borderId="24" applyNumberFormat="0" applyFill="0" applyAlignment="0" applyProtection="0"/>
    <xf numFmtId="169" fontId="7" fillId="0" borderId="0" applyFont="0" applyFill="0" applyBorder="0" applyAlignment="0" applyProtection="0">
      <alignment vertical="center"/>
    </xf>
    <xf numFmtId="169" fontId="7" fillId="0" borderId="0" applyFont="0" applyFill="0" applyBorder="0" applyAlignment="0" applyProtection="0">
      <alignment vertical="center"/>
    </xf>
    <xf numFmtId="9" fontId="2"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44" fillId="0" borderId="0"/>
    <xf numFmtId="43" fontId="144" fillId="0" borderId="0" applyFont="0" applyFill="0" applyBorder="0" applyAlignment="0" applyProtection="0"/>
    <xf numFmtId="9" fontId="144" fillId="0" borderId="0" applyFont="0" applyFill="0" applyBorder="0" applyAlignment="0" applyProtection="0"/>
    <xf numFmtId="0" fontId="2" fillId="0" borderId="0"/>
    <xf numFmtId="44" fontId="144" fillId="0" borderId="0" applyFont="0" applyFill="0" applyBorder="0" applyAlignment="0" applyProtection="0"/>
    <xf numFmtId="241" fontId="2" fillId="0" borderId="0" applyFont="0" applyFill="0" applyBorder="0" applyAlignment="0" applyProtection="0"/>
    <xf numFmtId="9" fontId="2" fillId="0" borderId="0" applyFont="0" applyFill="0" applyBorder="0" applyAlignment="0" applyProtection="0"/>
    <xf numFmtId="166" fontId="7" fillId="0" borderId="0" applyFont="0" applyFill="0" applyBorder="0" applyAlignment="0" applyProtection="0">
      <alignment vertical="center"/>
    </xf>
    <xf numFmtId="166" fontId="14" fillId="3" borderId="0" applyNumberFormat="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14" fillId="3" borderId="0" applyNumberFormat="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166" fontId="7" fillId="0" borderId="0" applyFont="0" applyFill="0" applyBorder="0" applyAlignment="0" applyProtection="0">
      <alignment vertical="center"/>
    </xf>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166" fontId="14" fillId="3" borderId="0" applyNumberFormat="0" applyAlignment="0" applyProtection="0">
      <alignment vertical="center"/>
    </xf>
    <xf numFmtId="166" fontId="14" fillId="3" borderId="0" applyNumberFormat="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166" fontId="7"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166" fontId="7" fillId="0" borderId="0" applyFont="0" applyFill="0" applyBorder="0" applyAlignment="0" applyProtection="0">
      <alignment vertical="center"/>
    </xf>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166" fontId="7" fillId="0" borderId="0" applyFont="0" applyFill="0" applyBorder="0" applyAlignment="0" applyProtection="0">
      <alignment vertical="center"/>
    </xf>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14" fillId="3" borderId="0" applyNumberFormat="0" applyAlignment="0" applyProtection="0">
      <alignment vertical="center"/>
    </xf>
    <xf numFmtId="166" fontId="14" fillId="3" borderId="0" applyNumberFormat="0" applyAlignment="0" applyProtection="0">
      <alignment vertical="center"/>
    </xf>
    <xf numFmtId="0" fontId="8" fillId="0" borderId="0" applyFill="0" applyBorder="0" applyAlignment="0" applyProtection="0">
      <alignment vertical="center"/>
    </xf>
    <xf numFmtId="186" fontId="7" fillId="0" borderId="0" applyFont="0" applyFill="0" applyBorder="0" applyAlignment="0" applyProtection="0">
      <alignment vertical="center"/>
    </xf>
    <xf numFmtId="166" fontId="7" fillId="20" borderId="8" applyNumberFormat="0" applyAlignment="0">
      <alignment vertical="center"/>
      <protection locked="0"/>
    </xf>
    <xf numFmtId="0" fontId="7" fillId="0" borderId="9" applyNumberFormat="0" applyAlignment="0">
      <alignment vertical="center"/>
    </xf>
    <xf numFmtId="0" fontId="7" fillId="23" borderId="0" applyNumberFormat="0" applyFont="0" applyBorder="0" applyAlignment="0" applyProtection="0">
      <alignment vertical="center"/>
    </xf>
    <xf numFmtId="187" fontId="7" fillId="0" borderId="0" applyFont="0" applyFill="0" applyBorder="0" applyAlignment="0" applyProtection="0">
      <alignment vertical="center"/>
    </xf>
    <xf numFmtId="166" fontId="7" fillId="0" borderId="12" applyNumberFormat="0" applyFont="0" applyFill="0" applyAlignment="0" applyProtection="0">
      <alignment vertical="center"/>
    </xf>
    <xf numFmtId="0" fontId="23" fillId="0" borderId="0" applyFill="0" applyBorder="0" applyAlignment="0" applyProtection="0">
      <alignment vertical="center"/>
    </xf>
    <xf numFmtId="0" fontId="11" fillId="13" borderId="0" applyNumberFormat="0">
      <alignment horizontal="left" vertical="top" wrapText="1"/>
    </xf>
    <xf numFmtId="0" fontId="11" fillId="13" borderId="0" applyNumberFormat="0">
      <alignment horizontal="centerContinuous" vertical="top"/>
    </xf>
    <xf numFmtId="0" fontId="22" fillId="13" borderId="0" applyNumberFormat="0">
      <alignment horizontal="center" vertical="top" wrapText="1"/>
    </xf>
    <xf numFmtId="166" fontId="14" fillId="0" borderId="11" applyNumberFormat="0" applyFill="0" applyAlignment="0" applyProtection="0">
      <alignment vertical="center"/>
    </xf>
    <xf numFmtId="166" fontId="14" fillId="15" borderId="0" applyNumberFormat="0" applyAlignment="0" applyProtection="0">
      <alignment vertical="center"/>
    </xf>
    <xf numFmtId="0" fontId="1" fillId="0" borderId="0"/>
  </cellStyleXfs>
  <cellXfs count="128">
    <xf numFmtId="0" fontId="0" fillId="0" borderId="0" xfId="0">
      <alignment vertical="center"/>
    </xf>
    <xf numFmtId="0" fontId="8" fillId="0" borderId="0" xfId="1" applyFill="1">
      <alignment vertical="center"/>
    </xf>
    <xf numFmtId="0" fontId="7" fillId="0" borderId="0" xfId="0" applyFont="1">
      <alignment vertical="center"/>
    </xf>
    <xf numFmtId="0" fontId="7" fillId="2" borderId="0" xfId="0" applyFont="1" applyFill="1">
      <alignment vertical="center"/>
    </xf>
    <xf numFmtId="0" fontId="14" fillId="3" borderId="0" xfId="15">
      <alignment horizontal="center" vertical="top" wrapText="1"/>
    </xf>
    <xf numFmtId="0" fontId="15" fillId="2" borderId="0" xfId="0" applyFont="1" applyFill="1">
      <alignment vertical="center"/>
    </xf>
    <xf numFmtId="0" fontId="0" fillId="0" borderId="0" xfId="0" applyAlignment="1">
      <alignment horizontal="center" vertical="center"/>
    </xf>
    <xf numFmtId="0" fontId="20" fillId="2" borderId="0" xfId="5" applyFont="1" applyFill="1"/>
    <xf numFmtId="0" fontId="21" fillId="2" borderId="0" xfId="5" applyFont="1" applyFill="1"/>
    <xf numFmtId="168" fontId="20" fillId="2" borderId="0" xfId="5" applyNumberFormat="1" applyFont="1" applyFill="1"/>
    <xf numFmtId="0" fontId="18" fillId="0" borderId="0" xfId="25" applyNumberFormat="1">
      <alignment vertical="center"/>
    </xf>
    <xf numFmtId="0" fontId="11" fillId="5" borderId="0" xfId="4">
      <alignment horizontal="center" vertical="top" wrapText="1"/>
    </xf>
    <xf numFmtId="0" fontId="9" fillId="4" borderId="2" xfId="0" applyFont="1" applyFill="1" applyBorder="1" applyAlignment="1"/>
    <xf numFmtId="0" fontId="24" fillId="4" borderId="2" xfId="0" applyFont="1" applyFill="1" applyBorder="1" applyAlignment="1"/>
    <xf numFmtId="0" fontId="24" fillId="0" borderId="0" xfId="0" applyFont="1" applyAlignment="1"/>
    <xf numFmtId="0" fontId="10" fillId="0" borderId="0" xfId="2" applyAlignment="1">
      <alignment vertical="center"/>
    </xf>
    <xf numFmtId="186" fontId="19" fillId="0" borderId="0" xfId="55" applyFont="1">
      <alignment vertical="center"/>
    </xf>
    <xf numFmtId="186" fontId="14" fillId="0" borderId="0" xfId="55" applyFont="1" applyAlignment="1">
      <alignment vertical="center"/>
    </xf>
    <xf numFmtId="168" fontId="11" fillId="5" borderId="0" xfId="4" applyNumberFormat="1" applyAlignment="1">
      <alignment vertical="top" wrapText="1"/>
    </xf>
    <xf numFmtId="0" fontId="19" fillId="0" borderId="0" xfId="27">
      <alignment vertical="center"/>
    </xf>
    <xf numFmtId="186" fontId="7" fillId="0" borderId="5" xfId="21" applyNumberFormat="1" applyAlignment="1">
      <alignment horizontal="right" vertical="center"/>
      <protection locked="0"/>
    </xf>
    <xf numFmtId="0" fontId="19" fillId="0" borderId="0" xfId="27" applyAlignment="1">
      <alignment horizontal="right" vertical="center"/>
    </xf>
    <xf numFmtId="186" fontId="7" fillId="0" borderId="5" xfId="55" applyBorder="1" applyProtection="1">
      <alignment vertical="center"/>
      <protection locked="0"/>
    </xf>
    <xf numFmtId="0" fontId="14" fillId="0" borderId="0" xfId="0" applyFont="1">
      <alignment vertical="center"/>
    </xf>
    <xf numFmtId="186" fontId="7" fillId="14" borderId="0" xfId="54" applyNumberFormat="1">
      <alignment vertical="center"/>
    </xf>
    <xf numFmtId="187" fontId="7" fillId="0" borderId="6" xfId="56" applyBorder="1">
      <alignment vertical="center"/>
    </xf>
    <xf numFmtId="186" fontId="7" fillId="11" borderId="0" xfId="24" applyNumberFormat="1" applyAlignment="1">
      <alignment horizontal="right" vertical="center"/>
    </xf>
    <xf numFmtId="186" fontId="7" fillId="0" borderId="6" xfId="23" applyNumberFormat="1">
      <alignment vertical="center"/>
    </xf>
    <xf numFmtId="187" fontId="7" fillId="8" borderId="0" xfId="56" applyFill="1">
      <alignment vertical="center"/>
    </xf>
    <xf numFmtId="187" fontId="7" fillId="0" borderId="5" xfId="21" applyNumberFormat="1">
      <alignment vertical="center"/>
      <protection locked="0"/>
    </xf>
    <xf numFmtId="187" fontId="19" fillId="0" borderId="0" xfId="27" applyNumberFormat="1">
      <alignment vertical="center"/>
    </xf>
    <xf numFmtId="186" fontId="0" fillId="0" borderId="0" xfId="55" applyFont="1" applyAlignment="1">
      <alignment horizontal="left" vertical="center"/>
    </xf>
    <xf numFmtId="186" fontId="7" fillId="0" borderId="5" xfId="21" applyNumberFormat="1" applyAlignment="1">
      <alignment horizontal="left" vertical="center"/>
      <protection locked="0"/>
    </xf>
    <xf numFmtId="186" fontId="0" fillId="0" borderId="0" xfId="55" applyFont="1">
      <alignment vertical="center"/>
    </xf>
    <xf numFmtId="186" fontId="7" fillId="8" borderId="0" xfId="55" applyFill="1">
      <alignment vertical="center"/>
    </xf>
    <xf numFmtId="186" fontId="7" fillId="11" borderId="0" xfId="55" applyFill="1">
      <alignment vertical="center"/>
    </xf>
    <xf numFmtId="186" fontId="7" fillId="6" borderId="0" xfId="16" applyNumberFormat="1" applyFill="1">
      <alignment vertical="center"/>
    </xf>
    <xf numFmtId="0" fontId="11" fillId="13" borderId="10" xfId="32" applyBorder="1" applyAlignment="1">
      <alignment horizontal="left" vertical="center" wrapText="1"/>
    </xf>
    <xf numFmtId="0" fontId="22" fillId="13" borderId="10" xfId="32" applyFont="1" applyBorder="1" applyAlignment="1">
      <alignment horizontal="left" vertical="center" wrapText="1"/>
    </xf>
    <xf numFmtId="0" fontId="11" fillId="13" borderId="10" xfId="32" applyBorder="1" applyAlignment="1">
      <alignment horizontal="center" vertical="center" wrapText="1"/>
    </xf>
    <xf numFmtId="0" fontId="14" fillId="0" borderId="0" xfId="0" applyFont="1" applyAlignment="1">
      <alignment horizontal="center" vertical="center"/>
    </xf>
    <xf numFmtId="0" fontId="7" fillId="0" borderId="4" xfId="20" applyAlignment="1">
      <alignment horizontal="center" vertical="center"/>
      <protection locked="0"/>
    </xf>
    <xf numFmtId="186" fontId="19" fillId="0" borderId="0" xfId="27" applyNumberFormat="1">
      <alignment vertical="center"/>
    </xf>
    <xf numFmtId="187" fontId="7" fillId="11" borderId="0" xfId="24" applyNumberFormat="1">
      <alignment vertical="center"/>
    </xf>
    <xf numFmtId="10" fontId="0" fillId="0" borderId="0" xfId="0" applyNumberFormat="1">
      <alignment vertical="center"/>
    </xf>
    <xf numFmtId="186" fontId="7" fillId="18" borderId="5" xfId="22" applyNumberFormat="1" applyFill="1">
      <alignment vertical="center"/>
      <protection locked="0"/>
    </xf>
    <xf numFmtId="186" fontId="20" fillId="2" borderId="0" xfId="55" applyFont="1" applyFill="1" applyAlignment="1"/>
    <xf numFmtId="0" fontId="8" fillId="0" borderId="0" xfId="10601" applyFill="1" applyBorder="1">
      <alignment vertical="center"/>
    </xf>
    <xf numFmtId="0" fontId="17" fillId="0" borderId="0" xfId="88">
      <alignment vertical="center"/>
    </xf>
    <xf numFmtId="0" fontId="9" fillId="0" borderId="0" xfId="18">
      <alignment vertical="center"/>
    </xf>
    <xf numFmtId="0" fontId="14" fillId="12" borderId="0" xfId="53" applyFill="1">
      <alignment vertical="center"/>
    </xf>
    <xf numFmtId="0" fontId="0" fillId="19" borderId="0" xfId="79" applyFont="1">
      <alignment vertical="center"/>
    </xf>
    <xf numFmtId="0" fontId="14" fillId="0" borderId="0" xfId="19">
      <alignment horizontal="left" vertical="center" wrapText="1"/>
    </xf>
    <xf numFmtId="166" fontId="7" fillId="0" borderId="7" xfId="85" applyNumberFormat="1">
      <alignment vertical="center"/>
      <protection locked="0"/>
    </xf>
    <xf numFmtId="0" fontId="0" fillId="0" borderId="0" xfId="26" applyFont="1">
      <alignment vertical="center"/>
    </xf>
    <xf numFmtId="0" fontId="7" fillId="0" borderId="0" xfId="59">
      <alignment horizontal="left" vertical="center" wrapText="1" indent="1"/>
    </xf>
    <xf numFmtId="186" fontId="0" fillId="0" borderId="0" xfId="10602" applyFont="1">
      <alignment vertical="center"/>
    </xf>
    <xf numFmtId="166" fontId="7" fillId="0" borderId="8" xfId="81" applyNumberFormat="1">
      <alignment vertical="center"/>
      <protection locked="0"/>
    </xf>
    <xf numFmtId="166" fontId="7" fillId="20" borderId="8" xfId="10603">
      <alignment vertical="center"/>
      <protection locked="0"/>
    </xf>
    <xf numFmtId="166" fontId="7" fillId="0" borderId="9" xfId="10604" applyNumberFormat="1">
      <alignment vertical="center"/>
    </xf>
    <xf numFmtId="166" fontId="7" fillId="21" borderId="0" xfId="83" applyNumberFormat="1">
      <alignment vertical="center"/>
    </xf>
    <xf numFmtId="166" fontId="7" fillId="11" borderId="0" xfId="84" applyNumberFormat="1" applyFill="1">
      <alignment vertical="center"/>
    </xf>
    <xf numFmtId="166" fontId="7" fillId="0" borderId="0" xfId="76" applyNumberFormat="1">
      <alignment vertical="center"/>
    </xf>
    <xf numFmtId="166" fontId="14" fillId="0" borderId="0" xfId="90">
      <alignment vertical="center"/>
    </xf>
    <xf numFmtId="167" fontId="18" fillId="0" borderId="0" xfId="25">
      <alignment vertical="center"/>
    </xf>
    <xf numFmtId="166" fontId="7" fillId="23" borderId="0" xfId="10605" applyNumberFormat="1">
      <alignment vertical="center"/>
    </xf>
    <xf numFmtId="166" fontId="26" fillId="0" borderId="0" xfId="86" applyNumberFormat="1">
      <alignment vertical="center"/>
    </xf>
    <xf numFmtId="166" fontId="17" fillId="0" borderId="0" xfId="88" applyNumberFormat="1">
      <alignment vertical="center"/>
    </xf>
    <xf numFmtId="166" fontId="7" fillId="19" borderId="0" xfId="79" applyNumberFormat="1">
      <alignment vertical="center"/>
    </xf>
    <xf numFmtId="166" fontId="7" fillId="0" borderId="0" xfId="26" applyNumberFormat="1">
      <alignment vertical="center"/>
    </xf>
    <xf numFmtId="187" fontId="0" fillId="0" borderId="0" xfId="10606" applyFont="1">
      <alignment vertical="center"/>
    </xf>
    <xf numFmtId="236" fontId="0" fillId="0" borderId="0" xfId="64" applyNumberFormat="1" applyFont="1">
      <alignment vertical="center"/>
    </xf>
    <xf numFmtId="191" fontId="0" fillId="0" borderId="0" xfId="64" applyNumberFormat="1" applyFont="1">
      <alignment vertical="center"/>
    </xf>
    <xf numFmtId="169" fontId="0" fillId="0" borderId="0" xfId="35" applyFont="1">
      <alignment vertical="center"/>
    </xf>
    <xf numFmtId="170" fontId="0" fillId="0" borderId="0" xfId="36" applyFont="1">
      <alignment vertical="center"/>
    </xf>
    <xf numFmtId="166" fontId="0" fillId="4" borderId="0" xfId="62" applyNumberFormat="1" applyFont="1">
      <alignment vertical="center"/>
    </xf>
    <xf numFmtId="236" fontId="0" fillId="4" borderId="0" xfId="62" applyNumberFormat="1" applyFont="1">
      <alignment vertical="center"/>
    </xf>
    <xf numFmtId="0" fontId="0" fillId="0" borderId="12" xfId="10607" applyNumberFormat="1" applyFont="1">
      <alignment vertical="center"/>
    </xf>
    <xf numFmtId="173" fontId="0" fillId="0" borderId="0" xfId="39" applyFont="1">
      <alignment vertical="center"/>
    </xf>
    <xf numFmtId="174" fontId="0" fillId="0" borderId="0" xfId="40" applyFont="1">
      <alignment vertical="center"/>
    </xf>
    <xf numFmtId="175" fontId="0" fillId="0" borderId="0" xfId="41" applyFont="1">
      <alignment vertical="center"/>
    </xf>
    <xf numFmtId="176" fontId="0" fillId="0" borderId="0" xfId="42" applyFont="1">
      <alignment vertical="center"/>
    </xf>
    <xf numFmtId="181" fontId="0" fillId="0" borderId="0" xfId="47" applyFont="1">
      <alignment vertical="center"/>
    </xf>
    <xf numFmtId="182" fontId="0" fillId="0" borderId="0" xfId="48" applyFont="1">
      <alignment vertical="center"/>
    </xf>
    <xf numFmtId="171" fontId="0" fillId="0" borderId="0" xfId="37" applyFont="1">
      <alignment vertical="center"/>
    </xf>
    <xf numFmtId="172" fontId="0" fillId="0" borderId="0" xfId="38" applyFont="1">
      <alignment vertical="center"/>
    </xf>
    <xf numFmtId="177" fontId="0" fillId="0" borderId="0" xfId="43" applyFont="1">
      <alignment vertical="center"/>
    </xf>
    <xf numFmtId="178" fontId="0" fillId="0" borderId="0" xfId="44" applyFont="1">
      <alignment vertical="center"/>
    </xf>
    <xf numFmtId="179" fontId="0" fillId="0" borderId="0" xfId="45" applyFont="1">
      <alignment vertical="center"/>
    </xf>
    <xf numFmtId="180" fontId="0" fillId="0" borderId="0" xfId="46" applyFont="1">
      <alignment vertical="center"/>
    </xf>
    <xf numFmtId="183" fontId="0" fillId="0" borderId="0" xfId="49" applyFont="1">
      <alignment vertical="center"/>
    </xf>
    <xf numFmtId="184" fontId="0" fillId="0" borderId="0" xfId="50" applyFont="1">
      <alignment vertical="center"/>
    </xf>
    <xf numFmtId="185" fontId="0" fillId="0" borderId="0" xfId="51" applyFont="1">
      <alignment vertical="center"/>
    </xf>
    <xf numFmtId="0" fontId="23" fillId="0" borderId="0" xfId="10608">
      <alignment vertical="center"/>
    </xf>
    <xf numFmtId="0" fontId="14" fillId="0" borderId="0" xfId="53">
      <alignment vertical="center"/>
    </xf>
    <xf numFmtId="0" fontId="11" fillId="13" borderId="0" xfId="10609">
      <alignment horizontal="left" vertical="top" wrapText="1"/>
    </xf>
    <xf numFmtId="0" fontId="11" fillId="13" borderId="0" xfId="10610">
      <alignment horizontal="centerContinuous" vertical="top"/>
    </xf>
    <xf numFmtId="0" fontId="0" fillId="13" borderId="0" xfId="10611" applyFont="1">
      <alignment horizontal="center" vertical="top" wrapText="1"/>
    </xf>
    <xf numFmtId="0" fontId="0" fillId="0" borderId="0" xfId="64" applyNumberFormat="1" applyFont="1">
      <alignment vertical="center"/>
    </xf>
    <xf numFmtId="0" fontId="0" fillId="4" borderId="0" xfId="62" applyFont="1">
      <alignment vertical="center"/>
    </xf>
    <xf numFmtId="0" fontId="0" fillId="0" borderId="0" xfId="59" applyFont="1">
      <alignment horizontal="left" vertical="center" wrapText="1" indent="1"/>
    </xf>
    <xf numFmtId="0" fontId="14" fillId="0" borderId="11" xfId="10612" applyNumberFormat="1" applyAlignment="1">
      <alignment horizontal="left" vertical="center" wrapText="1" indent="1"/>
    </xf>
    <xf numFmtId="0" fontId="14" fillId="0" borderId="11" xfId="10612" applyNumberFormat="1">
      <alignment vertical="center"/>
    </xf>
    <xf numFmtId="0" fontId="14" fillId="4" borderId="62" xfId="62" applyFont="1" applyBorder="1">
      <alignment vertical="center"/>
    </xf>
    <xf numFmtId="0" fontId="14" fillId="15" borderId="0" xfId="10613" applyNumberFormat="1" applyAlignment="1">
      <alignment horizontal="left" vertical="center" wrapText="1"/>
    </xf>
    <xf numFmtId="0" fontId="14" fillId="15" borderId="0" xfId="10613" applyNumberFormat="1">
      <alignment vertical="center"/>
    </xf>
    <xf numFmtId="0" fontId="26" fillId="0" borderId="0" xfId="86">
      <alignment vertical="center"/>
    </xf>
    <xf numFmtId="166" fontId="14" fillId="15" borderId="0" xfId="10613">
      <alignment vertical="center"/>
    </xf>
    <xf numFmtId="166" fontId="7" fillId="22" borderId="0" xfId="84" applyNumberFormat="1">
      <alignment vertical="center"/>
    </xf>
    <xf numFmtId="0" fontId="14" fillId="23" borderId="0" xfId="10605" applyFont="1" applyAlignment="1">
      <alignment horizontal="left" vertical="center" wrapText="1"/>
    </xf>
    <xf numFmtId="0" fontId="14" fillId="23" borderId="0" xfId="10605" applyFont="1">
      <alignment vertical="center"/>
    </xf>
    <xf numFmtId="166" fontId="14" fillId="23" borderId="0" xfId="10605" applyNumberFormat="1" applyFont="1">
      <alignment vertical="center"/>
    </xf>
    <xf numFmtId="38" fontId="8" fillId="0" borderId="69" xfId="1" applyNumberFormat="1" applyFill="1" applyBorder="1" applyAlignment="1">
      <alignment horizontal="center" vertical="center"/>
    </xf>
    <xf numFmtId="38" fontId="8" fillId="0" borderId="69" xfId="1" applyNumberFormat="1" applyFill="1" applyBorder="1">
      <alignment vertical="center"/>
    </xf>
    <xf numFmtId="0" fontId="9" fillId="0" borderId="0" xfId="18" applyFill="1" applyAlignment="1">
      <alignment horizontal="left"/>
    </xf>
    <xf numFmtId="0" fontId="14" fillId="0" borderId="0" xfId="19" applyAlignment="1">
      <alignment horizontal="left" vertical="center" wrapText="1" indent="1"/>
    </xf>
    <xf numFmtId="49" fontId="0" fillId="0" borderId="0" xfId="65" applyFont="1" applyAlignment="1">
      <alignment vertical="center"/>
    </xf>
    <xf numFmtId="49" fontId="0" fillId="0" borderId="0" xfId="65" applyFont="1" applyAlignment="1">
      <alignment horizontal="center" vertical="center"/>
    </xf>
    <xf numFmtId="183" fontId="0" fillId="0" borderId="0" xfId="49" applyFont="1" applyAlignment="1">
      <alignment horizontal="center" vertical="center"/>
    </xf>
    <xf numFmtId="49" fontId="0" fillId="0" borderId="0" xfId="65" applyFont="1" applyAlignment="1" applyProtection="1">
      <alignment vertical="center"/>
      <protection locked="0"/>
    </xf>
    <xf numFmtId="0" fontId="7" fillId="0" borderId="8" xfId="81" applyAlignment="1">
      <alignment horizontal="left" vertical="center"/>
      <protection locked="0"/>
    </xf>
    <xf numFmtId="166" fontId="7" fillId="11" borderId="0" xfId="24" applyNumberFormat="1">
      <alignment vertical="center"/>
    </xf>
    <xf numFmtId="167" fontId="7" fillId="0" borderId="6" xfId="23" applyNumberFormat="1">
      <alignment vertical="center"/>
    </xf>
    <xf numFmtId="2" fontId="12" fillId="54" borderId="19" xfId="254" applyNumberFormat="1"/>
    <xf numFmtId="0" fontId="7" fillId="0" borderId="0" xfId="87">
      <alignment vertical="center"/>
    </xf>
    <xf numFmtId="0" fontId="14" fillId="0" borderId="0" xfId="87" applyFont="1">
      <alignment vertical="center"/>
    </xf>
    <xf numFmtId="186" fontId="0" fillId="0" borderId="0" xfId="0" applyNumberFormat="1">
      <alignment vertical="center"/>
    </xf>
    <xf numFmtId="0" fontId="11" fillId="13" borderId="10" xfId="32" applyBorder="1" applyAlignment="1">
      <alignment horizontal="center" vertical="center" wrapText="1"/>
    </xf>
  </cellXfs>
  <cellStyles count="10615">
    <cellStyle name="_x000a_shell=progma" xfId="75" xr:uid="{737C46DB-4DDB-4AFA-86E5-E7CF4CFB1465}"/>
    <cellStyle name="_x000a_shell=progma 2" xfId="112" xr:uid="{6A95B500-0F5B-4B22-A622-A33BA8AF3B32}"/>
    <cellStyle name="%" xfId="113" xr:uid="{D1D7A9B5-5C8A-47F4-A12F-BE58D8180C13}"/>
    <cellStyle name="% 2" xfId="114" xr:uid="{A4F7214E-20F9-4E54-ADF2-24D3F58E12AE}"/>
    <cellStyle name="% 2 2" xfId="115" xr:uid="{AB7B58E6-2040-4A06-B384-71F9E882914A}"/>
    <cellStyle name="% 2 2 2" xfId="116" xr:uid="{7B78101E-6A31-4F6E-92A1-03B1C29C2BFE}"/>
    <cellStyle name="% 2 2 3" xfId="117" xr:uid="{2C991812-9666-43DD-833E-68266D06C152}"/>
    <cellStyle name="% 2 3" xfId="118" xr:uid="{32148322-B02F-402F-91E3-22A3C89E53B4}"/>
    <cellStyle name="% 2 4" xfId="119" xr:uid="{F53A028F-C5A3-48F3-8C97-0807ADE1D092}"/>
    <cellStyle name="% 2 5" xfId="120" xr:uid="{6E7BF101-B0F6-4475-BC5A-AC2D49F6328B}"/>
    <cellStyle name="% 2 6" xfId="121" xr:uid="{3BFF7AC8-F5B2-47FE-9830-41AD03BFF441}"/>
    <cellStyle name="% 3" xfId="122" xr:uid="{4D2A3A8A-EBBE-451F-85DF-14E7C5524D84}"/>
    <cellStyle name="% 3 2" xfId="123" xr:uid="{EC8D1961-88D8-4B09-BAF7-2CE39734B58D}"/>
    <cellStyle name="% 3 3" xfId="124" xr:uid="{9177B2AB-1311-41B7-80A4-DBBF84FD0754}"/>
    <cellStyle name="% 4" xfId="125" xr:uid="{67275857-25A2-485B-B00D-D309A17D0545}"/>
    <cellStyle name="% 5" xfId="126" xr:uid="{98BE54C0-CBDF-4FEB-B831-2FA77DA02EE4}"/>
    <cellStyle name="% 6" xfId="127" xr:uid="{1A94B535-1200-49A8-984E-8475E6130FAE}"/>
    <cellStyle name="% 7" xfId="128" xr:uid="{A07C6946-F2D0-4552-9458-F4650A71B2C8}"/>
    <cellStyle name="% 8" xfId="129" xr:uid="{0B827ADD-0866-44A3-B216-E75697911DD9}"/>
    <cellStyle name="% 9" xfId="130" xr:uid="{FCD6A429-BDB9-4693-8B5E-DD50B67ADD19}"/>
    <cellStyle name="%_FT_AME_mini_models_deliverables_2Q08_mobile" xfId="131" xr:uid="{5BDF4861-ABFA-45EB-89D5-6EB1B38747DF}"/>
    <cellStyle name="%_Mobile_Q1_analysis" xfId="132" xr:uid="{F598CEF5-61AB-45B2-BFFB-218CFB310EB9}"/>
    <cellStyle name="@_x000a_" xfId="133" xr:uid="{1306089E-89A2-4CA5-9C48-A28C279F2142}"/>
    <cellStyle name="_%(SignOnly)" xfId="134" xr:uid="{F0F584DD-6F8E-4E2F-A21D-78A078890404}"/>
    <cellStyle name="_%(SignOnly)_AfricaMiddleEastMobileDemand3Q2005" xfId="135" xr:uid="{36868E31-1A5B-4A45-B928-5E34206B25A3}"/>
    <cellStyle name="_%(SignOnly)_AME Mobile Demand and Data Aggregation - 1Q06" xfId="136" xr:uid="{E0791D23-6349-4167-8AE4-49A93619E71F}"/>
    <cellStyle name="_%(SignOnly)_AP Mobile Demand Aggregation and Check file - 1Q06 - USE THIS ONE" xfId="137" xr:uid="{49C7911F-7EFF-4A11-A16A-19946B4D2984}"/>
    <cellStyle name="_%(SignOnly)_AP Mobile Demand Check File 1q2006 v.Linked" xfId="138" xr:uid="{B99DB4BF-5F7E-45E7-B533-1D909145A0E6}"/>
    <cellStyle name="_%(SignOnly)_Definitions" xfId="139" xr:uid="{40984987-6F60-4BAE-9731-36ABFF3343AD}"/>
    <cellStyle name="_%(SignOnly)_FCMBEMEA_R" xfId="140" xr:uid="{B6BD1BDB-C872-4121-9E3C-88058BD598E0}"/>
    <cellStyle name="_%(SignOnly)_FCMBLABRA" xfId="141" xr:uid="{B4FB09CD-0FC2-4B46-BC2A-9477692D7829}"/>
    <cellStyle name="_%(SignOnly)_MTN_Custom_Forecasts_Q1_2008" xfId="142" xr:uid="{FC8EF064-E528-4D27-98DE-84245E8582D3}"/>
    <cellStyle name="_%(SignOnly)_PakistabMob2005" xfId="143" xr:uid="{C344BBEA-2185-4102-A0B0-A500165ECFA6}"/>
    <cellStyle name="_%(SignSpaceOnly)" xfId="144" xr:uid="{66D97934-B696-4CD0-8D5E-1956E2F8B8FE}"/>
    <cellStyle name="_%(SignSpaceOnly) 2" xfId="145" xr:uid="{A440910B-644D-4A2B-9700-0BE2C848006F}"/>
    <cellStyle name="_%(SignSpaceOnly) 3" xfId="146" xr:uid="{AE9C56E4-D3FE-4B8B-85A6-E8BE6038F743}"/>
    <cellStyle name="_%(SignSpaceOnly) 4" xfId="147" xr:uid="{F5B34A6B-A54B-468B-B3BB-DB3546F2F9FE}"/>
    <cellStyle name="_%(SignSpaceOnly)_AME Mobile Demand and Data Aggregation - 1Q06" xfId="148" xr:uid="{C50D3670-F672-4D18-8CE3-E3F77D0B65C2}"/>
    <cellStyle name="_%(SignSpaceOnly)_AP Mobile Demand Aggregation and Check file - 1Q06 - USE THIS ONE" xfId="149" xr:uid="{33FF7C5B-4264-49F2-BBFE-C32BDA9C1259}"/>
    <cellStyle name="_%(SignSpaceOnly)_AP Mobile Demand Check File 1q2006 v.Linked" xfId="150" xr:uid="{32570E86-2178-4BCE-968E-1DD9147C3FA9}"/>
    <cellStyle name="_%(SignSpaceOnly)_Definitions" xfId="151" xr:uid="{8718667E-524E-4B90-BCA3-732B35C79A6A}"/>
    <cellStyle name="_%(SignSpaceOnly)_FCMBEMEA_R" xfId="152" xr:uid="{BE2353BE-7769-42E9-95D1-A692D49E9D2C}"/>
    <cellStyle name="_%(SignSpaceOnly)_FCMBLABRA" xfId="153" xr:uid="{017C7970-0718-45C4-8F77-30F7DA86FF7A}"/>
    <cellStyle name="_%(SignSpaceOnly)_MTN_Custom_Forecasts_Q1_2008" xfId="154" xr:uid="{BD54320D-B46F-4667-9ADC-8D4CA8610479}"/>
    <cellStyle name="_%(SignSpaceOnly)_PakistabMob2005" xfId="155" xr:uid="{B24C1073-A930-462D-85A2-670CF9887290}"/>
    <cellStyle name="_Column1" xfId="156" xr:uid="{8395FC75-5777-4281-9C97-21C7751C5C3C}"/>
    <cellStyle name="_Column1_GF-Kennzahlen" xfId="157" xr:uid="{06206AEA-CA50-4AA0-B917-6EFC3DE0B208}"/>
    <cellStyle name="_Column1_kgfums" xfId="158" xr:uid="{C170C3A1-4752-46A2-AE0C-7F898BAFAA51}"/>
    <cellStyle name="_Column1_KMR-back up-Folien Pa 2006 04 12" xfId="159" xr:uid="{9A50995B-558D-411E-AB23-419246863D64}"/>
    <cellStyle name="_Column1_KMR-back up-Folien Pa 2006 04 121" xfId="160" xr:uid="{5905CCA3-885A-4BED-98A6-99228129E489}"/>
    <cellStyle name="_Column1_KMR-back up-Folien Pa 2006 04 124" xfId="161" xr:uid="{594925BF-27E1-4C66-BBB6-1BC93504A1AD}"/>
    <cellStyle name="_Column1_Säulen" xfId="162" xr:uid="{BC899113-ADB5-4FAC-947B-3B29C68935DB}"/>
    <cellStyle name="_Column1_Vorjahreswerte Anpassung 06 2001" xfId="163" xr:uid="{FD4763AA-3502-490C-96BD-CB594FA3185F}"/>
    <cellStyle name="_Column2" xfId="164" xr:uid="{C5B79642-EA9D-48A9-AB20-431CF4F0B36A}"/>
    <cellStyle name="_Column2_GF-Kennzahlen" xfId="165" xr:uid="{74DB8861-61C3-4046-BEE0-B333C68C7DAC}"/>
    <cellStyle name="_Column2_kgfums" xfId="166" xr:uid="{D5E5424A-9557-49AF-96A0-7023A8F8609F}"/>
    <cellStyle name="_Column2_KMR-back up-Folien Pa 2006 04 12" xfId="167" xr:uid="{CFC40280-2E16-4C92-9D87-FB4C2B4C5AA7}"/>
    <cellStyle name="_Column2_KMR-back up-Folien Pa 2006 04 121" xfId="168" xr:uid="{DAC2469F-2413-443B-9D8F-0C558F7CCBB4}"/>
    <cellStyle name="_Column2_KMR-back up-Folien Pa 2006 04 124" xfId="169" xr:uid="{5BE452C7-2380-4503-9037-2BE32E3A202A}"/>
    <cellStyle name="_Column2_Säulen" xfId="170" xr:uid="{481F37E7-52D8-418F-881F-9DB4273B5FE5}"/>
    <cellStyle name="_Column2_Vorjahreswerte Anpassung 06 2001" xfId="171" xr:uid="{BA7D74BF-521B-48AD-93A9-10DD152C5A07}"/>
    <cellStyle name="_Column3" xfId="172" xr:uid="{01798AD7-32B4-4934-AD66-D6CA9081ED89}"/>
    <cellStyle name="_Column3_GF-Kennzahlen" xfId="173" xr:uid="{2F7D9B66-4FBC-44BB-9511-B2377D4A272A}"/>
    <cellStyle name="_Column3_kgfums" xfId="174" xr:uid="{5D8AF3C3-406F-4EFD-BA1D-F3AD98CCF8F4}"/>
    <cellStyle name="_Column3_KMR-back up-Folien Pa 2006 04 12" xfId="175" xr:uid="{0EA5835D-428C-46FD-A959-CC65A08819FC}"/>
    <cellStyle name="_Column3_KMR-back up-Folien Pa 2006 04 121" xfId="176" xr:uid="{2053840B-3886-4B7D-83BB-CD2FDB3DAD0C}"/>
    <cellStyle name="_Column3_KMR-back up-Folien Pa 2006 04 124" xfId="177" xr:uid="{11022998-AAE7-46C0-8FEC-A30EE423AD1E}"/>
    <cellStyle name="_Column3_Säulen" xfId="178" xr:uid="{8F34A313-8119-4EAD-8D12-9C99341AA497}"/>
    <cellStyle name="_Column3_Vorjahreswerte Anpassung 06 2001" xfId="179" xr:uid="{F73521E7-46F2-4772-9B18-7F1AC95CBFD0}"/>
    <cellStyle name="_Column4" xfId="180" xr:uid="{B3774936-41F4-444D-8CB0-A8DB49CA4DCD}"/>
    <cellStyle name="_Column4_GF-Kennzahlen" xfId="181" xr:uid="{67494945-B098-4EC5-9AAF-DAE139EE9532}"/>
    <cellStyle name="_Column4_kgfums" xfId="182" xr:uid="{FD5A946F-E0D1-4F8C-B107-F0B6165C2CB5}"/>
    <cellStyle name="_Column4_KMR-back up-Folien Pa 2006 04 12" xfId="183" xr:uid="{BD788CD4-F378-44BE-8DE0-2BFCBF8D8464}"/>
    <cellStyle name="_Column4_KMR-back up-Folien Pa 2006 04 121" xfId="184" xr:uid="{BE4579FE-6C18-43D8-A005-BE536E8335C5}"/>
    <cellStyle name="_Column4_KMR-back up-Folien Pa 2006 04 124" xfId="185" xr:uid="{026EE7BD-7D58-4DF2-989F-D13E688EEF62}"/>
    <cellStyle name="_Column4_Säulen" xfId="186" xr:uid="{9C3CA54E-7832-44ED-83EB-2F5B930D051B}"/>
    <cellStyle name="_Column4_Vorjahreswerte Anpassung 06 2001" xfId="187" xr:uid="{E405BBE9-7BB9-45A6-AAC3-B46041135BE6}"/>
    <cellStyle name="_Column5" xfId="188" xr:uid="{3100894C-0BBC-4480-8956-CEAC58B90FB1}"/>
    <cellStyle name="_Column5_GF-Kennzahlen" xfId="189" xr:uid="{FF904A8E-9CFF-4E2B-A4EE-9710644EE3F2}"/>
    <cellStyle name="_Column5_kgfums" xfId="190" xr:uid="{D00A1D1D-0ABC-45DE-88A0-568EBD199DD6}"/>
    <cellStyle name="_Column5_KMR-back up-Folien Pa 2006 04 12" xfId="191" xr:uid="{EE278EFF-5FD2-474A-A152-D13546133A6A}"/>
    <cellStyle name="_Column5_KMR-back up-Folien Pa 2006 04 121" xfId="192" xr:uid="{5CC91392-1E78-4802-A2AA-E9EB3E380091}"/>
    <cellStyle name="_Column5_KMR-back up-Folien Pa 2006 04 124" xfId="193" xr:uid="{990C11E4-2EF0-4A50-B2EA-8FBD3C47DA8A}"/>
    <cellStyle name="_Column5_Säulen" xfId="194" xr:uid="{FECC9BF4-DCBD-49AC-9B86-6E9DCDADCD88}"/>
    <cellStyle name="_Column5_Vorjahreswerte Anpassung 06 2001" xfId="195" xr:uid="{2D066F98-A61E-44CF-816E-52DE2E1FCD43}"/>
    <cellStyle name="_Column6" xfId="196" xr:uid="{2E973B6E-54CB-4E7E-9C80-1BFA5A3A81A1}"/>
    <cellStyle name="_Column6_GF-Kennzahlen" xfId="197" xr:uid="{A5547301-9179-4BB6-B95D-28117F1A1999}"/>
    <cellStyle name="_Column6_kgfums" xfId="198" xr:uid="{45AC0592-FDCE-4F92-AA14-49A7EE541499}"/>
    <cellStyle name="_Column6_KMR-back up-Folien Pa 2006 04 12" xfId="199" xr:uid="{B47A42C6-933A-47E6-BE04-4CF669DA8C59}"/>
    <cellStyle name="_Column6_KMR-back up-Folien Pa 2006 04 121" xfId="200" xr:uid="{E6425DB2-E969-408C-97C2-CAE4721378CA}"/>
    <cellStyle name="_Column6_KMR-back up-Folien Pa 2006 04 124" xfId="201" xr:uid="{31374034-C232-409A-824A-CED6E829A9EA}"/>
    <cellStyle name="_Column6_Säulen" xfId="202" xr:uid="{D8422672-2FF5-4B96-823A-909EDD81DCF5}"/>
    <cellStyle name="_Column6_Vorjahreswerte Anpassung 06 2001" xfId="203" xr:uid="{2576C4CB-2D3A-493D-AD59-407EA47EE476}"/>
    <cellStyle name="_Column7" xfId="204" xr:uid="{53FFA04A-80CE-43A9-8264-AE709AC05C7F}"/>
    <cellStyle name="_Column7_GF-Kennzahlen" xfId="205" xr:uid="{BEA26F07-DDD4-4469-BD98-94602771AB1B}"/>
    <cellStyle name="_Column7_kgfums" xfId="206" xr:uid="{E11838B6-9449-4D74-B934-AF692AC8B6D6}"/>
    <cellStyle name="_Column7_KMR-back up-Folien Pa 2006 04 12" xfId="207" xr:uid="{C3E25E22-8B46-44F9-ADCA-DA84C564D6AA}"/>
    <cellStyle name="_Column7_KMR-back up-Folien Pa 2006 04 121" xfId="208" xr:uid="{B2DAB2EB-7802-457B-92A3-543F512505D8}"/>
    <cellStyle name="_Column7_KMR-back up-Folien Pa 2006 04 124" xfId="209" xr:uid="{528C4206-61EC-40EF-86ED-83A2D6FAE579}"/>
    <cellStyle name="_Column7_Säulen" xfId="210" xr:uid="{9AB3D8F7-0F4F-405E-AE3E-2A16BE5B4BC9}"/>
    <cellStyle name="_Column7_Vorjahreswerte Anpassung 06 2001" xfId="211" xr:uid="{44159906-3703-4FD9-8C6C-3921441F3FED}"/>
    <cellStyle name="_Comma" xfId="212" xr:uid="{B41170B9-DF11-48FD-BA26-1460FC316D00}"/>
    <cellStyle name="_Comma 2" xfId="213" xr:uid="{9CBDBCE1-C06E-4DE2-8404-DF44F071A8BE}"/>
    <cellStyle name="_Comma 3" xfId="214" xr:uid="{AFAC97CC-6051-4F06-A31E-5E73C6722308}"/>
    <cellStyle name="_Comma 4" xfId="215" xr:uid="{A43CC7C3-768F-45DE-BDB8-4860FB0A935E}"/>
    <cellStyle name="_Comma_2Q08 AME Mobile Demand Aggregation copy" xfId="216" xr:uid="{2C6EAD6A-7E15-490D-99EC-F48131B0DD88}"/>
    <cellStyle name="_Comma_AfricaMiddleEastMobileDemand3Q2005" xfId="217" xr:uid="{821B6B79-C0B2-4ED4-A941-EC5BF5E92063}"/>
    <cellStyle name="_Comma_AME Mobile Demand and Data Aggregation - 1Q06" xfId="218" xr:uid="{67847A2B-2885-466F-A464-DA2102D2FF1C}"/>
    <cellStyle name="_Comma_AP Mobile Demand Aggregation and Check file - 1Q06 - USE THIS ONE" xfId="219" xr:uid="{C158DF12-1C93-4407-9178-691522D3CE35}"/>
    <cellStyle name="_Comma_AP Mobile Demand Check File 1q2006 v.Linked" xfId="220" xr:uid="{BEE2E4B6-7C4B-4914-B708-567CFE2A983F}"/>
    <cellStyle name="_Comma_Definitions" xfId="221" xr:uid="{8F371244-E293-447F-9A33-3C94D90CA791}"/>
    <cellStyle name="_Comma_FCMBEMEA_R" xfId="222" xr:uid="{CEDCDFA5-9176-4EB0-B1EF-C4EDFEAB9804}"/>
    <cellStyle name="_Comma_FCMBLABRA" xfId="223" xr:uid="{AB7F036A-CA4B-4CB8-9C99-9AD9447AE5FE}"/>
    <cellStyle name="_Comma_MTN_Custom_Forecasts_Q1_2008" xfId="224" xr:uid="{5E5B7B5D-91F2-4CD4-B2B9-8A2B5378D10B}"/>
    <cellStyle name="_Comma_PakistabMob2005" xfId="225" xr:uid="{522B111E-206B-436C-9083-8085D9F587C1}"/>
    <cellStyle name="_Currency" xfId="226" xr:uid="{BB3CEE53-20A2-4DC9-8DC4-95E5FF9CF1AD}"/>
    <cellStyle name="_Currency 2" xfId="227" xr:uid="{6CB88E39-0970-46B4-B1CF-BCD9266D3EFB}"/>
    <cellStyle name="_Currency 3" xfId="228" xr:uid="{EA610533-FC4A-4EF7-B447-435391CE4FFA}"/>
    <cellStyle name="_Currency 4" xfId="229" xr:uid="{505AF739-7F2B-46AD-8FF0-56D0A2416AEA}"/>
    <cellStyle name="_Currency_2Q08 AME Mobile Demand Aggregation copy" xfId="230" xr:uid="{21DCF26C-FDC1-48E2-A933-E4E253E74741}"/>
    <cellStyle name="_Currency_AfricaMiddleEastMobileDemand3Q2005" xfId="231" xr:uid="{1982C969-B6EE-439D-8041-FDFE3CA1BDDC}"/>
    <cellStyle name="_Currency_AME Mobile Demand and Data Aggregation - 1Q06" xfId="232" xr:uid="{922A7584-CFE3-41BE-A363-5C2B174BFE87}"/>
    <cellStyle name="_Currency_AP Mobile Demand Aggregation and Check file - 1Q06 - USE THIS ONE" xfId="233" xr:uid="{78C30560-07EE-49BD-A365-8156F7EFA77E}"/>
    <cellStyle name="_Currency_AP Mobile Demand Check File 1q2006 v.Linked" xfId="234" xr:uid="{1EA3F90C-F4DB-40A1-A571-6579C5EB569B}"/>
    <cellStyle name="_Currency_Definitions" xfId="235" xr:uid="{FE2885A1-9EEE-425D-9D0D-3BFA0D04D58C}"/>
    <cellStyle name="_Currency_FCMBEMEA_R" xfId="236" xr:uid="{830E63BA-1194-4728-A258-702C24F0DA14}"/>
    <cellStyle name="_Currency_FCMBLABRA" xfId="237" xr:uid="{EA66C948-5826-4DBC-B6ED-B5CC428D88ED}"/>
    <cellStyle name="_Currency_MTN_Custom_Forecasts_Q1_2008" xfId="238" xr:uid="{DADCE48E-EEDC-4F6D-B29F-AD4DCA6D6B7C}"/>
    <cellStyle name="_Currency_PakistabMob2005" xfId="239" xr:uid="{20D8545D-1ADC-4F03-A5C7-2C2F246F3E8A}"/>
    <cellStyle name="_CurrencySpace" xfId="240" xr:uid="{A6E47596-E1DE-4AF4-969F-FCB448CD9C2E}"/>
    <cellStyle name="_CurrencySpace 2" xfId="241" xr:uid="{A0E49C56-079E-4310-8221-02C8D5B1BDE6}"/>
    <cellStyle name="_CurrencySpace 3" xfId="242" xr:uid="{CCCF6418-E4C8-4742-A99A-AB42939933A9}"/>
    <cellStyle name="_CurrencySpace 4" xfId="243" xr:uid="{EC85AB52-348D-4BB5-9089-B54A0D37D01B}"/>
    <cellStyle name="_CurrencySpace_2Q08 AME Mobile Demand Aggregation copy" xfId="244" xr:uid="{0AF4D847-7277-44B2-987C-C116C5249F34}"/>
    <cellStyle name="_CurrencySpace_AfricaMiddleEastMobileDemand3Q2005" xfId="245" xr:uid="{A080D879-59B3-43F1-B0FC-F20B6186A780}"/>
    <cellStyle name="_CurrencySpace_AME Mobile Demand and Data Aggregation - 1Q06" xfId="246" xr:uid="{61772EE5-9462-46FF-8CDC-6629A4C897DB}"/>
    <cellStyle name="_CurrencySpace_AP Mobile Demand Aggregation and Check file - 1Q06 - USE THIS ONE" xfId="247" xr:uid="{3F17A571-2DD7-45B0-8A3F-924422C60C90}"/>
    <cellStyle name="_CurrencySpace_AP Mobile Demand Check File 1q2006 v.Linked" xfId="248" xr:uid="{1CD8FF0C-5FDE-42D2-B5D7-F08726027A7A}"/>
    <cellStyle name="_CurrencySpace_Definitions" xfId="249" xr:uid="{98027BED-0758-43A3-802A-50D73211854F}"/>
    <cellStyle name="_CurrencySpace_FCMBEMEA_R" xfId="250" xr:uid="{C99BA9D6-E26E-4312-AD3E-3C0A1ED2CC43}"/>
    <cellStyle name="_CurrencySpace_FCMBLABRA" xfId="251" xr:uid="{C3DC8495-962D-4190-806D-3B9EA65603A2}"/>
    <cellStyle name="_CurrencySpace_MTN_Custom_Forecasts_Q1_2008" xfId="252" xr:uid="{26D016AE-EF6D-4694-B981-A966E165FFF6}"/>
    <cellStyle name="_CurrencySpace_PakistabMob2005" xfId="253" xr:uid="{125CD357-8B88-4E1D-85DC-C1B8636B07A4}"/>
    <cellStyle name="_Data" xfId="254" xr:uid="{E67CC01E-9847-404F-AB9B-821466E1A4B1}"/>
    <cellStyle name="_Data_030813 Überleitung &amp; Dash Board 2003" xfId="255" xr:uid="{39650457-8502-4934-9D88-F5C69A871415}"/>
    <cellStyle name="_Data_040727 ReviewMaßnahmen Juni 04" xfId="256" xr:uid="{798DE04B-82AC-4E3D-9DB6-AE5820014544}"/>
    <cellStyle name="_Data_208-20004-v013" xfId="257" xr:uid="{6E49DC4B-7E88-437A-BA85-925066D58123}"/>
    <cellStyle name="_Data_Auftragseingang" xfId="258" xr:uid="{4C478B64-3B9E-48C3-A3F6-277D280C24D7}"/>
    <cellStyle name="_Data_Budget-KPI 2004" xfId="259" xr:uid="{661CBF79-E839-46CB-9356-018269A98748}"/>
    <cellStyle name="_Data_EBIT nach SL" xfId="260" xr:uid="{88AEF580-907C-4E06-A481-F3D531159675}"/>
    <cellStyle name="_Data_Ebita -Ebitda (ITS)" xfId="261" xr:uid="{AB538462-6893-464F-B383-867853882AEB}"/>
    <cellStyle name="_Data_EBITDA nach SL" xfId="262" xr:uid="{61960F41-5EAE-47A4-85E7-8E0638A678DC}"/>
    <cellStyle name="_Data_Eingabe KPI" xfId="263" xr:uid="{6B4DD1E4-89E5-4292-8D95-00F5322E539B}"/>
    <cellStyle name="_Data_Eingabe RFC" xfId="264" xr:uid="{5A2C9D6A-146A-47AD-9166-815B5CD42CAE}"/>
    <cellStyle name="_Data_Eingabegabe-Sheet" xfId="265" xr:uid="{89B45677-1169-4515-B7A0-8AF894271B38}"/>
    <cellStyle name="_Data_Eingabe-Sheet" xfId="266" xr:uid="{C40B5E84-EE35-41F5-8BA7-12D39FBE8E35}"/>
    <cellStyle name="_Data_Eingabe-SL" xfId="267" xr:uid="{7F77DF16-E9F5-4F95-97F6-77DC5B0FAEEB}"/>
    <cellStyle name="_Data_Ereignisse die die TSI nicht zu vertreten hat 2002" xfId="268" xr:uid="{19E1287C-2353-4115-A024-BC14FE530566}"/>
    <cellStyle name="_Data_Flash Apr 05" xfId="269" xr:uid="{047EDCDD-432B-41B1-99E1-FA8A97259849}"/>
    <cellStyle name="_Data_Flash Eckdaten" xfId="270" xr:uid="{4D637CF1-340A-4DBD-AD00-6449B0850404}"/>
    <cellStyle name="_Data_Flash März 05" xfId="271" xr:uid="{0F02FAAF-24D6-4156-B1AB-DDC010597289}"/>
    <cellStyle name="_Data_Flash_2004" xfId="272" xr:uid="{9187A045-9D7F-4EB2-B233-A77433CF488C}"/>
    <cellStyle name="_Data_Flash_2004 o Entkonsolid" xfId="273" xr:uid="{8E3A4203-7AB0-484D-96D9-A2EC4B4AB7BC}"/>
    <cellStyle name="_Data_Flash_2004 ohne Entkonsolidierungen" xfId="274" xr:uid="{36916FB8-9D79-4369-AF7B-6D112A4FDA85}"/>
    <cellStyle name="_Data_Flash_IL_Eingabe_AKTUELL" xfId="275" xr:uid="{27405AAC-A838-47C2-A19F-15909538D51D}"/>
    <cellStyle name="_Data_Flash-Zahlen int Budget" xfId="276" xr:uid="{34106B32-9B5B-49CE-941F-31074A6E765B}"/>
    <cellStyle name="_Data_GF-Kennzahlen" xfId="277" xr:uid="{28C593E0-980A-4CA7-8FD6-F78B7B32F508}"/>
    <cellStyle name="_Data_IL-Budget 2004 DTAG" xfId="278" xr:uid="{C88F78C3-D8C4-442C-8C33-3788C80DEE35}"/>
    <cellStyle name="_Data_Input für AR DTAG Q3 060202 final Rü Hr. Gärtner" xfId="279" xr:uid="{B05EB003-BC75-4499-BFEC-F9341386FF90}"/>
    <cellStyle name="_Data_Investitionen nach SL" xfId="280" xr:uid="{653BE747-C564-4F1A-9709-3075A92F4790}"/>
    <cellStyle name="_Data_Ist-KPI 2004" xfId="281" xr:uid="{64E70961-8B41-4993-B51D-4CB865FFD4ED}"/>
    <cellStyle name="_Data_kgfums" xfId="282" xr:uid="{EA801089-2E38-45DE-98B7-207E010BB6DC}"/>
    <cellStyle name="_Data_KMR-back up-Folien Pa 2006 04 12" xfId="283" xr:uid="{B7BBD6B3-420C-42EA-83A8-3753E6885463}"/>
    <cellStyle name="_Data_KMR-back up-Folien Pa 2006 04 121" xfId="284" xr:uid="{9CB0A846-B425-4A82-A668-C8B5882BD76F}"/>
    <cellStyle name="_Data_KMR-back up-Folien Pa 2006 04 124" xfId="285" xr:uid="{3E91EB26-3C09-4F0A-8F4A-4F0F57DF3140}"/>
    <cellStyle name="_Data_KPI" xfId="286" xr:uid="{88D59829-47E3-4771-B159-52A04137CFC7}"/>
    <cellStyle name="_Data_KPI IT" xfId="287" xr:uid="{BEC5C4ED-091C-40A2-B727-D55ACB1ECC17}"/>
    <cellStyle name="_Data_MMR-Report int Budget" xfId="288" xr:uid="{609F08FB-ACC3-4EEC-B55B-C853C15F902A}"/>
    <cellStyle name="_Data_MMR-Report_2004Teil1" xfId="289" xr:uid="{530E6262-649E-43E9-924E-5565EEE44A73}"/>
    <cellStyle name="_Data_MMR-Report_2004Teil1_neu" xfId="290" xr:uid="{C3437006-1978-4404-A7AF-05CDCF225FBE}"/>
    <cellStyle name="_Data_Personal nach SL" xfId="291" xr:uid="{BC5D6E6E-17F1-4159-88E5-A3A97FB96067}"/>
    <cellStyle name="_Data_Personal-Aufträge (ITS)" xfId="292" xr:uid="{563EB06C-A2DB-4478-B147-A759EB6D633B}"/>
    <cellStyle name="_Data_Retrieve Flash 2003 030505" xfId="293" xr:uid="{27694EBF-07D0-4BC6-9EB8-8E3E9AB42628}"/>
    <cellStyle name="_Data_Retrieve KPI 2004" xfId="294" xr:uid="{D8EDDDC4-7348-4828-8D06-A9BAC8264A76}"/>
    <cellStyle name="_Data_Retrieve MMR 2005" xfId="295" xr:uid="{C80FA460-9CA3-454B-BCC5-1F4080A02401}"/>
    <cellStyle name="_Data_Retrieve_FLASH_2004 Forecast" xfId="296" xr:uid="{FAA1C09C-7F9F-4997-AA5F-056EA67705E0}"/>
    <cellStyle name="_Data_Review&amp;Maßnahmen Jul 04" xfId="297" xr:uid="{D8E3D132-6FCE-42C1-BF33-CD184A8D6667}"/>
    <cellStyle name="_Data_Roll FC Umsatz + EBITDA" xfId="298" xr:uid="{35DC0C12-E8AF-41F9-99D0-6B2059BCBA0E}"/>
    <cellStyle name="_Data_Säulen" xfId="299" xr:uid="{5290B4C8-CC2B-4583-8C2E-3999A451ADAD}"/>
    <cellStyle name="_Data_SL SI (II)" xfId="300" xr:uid="{CD547B79-BD5A-4C4C-BDDB-6BA7869F337C}"/>
    <cellStyle name="_Data_TSI Grafischer_Bericht_Template_TEC Herrn Heil mit Sternausrichtung" xfId="301" xr:uid="{B439EB8D-4817-4271-AEA6-1586D190DBBF}"/>
    <cellStyle name="_Data_Übergabesheet MMR" xfId="302" xr:uid="{2DE22AA6-0641-4C38-B646-D595D1CDF9A8}"/>
    <cellStyle name="_Data_Umsatz -Aussenumsatz (TCS)" xfId="303" xr:uid="{EACA64C3-CB62-4560-A80C-E61C87575C95}"/>
    <cellStyle name="_Data_Umsatz extern-intern für MMR" xfId="304" xr:uid="{A5C50170-451D-49FE-A907-1ED8D7142840}"/>
    <cellStyle name="_Data_Umsatz nach SL" xfId="305" xr:uid="{AD5BE676-6DDF-48F7-BA32-768EBB41FC8B}"/>
    <cellStyle name="_Data_Umsatzstruktur GK Sep 05" xfId="306" xr:uid="{39454B66-59D0-418E-B686-3B75AEB50979}"/>
    <cellStyle name="_Data_Vorjahreswerte Anpassung 06 2001" xfId="307" xr:uid="{E880EA7A-0DD5-4968-89C3-A6381C6A1CE9}"/>
    <cellStyle name="_Euro" xfId="308" xr:uid="{E6CDD856-A2B3-4168-9916-D5DD4272CD46}"/>
    <cellStyle name="_Euro 2" xfId="309" xr:uid="{4BEE2073-1AA7-4F25-9F9A-18BA8CADB889}"/>
    <cellStyle name="_Euro 3" xfId="310" xr:uid="{EF79C400-5011-493D-8C04-708A03B125A9}"/>
    <cellStyle name="_Euro 4" xfId="311" xr:uid="{F3D8D93B-FF9F-458E-8D1A-228B1388713D}"/>
    <cellStyle name="_Euro_2Q08 AME Mobile Demand Aggregation copy" xfId="312" xr:uid="{2F32C4D0-4B44-460C-8A06-2D40398B772E}"/>
    <cellStyle name="_Euro_AfricaMiddleEastMobileDemand3Q2005" xfId="313" xr:uid="{7684F518-A8DF-4262-B837-A26BE0A5DB23}"/>
    <cellStyle name="_Euro_AME Mobile Demand and Data Aggregation - 1Q06" xfId="314" xr:uid="{5A4D3681-CAA0-4059-B1E5-082C8A4DF0AA}"/>
    <cellStyle name="_Euro_AP Mobile Demand Aggregation and Check file - 1Q06 - USE THIS ONE" xfId="315" xr:uid="{0310A95F-A6C3-4A78-B350-4705AA6AE7CB}"/>
    <cellStyle name="_Euro_AP Mobile Demand Check File 1q2006 v.Linked" xfId="316" xr:uid="{D8404897-519A-420B-BB31-7E2AA97BA5C5}"/>
    <cellStyle name="_Euro_Definitions" xfId="317" xr:uid="{ECD64F7D-5C1D-45CA-853A-5E4CFFBE7204}"/>
    <cellStyle name="_Euro_FCMBEMEA_R" xfId="318" xr:uid="{2D0DA0A1-3F42-4959-A0A5-F93A323B81B2}"/>
    <cellStyle name="_Euro_FCMBLABRA" xfId="319" xr:uid="{0F3CDF66-856C-45CE-9299-1F088935752C}"/>
    <cellStyle name="_Euro_MTN_Custom_Forecasts_Q1_2008" xfId="320" xr:uid="{F782235A-37EF-488A-9737-02AD4EC4E85D}"/>
    <cellStyle name="_Euro_PakistabMob2005" xfId="321" xr:uid="{C669B45E-EA0F-4827-B098-D90E0CE05B57}"/>
    <cellStyle name="_Header" xfId="322" xr:uid="{82BD81D3-154D-4BBD-BD76-F18A13615764}"/>
    <cellStyle name="_Header_GF-Kennzahlen" xfId="323" xr:uid="{3D1BEC0C-4235-40E9-9E2C-13D0A45CE234}"/>
    <cellStyle name="_Header_kgfums" xfId="324" xr:uid="{DF9EDD76-4DE2-420B-BCF6-E0CE00B3A32C}"/>
    <cellStyle name="_Header_KMR-back up-Folien Pa 2006 04 12" xfId="325" xr:uid="{EB1EDD57-95C0-48FE-8E66-9BBEEBC434DC}"/>
    <cellStyle name="_Header_KMR-back up-Folien Pa 2006 04 121" xfId="326" xr:uid="{8D404BA9-8172-4C80-8195-8411C3887E64}"/>
    <cellStyle name="_Header_KMR-back up-Folien Pa 2006 04 124" xfId="327" xr:uid="{E6E7370B-6088-42D8-9250-42D573AE6852}"/>
    <cellStyle name="_Header_Säulen" xfId="328" xr:uid="{09CA47E7-9AB3-42E7-8E0D-B94370C4E859}"/>
    <cellStyle name="_Header_Vorjahreswerte Anpassung 06 2001" xfId="329" xr:uid="{0A94EDBD-B241-4128-B7C4-A2AF6369D757}"/>
    <cellStyle name="_Heading" xfId="330" xr:uid="{5F8D67A7-D5C8-4F63-B007-BC2ADBE2F580}"/>
    <cellStyle name="_Heading_AfricaMiddleEastMobileDemand3Q2005" xfId="331" xr:uid="{7553FA5F-F871-448C-A666-23175FC88A92}"/>
    <cellStyle name="_Heading_AME Mobile Demand and Data Aggregation - 1Q06" xfId="332" xr:uid="{F6B26894-F0F9-4EF3-8779-13A85FDCFA08}"/>
    <cellStyle name="_Heading_AP Mobile Demand Aggregation and Check file - 1Q06 - USE THIS ONE" xfId="333" xr:uid="{A4F70D7D-DEC9-4699-BDFD-D83E095CA167}"/>
    <cellStyle name="_Heading_AP Mobile Demand Check File 1q2006 v.Linked" xfId="334" xr:uid="{BADECFC3-5D1C-49F8-937C-42A72683E0F3}"/>
    <cellStyle name="_Heading_Definitions" xfId="335" xr:uid="{6FDBCB7F-38B1-490B-9A5B-D7C34D05784D}"/>
    <cellStyle name="_Heading_FCMBEMEA_R" xfId="336" xr:uid="{E45CE7BF-A94D-436D-9749-03E9892AFD75}"/>
    <cellStyle name="_Heading_FCMBLABRA" xfId="337" xr:uid="{D3B19E94-759A-485C-B887-F5CFDB4AFCB2}"/>
    <cellStyle name="_Heading_MTN_Custom_Forecasts_Q1_2008" xfId="338" xr:uid="{C304CEDC-B578-4162-9F67-7CA94E7C9AF3}"/>
    <cellStyle name="_Heading_PakistabMob2005" xfId="339" xr:uid="{7A14E979-0C16-496F-BE80-9EF2E167F3F7}"/>
    <cellStyle name="_Highlight" xfId="340" xr:uid="{7D93FA38-DA43-406B-906E-2D813449473F}"/>
    <cellStyle name="_Highlight_AfricaMiddleEastMobileDemand3Q2005" xfId="341" xr:uid="{18DDF969-8101-404F-921A-085BE690E16D}"/>
    <cellStyle name="_Highlight_AME Mobile Demand and Data Aggregation - 1Q06" xfId="342" xr:uid="{C2823E6C-923F-4CE2-8DC1-5E10552AA4E0}"/>
    <cellStyle name="_Highlight_AP Mobile Demand Aggregation and Check file - 1Q06 - USE THIS ONE" xfId="343" xr:uid="{1CD9E025-DCB0-41B1-A5D2-172BA8E0667B}"/>
    <cellStyle name="_Highlight_AP Mobile Demand Check File 1q2006 v.Linked" xfId="344" xr:uid="{D2966BE8-799A-4B0D-A1ED-5AEC0BE8C712}"/>
    <cellStyle name="_Highlight_Definitions" xfId="345" xr:uid="{3C1DD544-85E6-405D-B5BE-D0BD8BA2B177}"/>
    <cellStyle name="_Highlight_FCMBEMEA_R" xfId="346" xr:uid="{416B7906-E244-4BEA-9E96-109F771A1089}"/>
    <cellStyle name="_Highlight_FCMBLABRA" xfId="347" xr:uid="{4107005C-3DCE-40C5-AD99-30E2E02D9C55}"/>
    <cellStyle name="_Highlight_MTN_Custom_Forecasts_Q1_2008" xfId="348" xr:uid="{6FA82072-BF52-49CE-AE5D-56023630FB21}"/>
    <cellStyle name="_Highlight_PakistabMob2005" xfId="349" xr:uid="{5333B6EA-992D-473C-8932-8253BCA6B50F}"/>
    <cellStyle name="_Multiple" xfId="350" xr:uid="{386E4F70-CDDA-4238-B791-C2514F8A5BC7}"/>
    <cellStyle name="_Multiple 2" xfId="351" xr:uid="{60DC8BBC-6BED-4078-85CD-8D1DB721E0A0}"/>
    <cellStyle name="_Multiple 3" xfId="352" xr:uid="{F8588BBE-054A-4867-89A5-DF397F28CDAE}"/>
    <cellStyle name="_Multiple 4" xfId="353" xr:uid="{0ACF7688-8C13-4421-92C5-B699327A1F35}"/>
    <cellStyle name="_Multiple_2Q08 AME Mobile Demand Aggregation copy" xfId="354" xr:uid="{061E22AF-0E3C-416A-AC65-916ADBFDCCF5}"/>
    <cellStyle name="_Multiple_AfricaMiddleEastMobileDemand3Q2005" xfId="355" xr:uid="{19251572-5AE3-4A10-8751-C142AF993C4F}"/>
    <cellStyle name="_Multiple_AME Mobile Demand and Data Aggregation - 1Q06" xfId="356" xr:uid="{7FF0D659-B804-4476-81C6-4239764DC110}"/>
    <cellStyle name="_Multiple_AP Mobile Demand Aggregation and Check file - 1Q06 - USE THIS ONE" xfId="357" xr:uid="{8A4FC2BB-3DB3-4F39-831C-5FCCDC2F9748}"/>
    <cellStyle name="_Multiple_AP Mobile Demand Check File 1q2006 v.Linked" xfId="358" xr:uid="{6ABD1694-B2FD-46BD-9912-15ACA080993E}"/>
    <cellStyle name="_Multiple_Definitions" xfId="359" xr:uid="{039E7AED-9B0B-4090-9477-C534455B22BC}"/>
    <cellStyle name="_Multiple_FCMBEMEA_R" xfId="360" xr:uid="{F2FA7609-DB66-4C04-A4AE-74ED8A3F5A48}"/>
    <cellStyle name="_Multiple_FCMBLABRA" xfId="361" xr:uid="{5BF22152-6DBD-40F1-9062-253F38C21268}"/>
    <cellStyle name="_Multiple_MTN_Custom_Forecasts_Q1_2008" xfId="362" xr:uid="{B58B64A6-CF7F-4899-8590-ADAD386FB292}"/>
    <cellStyle name="_Multiple_PakistabMob2005" xfId="363" xr:uid="{06D79B24-5C04-4570-AB7E-676DFBC1828B}"/>
    <cellStyle name="_MultipleSpace" xfId="364" xr:uid="{F17A3ABB-75CB-489B-BBF3-BBB37B83633B}"/>
    <cellStyle name="_MultipleSpace 2" xfId="365" xr:uid="{19A2D20B-3C72-44B0-B2BD-67164D1ABFEF}"/>
    <cellStyle name="_MultipleSpace 3" xfId="366" xr:uid="{73CCCE95-665B-43BC-8F75-47480FBA6DAA}"/>
    <cellStyle name="_MultipleSpace 4" xfId="367" xr:uid="{5EA2E03E-41A8-499B-BD9E-FF6C7BAB93FF}"/>
    <cellStyle name="_MultipleSpace_2Q08 AME Mobile Demand Aggregation copy" xfId="368" xr:uid="{E0A78484-5B46-4DDD-A7F1-9D120D6D21B9}"/>
    <cellStyle name="_MultipleSpace_AfricaMiddleEastMobileDemand3Q2005" xfId="369" xr:uid="{5E04CB92-3849-4FCC-8B00-84AA377DCB7B}"/>
    <cellStyle name="_MultipleSpace_AME Mobile Demand and Data Aggregation - 1Q06" xfId="370" xr:uid="{DA476667-F57C-43F3-807C-1908E37F4905}"/>
    <cellStyle name="_MultipleSpace_AP Mobile Demand Aggregation and Check file - 1Q06 - USE THIS ONE" xfId="371" xr:uid="{10403185-0B89-4419-9053-96CAB08C2FD7}"/>
    <cellStyle name="_MultipleSpace_AP Mobile Demand Check File 1q2006 v.Linked" xfId="372" xr:uid="{36D2DF60-EBC4-4C16-AB98-3BDF97A24DB7}"/>
    <cellStyle name="_MultipleSpace_Definitions" xfId="373" xr:uid="{1FC884D4-5F32-477D-9352-E77D4EB4131B}"/>
    <cellStyle name="_MultipleSpace_FCMBEMEA_R" xfId="374" xr:uid="{0B52CD62-8A50-4FEB-9943-B2367E3C901E}"/>
    <cellStyle name="_MultipleSpace_FCMBLABRA" xfId="375" xr:uid="{093504EC-46FC-41CD-9DA7-EE8FC65A9E93}"/>
    <cellStyle name="_MultipleSpace_MTN_Custom_Forecasts_Q1_2008" xfId="376" xr:uid="{D8F8B68A-A33C-4490-8589-E3704DE52BCF}"/>
    <cellStyle name="_MultipleSpace_PakistabMob2005" xfId="377" xr:uid="{0B55144B-0217-4584-A8FC-6E86C24F0292}"/>
    <cellStyle name="_Row1" xfId="378" xr:uid="{411589DF-5130-4EF4-866F-1017707D2348}"/>
    <cellStyle name="_Row1_GF-Kennzahlen" xfId="379" xr:uid="{DBAB8278-72F6-4773-8F15-54CCA145213B}"/>
    <cellStyle name="_Row1_kgfums" xfId="380" xr:uid="{33B4085A-4F2F-4FA1-B02E-155672620E8B}"/>
    <cellStyle name="_Row1_KMR-back up-Folien Pa 2006 04 12" xfId="381" xr:uid="{F7DC07C7-C5E7-4446-86CB-5583C121879A}"/>
    <cellStyle name="_Row1_KMR-back up-Folien Pa 2006 04 121" xfId="382" xr:uid="{7728438F-1095-43B0-AA4E-9542ED5CAF6E}"/>
    <cellStyle name="_Row1_KMR-back up-Folien Pa 2006 04 124" xfId="383" xr:uid="{41C56765-72DB-46B5-822B-A7415800BF6D}"/>
    <cellStyle name="_Row1_Säulen" xfId="384" xr:uid="{185EDC68-8076-4A0D-A9ED-6A07D739BB7E}"/>
    <cellStyle name="_Row1_Vorjahreswerte Anpassung 06 2001" xfId="385" xr:uid="{54C1787F-C35C-4599-BB72-4CD0E2DD2E22}"/>
    <cellStyle name="_Row2" xfId="386" xr:uid="{8BCED460-4C1C-4F35-8FA2-A4CD1BFEA7F7}"/>
    <cellStyle name="_Row2_GF-Kennzahlen" xfId="387" xr:uid="{8D439C37-4E9F-4565-BD59-DE006C47439A}"/>
    <cellStyle name="_Row2_kgfums" xfId="388" xr:uid="{970F38A4-F663-4B1B-9956-F9A9AC99D6AA}"/>
    <cellStyle name="_Row2_KMR-back up-Folien Pa 2006 04 12" xfId="389" xr:uid="{4DF94A12-1902-44B8-990D-5267100B3929}"/>
    <cellStyle name="_Row2_KMR-back up-Folien Pa 2006 04 121" xfId="390" xr:uid="{D98CA4F6-C12A-4A59-B3CD-37E3439243CE}"/>
    <cellStyle name="_Row2_KMR-back up-Folien Pa 2006 04 124" xfId="391" xr:uid="{E4E11EF3-4E09-4D53-A975-F721B5401705}"/>
    <cellStyle name="_Row2_Säulen" xfId="392" xr:uid="{F3CDEA49-12AB-49D3-91A6-A9A78D0BF279}"/>
    <cellStyle name="_Row2_Vorjahreswerte Anpassung 06 2001" xfId="393" xr:uid="{735A4205-DA8B-4FE1-8097-C104BB5B2FB3}"/>
    <cellStyle name="_Row3" xfId="394" xr:uid="{1B90FD2E-740F-4CDD-B19F-30F3DE2CC198}"/>
    <cellStyle name="_Row3_GF-Kennzahlen" xfId="395" xr:uid="{2AE0FE47-A07A-4481-95A4-571F32DF3AA8}"/>
    <cellStyle name="_Row3_kgfums" xfId="396" xr:uid="{0AD3E6E4-6F89-4190-A820-693B8FE154A1}"/>
    <cellStyle name="_Row3_KMR-back up-Folien Pa 2006 04 12" xfId="397" xr:uid="{7B0680A8-DED2-45F2-A193-1C73E2819111}"/>
    <cellStyle name="_Row3_KMR-back up-Folien Pa 2006 04 121" xfId="398" xr:uid="{5E50C3B2-8C96-41B8-BC67-F80A8F3226E0}"/>
    <cellStyle name="_Row3_KMR-back up-Folien Pa 2006 04 124" xfId="399" xr:uid="{F3722FBB-F866-44AF-8C18-0FF1CD486349}"/>
    <cellStyle name="_Row3_Säulen" xfId="400" xr:uid="{652A23A3-804E-445D-B436-6C8CFB1CBF96}"/>
    <cellStyle name="_Row3_Vorjahreswerte Anpassung 06 2001" xfId="401" xr:uid="{DA6C13A7-A2FC-4E85-B5FD-31E85C0AF964}"/>
    <cellStyle name="_Row4" xfId="402" xr:uid="{E65E263D-8C0C-4A50-9D35-C7F4DED6F38C}"/>
    <cellStyle name="_Row4_GF-Kennzahlen" xfId="403" xr:uid="{4280AD07-4F35-4B7D-B613-FA292EB8553F}"/>
    <cellStyle name="_Row4_kgfums" xfId="404" xr:uid="{7755A545-81F3-4A99-B7C1-B9B5AA05DD9D}"/>
    <cellStyle name="_Row4_KMR-back up-Folien Pa 2006 04 12" xfId="405" xr:uid="{4C6E1734-98CE-4334-97D6-5BAE256BAC80}"/>
    <cellStyle name="_Row4_KMR-back up-Folien Pa 2006 04 121" xfId="406" xr:uid="{0100AEB3-7C0C-4323-9CCF-7FA4A0BB33A6}"/>
    <cellStyle name="_Row4_KMR-back up-Folien Pa 2006 04 124" xfId="407" xr:uid="{DEF04E4C-3B71-4879-921E-B84E61C2C952}"/>
    <cellStyle name="_Row4_Säulen" xfId="408" xr:uid="{092304D9-43B7-4418-868E-1C7C7B76458F}"/>
    <cellStyle name="_Row4_Vorjahreswerte Anpassung 06 2001" xfId="409" xr:uid="{0468F41C-2B13-4914-9964-9A383462283A}"/>
    <cellStyle name="_Row5" xfId="410" xr:uid="{00CE1D5D-889C-492F-A1AC-9BA7F13995F5}"/>
    <cellStyle name="_Row5_GF-Kennzahlen" xfId="411" xr:uid="{A3BC620B-7C88-4C7E-96B2-08AA8307F180}"/>
    <cellStyle name="_Row5_kgfums" xfId="412" xr:uid="{BA4096E5-8CC9-4161-87CB-512C21E7E3D4}"/>
    <cellStyle name="_Row5_KMR-back up-Folien Pa 2006 04 12" xfId="413" xr:uid="{C79C95EB-5C2E-487C-A6AC-1399A7383CA7}"/>
    <cellStyle name="_Row5_KMR-back up-Folien Pa 2006 04 121" xfId="414" xr:uid="{C00FDB9A-A727-4F47-93AA-9553EE7F72FF}"/>
    <cellStyle name="_Row5_KMR-back up-Folien Pa 2006 04 124" xfId="415" xr:uid="{04B64A88-7F5E-470D-AF9D-7BC685533EAD}"/>
    <cellStyle name="_Row5_Säulen" xfId="416" xr:uid="{1F33E9A5-C665-49B4-945B-DB1283A439A1}"/>
    <cellStyle name="_Row5_Vorjahreswerte Anpassung 06 2001" xfId="417" xr:uid="{4E7F2F6D-7FBA-4B1D-948D-250B5A168860}"/>
    <cellStyle name="_Row6" xfId="418" xr:uid="{6E2B4AE4-9104-437F-9CC3-4907FB65319D}"/>
    <cellStyle name="_Row6_GF-Kennzahlen" xfId="419" xr:uid="{AD9D20E3-91C4-4194-81EB-E94DAECA8A2A}"/>
    <cellStyle name="_Row6_kgfums" xfId="420" xr:uid="{B98A96BD-70C1-4539-8412-673F4CA1D536}"/>
    <cellStyle name="_Row6_KMR-back up-Folien Pa 2006 04 12" xfId="421" xr:uid="{04CBBABA-FE6E-4E95-8439-7BEE890DAC94}"/>
    <cellStyle name="_Row6_KMR-back up-Folien Pa 2006 04 121" xfId="422" xr:uid="{2DDCE4FB-83F2-4AE6-9133-86B477318630}"/>
    <cellStyle name="_Row6_KMR-back up-Folien Pa 2006 04 124" xfId="423" xr:uid="{46B24C16-613D-4F3D-A16F-7923F1B1F5F7}"/>
    <cellStyle name="_Row6_Säulen" xfId="424" xr:uid="{3F1E35A4-619E-4C55-B4D7-265C9F972312}"/>
    <cellStyle name="_Row6_Vorjahreswerte Anpassung 06 2001" xfId="425" xr:uid="{8CCE05BA-A0A5-4CE6-AC7A-24191FA51042}"/>
    <cellStyle name="_Row7" xfId="426" xr:uid="{57E116A7-0B85-4EC2-8D46-58EE91D8B0E7}"/>
    <cellStyle name="_Row7_GF-Kennzahlen" xfId="427" xr:uid="{6AE312EB-1B1F-48DA-B673-F97F6837583A}"/>
    <cellStyle name="_Row7_kgfums" xfId="428" xr:uid="{5495B6BE-F8DF-43DE-89AA-63590705B09D}"/>
    <cellStyle name="_Row7_KMR-back up-Folien Pa 2006 04 12" xfId="429" xr:uid="{531437C6-EF39-4E9C-A51A-9CE573832DB2}"/>
    <cellStyle name="_Row7_KMR-back up-Folien Pa 2006 04 121" xfId="430" xr:uid="{273EA516-2A9E-4483-9432-31A179291E8D}"/>
    <cellStyle name="_Row7_KMR-back up-Folien Pa 2006 04 124" xfId="431" xr:uid="{8D1B808E-1098-42FB-9F8F-D894962356C0}"/>
    <cellStyle name="_Row7_Säulen" xfId="432" xr:uid="{65791AAF-3FFC-47DC-BCD2-D4D85BAEA835}"/>
    <cellStyle name="_Row7_Vorjahreswerte Anpassung 06 2001" xfId="433" xr:uid="{19AB31DE-7AD1-44CC-91B3-F644677F2F94}"/>
    <cellStyle name="_SubHeading" xfId="434" xr:uid="{B90111E7-88F3-4084-AA7D-D2D13B8AF9D6}"/>
    <cellStyle name="_SubHeading_AfricaMiddleEastMobileDemand3Q2005" xfId="435" xr:uid="{B897F7CD-3D8E-40B5-A3AF-23D676A0A2A9}"/>
    <cellStyle name="_SubHeading_AME Mobile Demand and Data Aggregation - 1Q06" xfId="436" xr:uid="{160BC3D3-ED3A-4877-8748-1DD3710B5D10}"/>
    <cellStyle name="_SubHeading_AP Mobile Demand Aggregation and Check file - 1Q06 - USE THIS ONE" xfId="437" xr:uid="{EFF4FC7E-EC34-434E-8B55-62CB2CDD07B1}"/>
    <cellStyle name="_SubHeading_AP Mobile Demand Check File 1q2006 v.Linked" xfId="438" xr:uid="{7D85CA5B-E9FA-48D8-9DA6-F9C4FF23881F}"/>
    <cellStyle name="_SubHeading_Definitions" xfId="439" xr:uid="{01A51A94-3D56-48C2-94E3-03F2B95052D3}"/>
    <cellStyle name="_SubHeading_FCMBEMEA_R" xfId="440" xr:uid="{2CDCF464-20FF-466A-A379-CCC1136E7288}"/>
    <cellStyle name="_SubHeading_FCMBLABRA" xfId="441" xr:uid="{9255EC97-BE94-4484-86F9-E3E11B0BAE85}"/>
    <cellStyle name="_SubHeading_MTN_Custom_Forecasts_Q1_2008" xfId="442" xr:uid="{85E89E3B-82F2-4AAA-A84D-376E82A4A44F}"/>
    <cellStyle name="_SubHeading_PakistabMob2005" xfId="443" xr:uid="{56CF70AF-4485-4410-B170-6EB77C00DDD5}"/>
    <cellStyle name="_Table" xfId="444" xr:uid="{93DBF6EC-C53C-4BD6-96D2-4FB6463D9DE9}"/>
    <cellStyle name="_Table_AfricaMiddleEastMobileDemand3Q2005" xfId="445" xr:uid="{918C53D8-8C92-42C9-B14A-EBFE07D148DF}"/>
    <cellStyle name="_Table_AME Mobile Demand and Data Aggregation - 1Q06" xfId="446" xr:uid="{4ACBE6B1-B41C-4C0D-BE8C-434A99E30290}"/>
    <cellStyle name="_Table_AP Mobile Demand Aggregation and Check file - 1Q06 - USE THIS ONE" xfId="447" xr:uid="{F978BEC2-0B97-49EB-ABB4-B33F2FC222E5}"/>
    <cellStyle name="_Table_AP Mobile Demand Check File 1q2006 v.Linked" xfId="448" xr:uid="{FA2BF523-E86C-44C7-B403-0932FAAFBF21}"/>
    <cellStyle name="_Table_Definitions" xfId="449" xr:uid="{07D9573C-1F34-4C71-AA7C-0DD75957342A}"/>
    <cellStyle name="_Table_FCMBEMEA_R" xfId="450" xr:uid="{C5194576-2BC5-4875-A32D-7F0BCB614156}"/>
    <cellStyle name="_Table_FCMBLABRA" xfId="451" xr:uid="{917F9843-27D5-4FC8-AB74-D4897A295CED}"/>
    <cellStyle name="_Table_MTN_Custom_Forecasts_Q1_2008" xfId="452" xr:uid="{8E78ABA2-75A8-44EB-A858-AC28555B2580}"/>
    <cellStyle name="_Table_PakistabMob2005" xfId="453" xr:uid="{F018A03F-4630-4D64-8BAC-840170F94D19}"/>
    <cellStyle name="_TableHead" xfId="454" xr:uid="{5B3A5D49-9AEC-4437-86D3-A682976123BF}"/>
    <cellStyle name="_TableHead_AfricaMiddleEastMobileDemand3Q2005" xfId="455" xr:uid="{F2766DF7-BAE6-4F61-8F58-72AE8432E8DE}"/>
    <cellStyle name="_TableHead_AME Mobile Demand and Data Aggregation - 1Q06" xfId="456" xr:uid="{91AB3438-58BE-4C89-99FE-4ED08838FE69}"/>
    <cellStyle name="_TableHead_AP Mobile Demand Aggregation and Check file - 1Q06 - USE THIS ONE" xfId="457" xr:uid="{80AD2AB1-C0AD-4069-B466-6A2F4EFB6541}"/>
    <cellStyle name="_TableHead_AP Mobile Demand Check File 1q2006 v.Linked" xfId="458" xr:uid="{453DFB13-88A9-4DC2-BDB6-1CA0D3441054}"/>
    <cellStyle name="_TableHead_Definitions" xfId="459" xr:uid="{24CD3130-95B3-4DF4-ADC4-FC8127B39AD0}"/>
    <cellStyle name="_TableHead_FCMBEMEA_R" xfId="460" xr:uid="{382B41CB-56C5-4BC3-8AFA-103934C03AFC}"/>
    <cellStyle name="_TableHead_FCMBLABRA" xfId="461" xr:uid="{265F0155-6BCC-4167-8FC3-5C9AC12638A5}"/>
    <cellStyle name="_TableHead_Orange AME Forecast Templates Nov 06 final" xfId="462" xr:uid="{1BF40AD9-D449-4FE0-BB1E-7BF4D057CB29}"/>
    <cellStyle name="_TableHead_PakistabMob2005" xfId="463" xr:uid="{FE1465B8-5174-4A87-AA51-384A350EE2AF}"/>
    <cellStyle name="_TableRowHead" xfId="464" xr:uid="{4C968982-5D97-4414-BFDC-A5A44E3A63AE}"/>
    <cellStyle name="_TableRowHead_AfricaMiddleEastMobileDemand3Q2005" xfId="465" xr:uid="{C4B4DD21-D142-47C3-A82D-99232BB853AE}"/>
    <cellStyle name="_TableRowHead_AME Mobile Demand and Data Aggregation - 1Q06" xfId="466" xr:uid="{8D42E02F-B71F-445D-B0E3-FF0583A74248}"/>
    <cellStyle name="_TableRowHead_AP Mobile Demand Aggregation and Check file - 1Q06 - USE THIS ONE" xfId="467" xr:uid="{1446F7F3-F53A-47E2-9DBC-AE1E12BD8BDD}"/>
    <cellStyle name="_TableRowHead_AP Mobile Demand Check File 1q2006 v.Linked" xfId="468" xr:uid="{29345565-D008-4021-9336-292FCCD2F974}"/>
    <cellStyle name="_TableRowHead_Definitions" xfId="469" xr:uid="{BBA898D4-3C1D-4CFE-8F4B-7A81933A28D6}"/>
    <cellStyle name="_TableRowHead_FCMBEMEA_R" xfId="470" xr:uid="{4EBEE4F9-25A7-49C4-9594-A62DD00D13F2}"/>
    <cellStyle name="_TableRowHead_FCMBLABRA" xfId="471" xr:uid="{50163FCB-9C5C-4BCE-9B48-11A3FC42CAAD}"/>
    <cellStyle name="_TableRowHead_Orange AME Forecast Templates Nov 06 final" xfId="472" xr:uid="{D08725A0-54F0-4043-AE30-B3370A0FD020}"/>
    <cellStyle name="_TableRowHead_PakistabMob2005" xfId="473" xr:uid="{292C709C-A4EE-444D-BEBF-028B2E2C4F57}"/>
    <cellStyle name="_TableSuperHead" xfId="474" xr:uid="{EEC9CAEA-E3B9-4359-8BC8-AF3DC367C011}"/>
    <cellStyle name="_TableSuperHead_AfricaMiddleEastMobileDemand3Q2005" xfId="475" xr:uid="{2CE35C48-61BD-41A5-9CD2-4EA7C44A79A0}"/>
    <cellStyle name="_TableSuperHead_AME Mobile Demand and Data Aggregation - 1Q06" xfId="476" xr:uid="{A4009D5D-8F52-4341-A602-36064236B7DE}"/>
    <cellStyle name="_TableSuperHead_AP Mobile Demand Aggregation and Check file - 1Q06 - USE THIS ONE" xfId="477" xr:uid="{0F104C9B-A552-436D-B295-0B58EF153ED0}"/>
    <cellStyle name="_TableSuperHead_AP Mobile Demand Check File 1q2006 v.Linked" xfId="478" xr:uid="{667E45A7-9350-4824-BF28-9F8C53BD4303}"/>
    <cellStyle name="_TableSuperHead_Definitions" xfId="479" xr:uid="{0A558964-326D-45B9-85F9-FD7264813D7F}"/>
    <cellStyle name="_TableSuperHead_FCMBEMEA_R" xfId="480" xr:uid="{B1CDDF0D-A8C9-4BAA-AA48-6B5102C9FF3D}"/>
    <cellStyle name="_TableSuperHead_FCMBLABRA" xfId="481" xr:uid="{EE1E61DF-BE3B-432B-B941-3FDA010795A7}"/>
    <cellStyle name="_TableSuperHead_MTN_Custom_Forecasts_Q1_2008" xfId="482" xr:uid="{BB6D1264-D000-4224-8399-46793F74AA76}"/>
    <cellStyle name="_TableSuperHead_PakistabMob2005" xfId="483" xr:uid="{9CA5ABA6-8325-4F31-B77D-E76D57E02EBE}"/>
    <cellStyle name="_T-Mobile" xfId="484" xr:uid="{99A594E3-5B17-490B-B16E-16FE200943FF}"/>
    <cellStyle name="=C:\WINNT\SYSTEM32\COMMAND.COM" xfId="485" xr:uid="{F48DFE21-FEA1-4D37-8B0B-5C8B851E954F}"/>
    <cellStyle name="=C:\WINNT\SYSTEM32\COMMAND.COM 1" xfId="486" xr:uid="{AB36DFA4-44CB-4FB5-818F-C4A7EFB66FE8}"/>
    <cellStyle name="=C:\WINNT\SYSTEM32\COMMAND.COM 1 2" xfId="487" xr:uid="{700DF1AD-C9A0-4D42-BF5D-137AF14FBA79}"/>
    <cellStyle name="=C:\WINNT\SYSTEM32\COMMAND.COM 1 3" xfId="488" xr:uid="{9C23F894-5A4A-4893-9425-763FB608D62E}"/>
    <cellStyle name="=C:\WINNT\SYSTEM32\COMMAND.COM_Definitions" xfId="489" xr:uid="{184F2444-A5D7-493A-88B9-6E71CEE2006B}"/>
    <cellStyle name="=C:\WINNT35\SYSTEM32\COMMAND.COM" xfId="490" xr:uid="{90F38AFE-1E62-4108-B07D-8E73A187FA67}"/>
    <cellStyle name="◊Dat • Bereich T.M.JJJJ" xfId="491" xr:uid="{70B7A5B6-0488-4AD3-85DA-83533955E2F6}"/>
    <cellStyle name="◊Dat • Spalte T.M.JJJJ" xfId="492" xr:uid="{9A96D995-85C2-4621-BC28-CC07F71F4943}"/>
    <cellStyle name="0000" xfId="493" xr:uid="{5DB7CA53-CCCD-4E2C-8A06-1C3C7CF2BE95}"/>
    <cellStyle name="000000" xfId="494" xr:uid="{3E654A3C-4745-42CF-9CC0-8409C97D9BC4}"/>
    <cellStyle name="20 % - Accent1" xfId="495" xr:uid="{0CA6B9D5-2409-459B-AD71-D33D44922C67}"/>
    <cellStyle name="20 % - Accent2" xfId="496" xr:uid="{E68A3096-6573-4E96-BB8D-5FA1C28B0282}"/>
    <cellStyle name="20 % - Accent3" xfId="497" xr:uid="{B9466C72-B028-4104-84A4-B973FA9E9ADA}"/>
    <cellStyle name="20 % - Accent4" xfId="498" xr:uid="{66E6D601-47B1-471F-8A32-917B70E0C272}"/>
    <cellStyle name="20 % - Accent5" xfId="499" xr:uid="{71F17CCC-02DB-4508-9146-4C1B0565F67F}"/>
    <cellStyle name="20 % - Accent6" xfId="500" xr:uid="{9DF051AF-7141-459B-A5BD-EAFD7543AAA5}"/>
    <cellStyle name="20% - Accent1 10" xfId="501" xr:uid="{DF094A1D-4170-4CB5-88D7-2FAE8A6EAD52}"/>
    <cellStyle name="20% - Accent1 11" xfId="502" xr:uid="{5EE17ABA-11D6-4542-9DF3-B02333B5460A}"/>
    <cellStyle name="20% - Accent1 12" xfId="503" xr:uid="{34A13C9C-B83A-48CB-A9FE-D15255EE4B43}"/>
    <cellStyle name="20% - Accent1 13" xfId="504" xr:uid="{98B26A38-6801-4F20-BD55-1D4AD76912F1}"/>
    <cellStyle name="20% - Accent1 14" xfId="505" xr:uid="{FDD7047C-E9FC-4B33-AA33-844F72295A6B}"/>
    <cellStyle name="20% - Accent1 15" xfId="506" xr:uid="{1A7C1CBD-9A65-457A-9AF6-DEE26ADBA271}"/>
    <cellStyle name="20% - Accent1 16" xfId="507" xr:uid="{61E5598E-D5D2-4B95-A03D-F10CEAC33294}"/>
    <cellStyle name="20% - Accent1 17" xfId="508" xr:uid="{3E822D95-0136-4D95-8808-EED44951F7CF}"/>
    <cellStyle name="20% - Accent1 18" xfId="509" xr:uid="{FAA07C3C-8C80-4E23-A19A-8E902E4B7902}"/>
    <cellStyle name="20% - Accent1 19" xfId="510" xr:uid="{9EE00925-D970-47F8-B588-40CDB794E123}"/>
    <cellStyle name="20% - Accent1 2" xfId="511" xr:uid="{66C33E23-C9FF-4D0A-A9E3-9BD9BB235580}"/>
    <cellStyle name="20% - Accent1 20" xfId="512" xr:uid="{71B08893-E712-42A3-AAE7-DCB4D054336A}"/>
    <cellStyle name="20% - Accent1 21" xfId="513" xr:uid="{35E74377-5D14-404E-A91A-F2AC81EBBFF7}"/>
    <cellStyle name="20% - Accent1 22" xfId="514" xr:uid="{3874CFD7-6C75-49DF-8D72-7659D9F99C36}"/>
    <cellStyle name="20% - Accent1 22 10" xfId="6179" xr:uid="{E63DBE3E-B2F2-45BF-AF13-28F065E890B9}"/>
    <cellStyle name="20% - Accent1 22 2" xfId="515" xr:uid="{35BCD7BC-1887-421A-AAF9-BB9F49C4BC04}"/>
    <cellStyle name="20% - Accent1 22 2 2" xfId="516" xr:uid="{C688B779-04A0-4E51-AA67-91F842E23A65}"/>
    <cellStyle name="20% - Accent1 22 2 2 2" xfId="517" xr:uid="{FBE800AB-0B28-455C-914C-F7ABEBF525D1}"/>
    <cellStyle name="20% - Accent1 22 2 2 2 2" xfId="518" xr:uid="{157FCFE9-CF80-4085-B0E0-A19637FD526F}"/>
    <cellStyle name="20% - Accent1 22 2 2 2 2 2" xfId="519" xr:uid="{67C30809-BA08-490F-A327-0F9B4D3FA062}"/>
    <cellStyle name="20% - Accent1 22 2 2 2 2 2 2" xfId="520" xr:uid="{C0A01345-89C3-4A70-A1D4-8DCBE9DB6E80}"/>
    <cellStyle name="20% - Accent1 22 2 2 2 2 2 2 2" xfId="6133" xr:uid="{0453E341-89B8-48F0-A145-2B0E543DFBF2}"/>
    <cellStyle name="20% - Accent1 22 2 2 2 2 2 2 2 2" xfId="10489" xr:uid="{9EFDD039-6538-45D8-86D4-B8A6DE54AED9}"/>
    <cellStyle name="20% - Accent1 22 2 2 2 2 2 2 3" xfId="6185" xr:uid="{9E541369-EB1B-4BCC-8CA6-3126B19EF4C1}"/>
    <cellStyle name="20% - Accent1 22 2 2 2 2 2 3" xfId="5053" xr:uid="{77438667-D977-4FF5-AE00-22B6DA02CC1F}"/>
    <cellStyle name="20% - Accent1 22 2 2 2 2 2 3 2" xfId="9409" xr:uid="{92470AE5-5248-4974-BD92-AA30D1600569}"/>
    <cellStyle name="20% - Accent1 22 2 2 2 2 2 4" xfId="6184" xr:uid="{4C51774A-643A-4819-BF40-9DB9632E7AD7}"/>
    <cellStyle name="20% - Accent1 22 2 2 2 2 3" xfId="521" xr:uid="{69986972-B42F-407A-A29C-7565F8ED9D37}"/>
    <cellStyle name="20% - Accent1 22 2 2 2 2 3 2" xfId="5593" xr:uid="{2097D578-689F-4158-AFF0-B66E52C9F11F}"/>
    <cellStyle name="20% - Accent1 22 2 2 2 2 3 2 2" xfId="9949" xr:uid="{37FE34BC-02A3-4ED6-9530-98C5315AEA11}"/>
    <cellStyle name="20% - Accent1 22 2 2 2 2 3 3" xfId="6186" xr:uid="{B83FEBD8-61DC-41F0-A2EF-516EB2CE76F5}"/>
    <cellStyle name="20% - Accent1 22 2 2 2 2 4" xfId="4513" xr:uid="{BA7B9B1F-9610-4497-89A4-5D01B2BB130A}"/>
    <cellStyle name="20% - Accent1 22 2 2 2 2 4 2" xfId="8869" xr:uid="{0C8FFDB0-26E3-438D-AB84-572F93C94B74}"/>
    <cellStyle name="20% - Accent1 22 2 2 2 2 5" xfId="6183" xr:uid="{F97E5F9C-E457-4810-806B-ACEB2428C92D}"/>
    <cellStyle name="20% - Accent1 22 2 2 2 3" xfId="522" xr:uid="{C4831076-94F9-4C88-BEF7-A50BDF7E6510}"/>
    <cellStyle name="20% - Accent1 22 2 2 2 3 2" xfId="523" xr:uid="{F8C879BC-339F-4FB4-8D9E-65129ACE7AE2}"/>
    <cellStyle name="20% - Accent1 22 2 2 2 3 2 2" xfId="5863" xr:uid="{CAF34064-AFEA-4E46-9517-9754949A8B8A}"/>
    <cellStyle name="20% - Accent1 22 2 2 2 3 2 2 2" xfId="10219" xr:uid="{CDA642CA-C83C-4F5C-9E6E-BFCF887AE6B1}"/>
    <cellStyle name="20% - Accent1 22 2 2 2 3 2 3" xfId="6188" xr:uid="{95834B12-8BF7-4388-8DC2-D76E85C56672}"/>
    <cellStyle name="20% - Accent1 22 2 2 2 3 3" xfId="4783" xr:uid="{F8F162C7-D696-4B77-8831-5B8A7E846528}"/>
    <cellStyle name="20% - Accent1 22 2 2 2 3 3 2" xfId="9139" xr:uid="{60F8BC1D-463C-4C2F-A553-8BA881CFFCAA}"/>
    <cellStyle name="20% - Accent1 22 2 2 2 3 4" xfId="6187" xr:uid="{6478C833-761C-4073-A190-B39DED4786C3}"/>
    <cellStyle name="20% - Accent1 22 2 2 2 4" xfId="524" xr:uid="{0CA79F20-B287-4FD3-8830-C6D90315B5A5}"/>
    <cellStyle name="20% - Accent1 22 2 2 2 4 2" xfId="5323" xr:uid="{5580674B-D3A2-4ECF-823C-A4F22E1AA6FD}"/>
    <cellStyle name="20% - Accent1 22 2 2 2 4 2 2" xfId="9679" xr:uid="{19E45081-162E-425D-97CD-E56A1C90B523}"/>
    <cellStyle name="20% - Accent1 22 2 2 2 4 3" xfId="6189" xr:uid="{02BFEBBC-E3C8-473D-9F68-F71E58C8083F}"/>
    <cellStyle name="20% - Accent1 22 2 2 2 5" xfId="4153" xr:uid="{13C22C00-C2B8-4B6B-8BF4-F472FF48B22F}"/>
    <cellStyle name="20% - Accent1 22 2 2 2 5 2" xfId="8509" xr:uid="{7BA3D26C-9C8D-4345-BEDB-2F7E0B918311}"/>
    <cellStyle name="20% - Accent1 22 2 2 2 6" xfId="6182" xr:uid="{F80CE355-D927-483B-940C-EBAC95307C15}"/>
    <cellStyle name="20% - Accent1 22 2 2 3" xfId="525" xr:uid="{09A7558E-69CB-4A7D-A1CA-E1EBD27992FB}"/>
    <cellStyle name="20% - Accent1 22 2 2 3 2" xfId="526" xr:uid="{80129C8E-6958-4DCC-BBCC-0C29D62C39E5}"/>
    <cellStyle name="20% - Accent1 22 2 2 3 2 2" xfId="527" xr:uid="{86B9C05E-8FF3-406B-8FD4-6050C363C8C0}"/>
    <cellStyle name="20% - Accent1 22 2 2 3 2 2 2" xfId="528" xr:uid="{7A3F4986-E938-4876-9691-FC81352423AA}"/>
    <cellStyle name="20% - Accent1 22 2 2 3 2 2 2 2" xfId="5999" xr:uid="{BCFD59D2-547B-4072-8B96-3CCA5AD7D87C}"/>
    <cellStyle name="20% - Accent1 22 2 2 3 2 2 2 2 2" xfId="10355" xr:uid="{C1B34A8F-F983-4CE7-8114-F2939B7C83F2}"/>
    <cellStyle name="20% - Accent1 22 2 2 3 2 2 2 3" xfId="6193" xr:uid="{B33FF88C-C5DF-4BFE-B29F-8CAE1005897D}"/>
    <cellStyle name="20% - Accent1 22 2 2 3 2 2 3" xfId="4919" xr:uid="{38198491-4327-4D8C-98E9-8876E98F8F5D}"/>
    <cellStyle name="20% - Accent1 22 2 2 3 2 2 3 2" xfId="9275" xr:uid="{50526CE2-0649-4F66-9A93-3F4BEE68BF61}"/>
    <cellStyle name="20% - Accent1 22 2 2 3 2 2 4" xfId="6192" xr:uid="{509DB395-F032-4FC4-B70B-82E05FCB91BA}"/>
    <cellStyle name="20% - Accent1 22 2 2 3 2 3" xfId="529" xr:uid="{0173538B-2438-4CA8-9395-1EB7F15BFA09}"/>
    <cellStyle name="20% - Accent1 22 2 2 3 2 3 2" xfId="5459" xr:uid="{DEC6F6B9-C108-4E5B-A185-CDAE14CA6377}"/>
    <cellStyle name="20% - Accent1 22 2 2 3 2 3 2 2" xfId="9815" xr:uid="{50F6A0F1-87CF-48DB-A717-140CB8AB87CF}"/>
    <cellStyle name="20% - Accent1 22 2 2 3 2 3 3" xfId="6194" xr:uid="{6D0F5E75-2B87-47E1-80E0-3E99927CE7FD}"/>
    <cellStyle name="20% - Accent1 22 2 2 3 2 4" xfId="4379" xr:uid="{C026275C-7CA9-4541-8ECF-3423E82E910D}"/>
    <cellStyle name="20% - Accent1 22 2 2 3 2 4 2" xfId="8735" xr:uid="{B15970C0-5CCD-400F-BDDC-FB5BAD3C5371}"/>
    <cellStyle name="20% - Accent1 22 2 2 3 2 5" xfId="6191" xr:uid="{2E6399F3-091F-4F92-993C-D07341F59417}"/>
    <cellStyle name="20% - Accent1 22 2 2 3 3" xfId="530" xr:uid="{12C9CCBB-CC76-40F7-92CD-4978AB2B8214}"/>
    <cellStyle name="20% - Accent1 22 2 2 3 3 2" xfId="531" xr:uid="{413ECF3B-3DE1-4E0B-B2F9-BD278BCE0682}"/>
    <cellStyle name="20% - Accent1 22 2 2 3 3 2 2" xfId="5729" xr:uid="{EF1F4AEB-3AAB-4D90-BBF2-D12674344B40}"/>
    <cellStyle name="20% - Accent1 22 2 2 3 3 2 2 2" xfId="10085" xr:uid="{F80EA1FE-A3DB-4482-8B1E-F0B186A63541}"/>
    <cellStyle name="20% - Accent1 22 2 2 3 3 2 3" xfId="6196" xr:uid="{BA05A6C3-E0E9-4AF0-82CB-5C25499E300D}"/>
    <cellStyle name="20% - Accent1 22 2 2 3 3 3" xfId="4649" xr:uid="{530D0321-3A2C-4AF0-A3BD-1F378FC97C44}"/>
    <cellStyle name="20% - Accent1 22 2 2 3 3 3 2" xfId="9005" xr:uid="{85C997FD-0D12-40ED-AEDB-8D875CF19E62}"/>
    <cellStyle name="20% - Accent1 22 2 2 3 3 4" xfId="6195" xr:uid="{16C30F40-E4D9-4935-9327-369320C375BA}"/>
    <cellStyle name="20% - Accent1 22 2 2 3 4" xfId="532" xr:uid="{1C243FD5-2A95-4879-93BB-6171B051A2D3}"/>
    <cellStyle name="20% - Accent1 22 2 2 3 4 2" xfId="5189" xr:uid="{944B1FBF-F835-4F1B-AA9F-ABA854BC86C8}"/>
    <cellStyle name="20% - Accent1 22 2 2 3 4 2 2" xfId="9545" xr:uid="{F0C93387-AAFB-42B1-9074-6E4CDDA080D4}"/>
    <cellStyle name="20% - Accent1 22 2 2 3 4 3" xfId="6197" xr:uid="{C26523D9-97D9-4256-AD58-65B88528C415}"/>
    <cellStyle name="20% - Accent1 22 2 2 3 5" xfId="4199" xr:uid="{98FF75B8-1F08-4433-BD93-DEF27AD37E99}"/>
    <cellStyle name="20% - Accent1 22 2 2 3 5 2" xfId="8555" xr:uid="{6A405EAD-00D9-4FEF-B9EE-898F391BBA55}"/>
    <cellStyle name="20% - Accent1 22 2 2 3 6" xfId="6190" xr:uid="{5ACD20AA-0BBE-4BFA-8F32-829B0DBE8AE2}"/>
    <cellStyle name="20% - Accent1 22 2 2 4" xfId="533" xr:uid="{5AE1ADCE-79B9-4E99-8EA7-67392E7888F5}"/>
    <cellStyle name="20% - Accent1 22 2 2 4 2" xfId="534" xr:uid="{FE10F340-A7C4-4CBC-8BE7-B0005805C851}"/>
    <cellStyle name="20% - Accent1 22 2 2 4 2 2" xfId="535" xr:uid="{0C7C6932-86B6-4FDE-A9B3-ED4033221191}"/>
    <cellStyle name="20% - Accent1 22 2 2 4 2 2 2" xfId="5953" xr:uid="{782AD2E0-DAB3-4E46-B697-3200EF08E952}"/>
    <cellStyle name="20% - Accent1 22 2 2 4 2 2 2 2" xfId="10309" xr:uid="{1E9AC15E-0970-4592-AA42-D7540D3BC040}"/>
    <cellStyle name="20% - Accent1 22 2 2 4 2 2 3" xfId="6200" xr:uid="{E5AF6551-CE25-4F98-BE8E-8A61D9D2918C}"/>
    <cellStyle name="20% - Accent1 22 2 2 4 2 3" xfId="4873" xr:uid="{15B2BED4-2CE1-49EE-AA57-E34380453AB4}"/>
    <cellStyle name="20% - Accent1 22 2 2 4 2 3 2" xfId="9229" xr:uid="{72A9639E-4FA9-40BF-82F6-FDDBAE1088D6}"/>
    <cellStyle name="20% - Accent1 22 2 2 4 2 4" xfId="6199" xr:uid="{E1380811-5097-45E5-98FE-89368A327C3B}"/>
    <cellStyle name="20% - Accent1 22 2 2 4 3" xfId="536" xr:uid="{DDB4CD4E-7DBC-45EA-B784-C65398B4D113}"/>
    <cellStyle name="20% - Accent1 22 2 2 4 3 2" xfId="5413" xr:uid="{F65D3093-0DB7-4A56-B174-DCA6979EF087}"/>
    <cellStyle name="20% - Accent1 22 2 2 4 3 2 2" xfId="9769" xr:uid="{8E85EE16-1EE6-4732-B6A3-8AF157A6E6B7}"/>
    <cellStyle name="20% - Accent1 22 2 2 4 3 3" xfId="6201" xr:uid="{547061F4-3048-45EF-A3A2-E9EC4344DBED}"/>
    <cellStyle name="20% - Accent1 22 2 2 4 4" xfId="4333" xr:uid="{2398D1B3-73C2-4A64-822F-1AC1E08E027B}"/>
    <cellStyle name="20% - Accent1 22 2 2 4 4 2" xfId="8689" xr:uid="{92D37482-98BD-4007-AF9C-E825BCA2674A}"/>
    <cellStyle name="20% - Accent1 22 2 2 4 5" xfId="6198" xr:uid="{C74B991F-EDDA-412A-8B9B-561AEDE9DEFA}"/>
    <cellStyle name="20% - Accent1 22 2 2 5" xfId="537" xr:uid="{CA385DC5-67C7-4FFE-9F32-B96F256E29E0}"/>
    <cellStyle name="20% - Accent1 22 2 2 5 2" xfId="538" xr:uid="{DE5462B7-4104-484B-B9A6-43B5B3EA7BEC}"/>
    <cellStyle name="20% - Accent1 22 2 2 5 2 2" xfId="5683" xr:uid="{0928917B-2ED7-4CE1-B17C-C6F5B18DC05A}"/>
    <cellStyle name="20% - Accent1 22 2 2 5 2 2 2" xfId="10039" xr:uid="{AE752545-D5B3-4613-BA31-856F588730B8}"/>
    <cellStyle name="20% - Accent1 22 2 2 5 2 3" xfId="6203" xr:uid="{F4C68372-4773-46B6-A294-63AF9E5C674F}"/>
    <cellStyle name="20% - Accent1 22 2 2 5 3" xfId="4603" xr:uid="{6C1AC75C-18CE-479B-9AE8-9AE0DDE46E18}"/>
    <cellStyle name="20% - Accent1 22 2 2 5 3 2" xfId="8959" xr:uid="{752FD8F9-7909-48DF-B15F-A2B7655181A5}"/>
    <cellStyle name="20% - Accent1 22 2 2 5 4" xfId="6202" xr:uid="{F505404B-01AB-4D60-949E-9E7FA17A9547}"/>
    <cellStyle name="20% - Accent1 22 2 2 6" xfId="539" xr:uid="{8342A742-D30E-4E25-B998-7E0E55FD1754}"/>
    <cellStyle name="20% - Accent1 22 2 2 6 2" xfId="5143" xr:uid="{DCBC48D6-91E7-4DF6-AA5D-F711BCA6E012}"/>
    <cellStyle name="20% - Accent1 22 2 2 6 2 2" xfId="9499" xr:uid="{731C864F-6773-47AB-88DA-C306D7B68A29}"/>
    <cellStyle name="20% - Accent1 22 2 2 6 3" xfId="6204" xr:uid="{F88919FA-F347-46F4-B963-A77DC0D94F9A}"/>
    <cellStyle name="20% - Accent1 22 2 2 7" xfId="4019" xr:uid="{C3B24FC9-E44F-4812-823E-05C0E24B5084}"/>
    <cellStyle name="20% - Accent1 22 2 2 7 2" xfId="8375" xr:uid="{15993A60-E667-4849-8BCD-5A2D65FA7D9F}"/>
    <cellStyle name="20% - Accent1 22 2 2 8" xfId="6181" xr:uid="{2DA89EC1-9C21-4865-B242-346848AEB08D}"/>
    <cellStyle name="20% - Accent1 22 2 3" xfId="540" xr:uid="{7706613F-D488-40D2-82A4-B26E4724AE70}"/>
    <cellStyle name="20% - Accent1 22 2 3 2" xfId="541" xr:uid="{18829335-E40C-40C0-ABA7-B5CB98C0C304}"/>
    <cellStyle name="20% - Accent1 22 2 3 2 2" xfId="542" xr:uid="{D6B7124D-F4B5-45A7-8597-E95CFE501ACF}"/>
    <cellStyle name="20% - Accent1 22 2 3 2 2 2" xfId="543" xr:uid="{CB9704D7-7049-4838-BEF7-17951861C4D1}"/>
    <cellStyle name="20% - Accent1 22 2 3 2 2 2 2" xfId="6088" xr:uid="{8F6E1A12-4BAC-4FF6-9AD0-E0F3CB5BE53E}"/>
    <cellStyle name="20% - Accent1 22 2 3 2 2 2 2 2" xfId="10444" xr:uid="{216F7931-8C6B-41DD-8706-9F126C86A84F}"/>
    <cellStyle name="20% - Accent1 22 2 3 2 2 2 3" xfId="6208" xr:uid="{EC9E55C3-425A-489C-A930-A61F2BEA74F6}"/>
    <cellStyle name="20% - Accent1 22 2 3 2 2 3" xfId="5008" xr:uid="{1027CE1D-823D-42DA-9004-E7EE4CF4AC86}"/>
    <cellStyle name="20% - Accent1 22 2 3 2 2 3 2" xfId="9364" xr:uid="{41A0F19E-A3A9-4C84-8011-944222828BAD}"/>
    <cellStyle name="20% - Accent1 22 2 3 2 2 4" xfId="6207" xr:uid="{7A7CCA15-98BD-4EB2-A9A5-94F3883DB511}"/>
    <cellStyle name="20% - Accent1 22 2 3 2 3" xfId="544" xr:uid="{F4F71223-4E8D-4BFC-A724-253C4EC7F12B}"/>
    <cellStyle name="20% - Accent1 22 2 3 2 3 2" xfId="5548" xr:uid="{AF9EFFAE-E378-4A68-86F2-485B35AD226F}"/>
    <cellStyle name="20% - Accent1 22 2 3 2 3 2 2" xfId="9904" xr:uid="{104BF140-EAB6-4B06-A79B-6F63893188DF}"/>
    <cellStyle name="20% - Accent1 22 2 3 2 3 3" xfId="6209" xr:uid="{2E81E262-B5B8-4F84-B6DF-0BC8AFD164A3}"/>
    <cellStyle name="20% - Accent1 22 2 3 2 4" xfId="4468" xr:uid="{A29D4B59-F250-4891-95AC-BF75ED344876}"/>
    <cellStyle name="20% - Accent1 22 2 3 2 4 2" xfId="8824" xr:uid="{CBE7A219-3111-4260-99AA-E2FC39FA9A03}"/>
    <cellStyle name="20% - Accent1 22 2 3 2 5" xfId="6206" xr:uid="{7247AB5A-A3D9-40EF-A584-1F60B203E5E4}"/>
    <cellStyle name="20% - Accent1 22 2 3 3" xfId="545" xr:uid="{98C2C602-4723-4971-B56B-0F23882A48A0}"/>
    <cellStyle name="20% - Accent1 22 2 3 3 2" xfId="546" xr:uid="{1FEDCE87-9846-401A-A60F-A54AD532AF6D}"/>
    <cellStyle name="20% - Accent1 22 2 3 3 2 2" xfId="5818" xr:uid="{4B7EC0AC-549F-4613-A7F8-C763041D5E34}"/>
    <cellStyle name="20% - Accent1 22 2 3 3 2 2 2" xfId="10174" xr:uid="{364F5B81-1F36-4772-BFEC-70054D9A6B11}"/>
    <cellStyle name="20% - Accent1 22 2 3 3 2 3" xfId="6211" xr:uid="{98C54AA1-B824-46F4-AEFE-ADE316CDDD6F}"/>
    <cellStyle name="20% - Accent1 22 2 3 3 3" xfId="4738" xr:uid="{C21462A6-3F82-47BB-812B-138019F49DD3}"/>
    <cellStyle name="20% - Accent1 22 2 3 3 3 2" xfId="9094" xr:uid="{8E119ED9-6D6F-4181-A116-83D3462013D2}"/>
    <cellStyle name="20% - Accent1 22 2 3 3 4" xfId="6210" xr:uid="{60337907-0445-48F7-BF4B-934D43F24D3B}"/>
    <cellStyle name="20% - Accent1 22 2 3 4" xfId="547" xr:uid="{DAF96699-3816-49E3-B54E-89F2893A5B94}"/>
    <cellStyle name="20% - Accent1 22 2 3 4 2" xfId="5278" xr:uid="{A2D61B68-A018-43BA-81AA-4AB3B4C071C1}"/>
    <cellStyle name="20% - Accent1 22 2 3 4 2 2" xfId="9634" xr:uid="{D5AA57FC-0907-4AB3-B39F-56C53C050975}"/>
    <cellStyle name="20% - Accent1 22 2 3 4 3" xfId="6212" xr:uid="{34F8586A-1D88-43B4-9DD2-DBF577AD2F5C}"/>
    <cellStyle name="20% - Accent1 22 2 3 5" xfId="4108" xr:uid="{0107898D-5D78-40AE-92CD-6FC5531FB670}"/>
    <cellStyle name="20% - Accent1 22 2 3 5 2" xfId="8464" xr:uid="{6B6D6B85-FD25-448C-9A04-B81BF1B2C49B}"/>
    <cellStyle name="20% - Accent1 22 2 3 6" xfId="6205" xr:uid="{EE0D9664-02F1-493D-BE04-1EE6F4F3A7BE}"/>
    <cellStyle name="20% - Accent1 22 2 4" xfId="548" xr:uid="{27541933-FD74-4C5D-9B3F-E59BC3D8C8F1}"/>
    <cellStyle name="20% - Accent1 22 2 4 2" xfId="549" xr:uid="{F13050AB-14B0-47D1-8610-110398DCA223}"/>
    <cellStyle name="20% - Accent1 22 2 4 2 2" xfId="550" xr:uid="{1AA255C1-C59F-4AB9-B53D-273F88C12381}"/>
    <cellStyle name="20% - Accent1 22 2 4 2 2 2" xfId="551" xr:uid="{17F9DBA6-4828-4903-B7CF-E78D0694EB2E}"/>
    <cellStyle name="20% - Accent1 22 2 4 2 2 2 2" xfId="5998" xr:uid="{3E0213A8-D955-4FA7-94E0-2ABC30A8C6AD}"/>
    <cellStyle name="20% - Accent1 22 2 4 2 2 2 2 2" xfId="10354" xr:uid="{E029D088-0AFE-4D20-B4A4-83434DD56177}"/>
    <cellStyle name="20% - Accent1 22 2 4 2 2 2 3" xfId="6216" xr:uid="{267708C6-A3C0-486D-94EA-2656208F9A2C}"/>
    <cellStyle name="20% - Accent1 22 2 4 2 2 3" xfId="4918" xr:uid="{EA3289CD-C9C1-4366-8B78-C01691E03006}"/>
    <cellStyle name="20% - Accent1 22 2 4 2 2 3 2" xfId="9274" xr:uid="{23B80023-2991-469C-9674-01D98BD7082D}"/>
    <cellStyle name="20% - Accent1 22 2 4 2 2 4" xfId="6215" xr:uid="{BF04809E-DA0B-4F95-8DBF-A897BF4F103D}"/>
    <cellStyle name="20% - Accent1 22 2 4 2 3" xfId="552" xr:uid="{E72A69F9-2DD1-4C86-823B-832C7952D2BD}"/>
    <cellStyle name="20% - Accent1 22 2 4 2 3 2" xfId="5458" xr:uid="{203ACC0E-EE6E-4DC1-8D65-B7AAD8F699DA}"/>
    <cellStyle name="20% - Accent1 22 2 4 2 3 2 2" xfId="9814" xr:uid="{27C4051A-999F-4EA4-96ED-0B9BCCAC4DAC}"/>
    <cellStyle name="20% - Accent1 22 2 4 2 3 3" xfId="6217" xr:uid="{B3AC3B2C-73EF-4AAA-9135-67ED5CE3BB3E}"/>
    <cellStyle name="20% - Accent1 22 2 4 2 4" xfId="4378" xr:uid="{20D9F839-15AD-4A24-8F9B-02E8D22B1423}"/>
    <cellStyle name="20% - Accent1 22 2 4 2 4 2" xfId="8734" xr:uid="{8CD7BDD9-7693-4AB6-84EF-D53AF1FD5DF8}"/>
    <cellStyle name="20% - Accent1 22 2 4 2 5" xfId="6214" xr:uid="{86858469-DBE7-4BBE-99F2-575822C7727C}"/>
    <cellStyle name="20% - Accent1 22 2 4 3" xfId="553" xr:uid="{7F4D1A53-D9C7-4230-8B73-CF3D4393739B}"/>
    <cellStyle name="20% - Accent1 22 2 4 3 2" xfId="554" xr:uid="{BDBF2E96-351E-45E7-83C0-35CD3B113BAD}"/>
    <cellStyle name="20% - Accent1 22 2 4 3 2 2" xfId="5728" xr:uid="{1B65DBB4-471E-4A78-9915-14DB36975B95}"/>
    <cellStyle name="20% - Accent1 22 2 4 3 2 2 2" xfId="10084" xr:uid="{5B08D761-4FF7-44BB-9DC6-4181C993B762}"/>
    <cellStyle name="20% - Accent1 22 2 4 3 2 3" xfId="6219" xr:uid="{0F2C1B2F-03CC-4A05-943D-9305AFA75AD1}"/>
    <cellStyle name="20% - Accent1 22 2 4 3 3" xfId="4648" xr:uid="{F430F4FC-6D13-43F2-8FDF-B28CFD27D2E6}"/>
    <cellStyle name="20% - Accent1 22 2 4 3 3 2" xfId="9004" xr:uid="{D3258435-BE96-43D5-BD25-BFA3A87E8B0B}"/>
    <cellStyle name="20% - Accent1 22 2 4 3 4" xfId="6218" xr:uid="{59063BF7-F81B-4191-9E19-0BA45EAF8F45}"/>
    <cellStyle name="20% - Accent1 22 2 4 4" xfId="555" xr:uid="{1389D129-60B5-4519-BD8C-B981514B5D5A}"/>
    <cellStyle name="20% - Accent1 22 2 4 4 2" xfId="5188" xr:uid="{D08A996E-4839-4231-9C91-D51C186A41D0}"/>
    <cellStyle name="20% - Accent1 22 2 4 4 2 2" xfId="9544" xr:uid="{38607583-EE45-40B0-ADF9-863AE85246FF}"/>
    <cellStyle name="20% - Accent1 22 2 4 4 3" xfId="6220" xr:uid="{3AE53EA3-4F40-4D2A-86D2-6F5DCBC7BA38}"/>
    <cellStyle name="20% - Accent1 22 2 4 5" xfId="4198" xr:uid="{54F3DF86-48B6-4081-A70F-78CA03064E3F}"/>
    <cellStyle name="20% - Accent1 22 2 4 5 2" xfId="8554" xr:uid="{19EF0457-97BC-4894-9B6C-0F8F12848BFF}"/>
    <cellStyle name="20% - Accent1 22 2 4 6" xfId="6213" xr:uid="{FCDB9BBE-398E-454F-8CA3-765402E135D5}"/>
    <cellStyle name="20% - Accent1 22 2 5" xfId="556" xr:uid="{4AE68CB4-1063-4F4A-B08A-D46DE498F7E4}"/>
    <cellStyle name="20% - Accent1 22 2 5 2" xfId="557" xr:uid="{E68D43C3-2509-4451-9A1E-0C15B798370A}"/>
    <cellStyle name="20% - Accent1 22 2 5 2 2" xfId="558" xr:uid="{25274F4A-8601-416E-8BDB-76D08A1B1F0D}"/>
    <cellStyle name="20% - Accent1 22 2 5 2 2 2" xfId="5908" xr:uid="{5A71DB05-F2DE-40C8-8315-CF01E30BE39E}"/>
    <cellStyle name="20% - Accent1 22 2 5 2 2 2 2" xfId="10264" xr:uid="{F0672548-FEA3-4543-B641-BA46A44310B1}"/>
    <cellStyle name="20% - Accent1 22 2 5 2 2 3" xfId="6223" xr:uid="{2EE13808-9963-4406-A5F7-5FFA199F777A}"/>
    <cellStyle name="20% - Accent1 22 2 5 2 3" xfId="4828" xr:uid="{28028AB0-1D35-40CF-80E1-3E22C2529BE0}"/>
    <cellStyle name="20% - Accent1 22 2 5 2 3 2" xfId="9184" xr:uid="{4F507C7B-EC98-4795-9140-CE3BE8FE4F16}"/>
    <cellStyle name="20% - Accent1 22 2 5 2 4" xfId="6222" xr:uid="{926992B4-44CF-40CE-B514-7FACE77EC286}"/>
    <cellStyle name="20% - Accent1 22 2 5 3" xfId="559" xr:uid="{0BFFF525-5BF6-493D-BEA6-2FEAE15E99F0}"/>
    <cellStyle name="20% - Accent1 22 2 5 3 2" xfId="5368" xr:uid="{E912C073-102A-46E2-A7BA-359B7E846B0E}"/>
    <cellStyle name="20% - Accent1 22 2 5 3 2 2" xfId="9724" xr:uid="{625DB6B7-A3C6-423E-AAB6-224D899ED91D}"/>
    <cellStyle name="20% - Accent1 22 2 5 3 3" xfId="6224" xr:uid="{18D3C446-374D-4FB5-AACC-FB0CFC2EB748}"/>
    <cellStyle name="20% - Accent1 22 2 5 4" xfId="4288" xr:uid="{BAA33808-322F-45B1-9C5A-C83FDCA8078C}"/>
    <cellStyle name="20% - Accent1 22 2 5 4 2" xfId="8644" xr:uid="{6C414DE6-BF32-45C1-8437-BE0CE369C6EA}"/>
    <cellStyle name="20% - Accent1 22 2 5 5" xfId="6221" xr:uid="{9013338B-8A06-49BB-91E0-55DD0889CB9B}"/>
    <cellStyle name="20% - Accent1 22 2 6" xfId="560" xr:uid="{722C5311-1A24-47C0-BB59-09112B1CF191}"/>
    <cellStyle name="20% - Accent1 22 2 6 2" xfId="561" xr:uid="{A754FCEF-A52E-4D30-852F-8C8BFD27D708}"/>
    <cellStyle name="20% - Accent1 22 2 6 2 2" xfId="5638" xr:uid="{FFDBE1DA-085E-4208-ACF4-5674645101B1}"/>
    <cellStyle name="20% - Accent1 22 2 6 2 2 2" xfId="9994" xr:uid="{5DAF324C-7F8F-4478-995C-6905EF8A6D7F}"/>
    <cellStyle name="20% - Accent1 22 2 6 2 3" xfId="6226" xr:uid="{99540127-9448-451E-AB58-7FF8BFA1C0D9}"/>
    <cellStyle name="20% - Accent1 22 2 6 3" xfId="4558" xr:uid="{6521BF1B-9024-42A0-B94A-FB532A27553D}"/>
    <cellStyle name="20% - Accent1 22 2 6 3 2" xfId="8914" xr:uid="{59A0263C-3A6B-41FE-8808-FFA0C1D5434A}"/>
    <cellStyle name="20% - Accent1 22 2 6 4" xfId="6225" xr:uid="{66C84204-5186-4B52-B5C4-287D6690F882}"/>
    <cellStyle name="20% - Accent1 22 2 7" xfId="562" xr:uid="{817EF845-0DEC-419F-90DB-3596C01BB976}"/>
    <cellStyle name="20% - Accent1 22 2 7 2" xfId="5098" xr:uid="{FAC2469E-55DD-4714-A522-D78A4EED90B7}"/>
    <cellStyle name="20% - Accent1 22 2 7 2 2" xfId="9454" xr:uid="{E1F8B9BB-B60F-447B-950D-BD7115CF5C46}"/>
    <cellStyle name="20% - Accent1 22 2 7 3" xfId="6227" xr:uid="{7C65E469-3826-4EC4-86F8-49DDC92F4386}"/>
    <cellStyle name="20% - Accent1 22 2 8" xfId="4018" xr:uid="{B9767D31-B4FF-46E1-84DB-F5E586367D82}"/>
    <cellStyle name="20% - Accent1 22 2 8 2" xfId="8374" xr:uid="{2981B0C6-EB6A-4EC1-B688-FCACE411FF86}"/>
    <cellStyle name="20% - Accent1 22 2 9" xfId="6180" xr:uid="{BD4CA647-E5FF-483D-923F-E1794D6BEF27}"/>
    <cellStyle name="20% - Accent1 22 3" xfId="563" xr:uid="{C5672CC7-3FDE-45D3-BDAA-8C28740CF870}"/>
    <cellStyle name="20% - Accent1 22 3 2" xfId="564" xr:uid="{3E1C37C9-138E-4646-8B62-2596E53B035C}"/>
    <cellStyle name="20% - Accent1 22 3 2 2" xfId="565" xr:uid="{FCCBF2B2-4B16-4E72-AB1A-75117DF22CCD}"/>
    <cellStyle name="20% - Accent1 22 3 2 2 2" xfId="566" xr:uid="{D3D6F52D-E49B-457C-9909-86E2D213E19A}"/>
    <cellStyle name="20% - Accent1 22 3 2 2 2 2" xfId="567" xr:uid="{C9948129-0870-40DD-B7BB-315BEC0870AD}"/>
    <cellStyle name="20% - Accent1 22 3 2 2 2 2 2" xfId="6119" xr:uid="{B6D48FFB-AF15-44B3-887E-D2B87FA609EE}"/>
    <cellStyle name="20% - Accent1 22 3 2 2 2 2 2 2" xfId="10475" xr:uid="{35753BE6-9117-4F7C-865C-716DA9FC9994}"/>
    <cellStyle name="20% - Accent1 22 3 2 2 2 2 3" xfId="6232" xr:uid="{9D61BEA2-1C26-4804-9E7E-0968C4EEDC02}"/>
    <cellStyle name="20% - Accent1 22 3 2 2 2 3" xfId="5039" xr:uid="{3A35A9D2-84EB-4133-8EE1-560CE36F0DC3}"/>
    <cellStyle name="20% - Accent1 22 3 2 2 2 3 2" xfId="9395" xr:uid="{5BC69D24-6A25-4AE5-A24C-44F2B21DF18B}"/>
    <cellStyle name="20% - Accent1 22 3 2 2 2 4" xfId="6231" xr:uid="{23778CED-1009-4104-8CCC-5EA31F3AE44E}"/>
    <cellStyle name="20% - Accent1 22 3 2 2 3" xfId="568" xr:uid="{513B3276-8913-4A51-9601-54D0BE6F0138}"/>
    <cellStyle name="20% - Accent1 22 3 2 2 3 2" xfId="5579" xr:uid="{DB0B5668-5455-44C5-A4CF-D0A99E9C47DC}"/>
    <cellStyle name="20% - Accent1 22 3 2 2 3 2 2" xfId="9935" xr:uid="{99C46802-E043-4D81-9A77-FC64E3AE9F85}"/>
    <cellStyle name="20% - Accent1 22 3 2 2 3 3" xfId="6233" xr:uid="{E432F23A-5C1A-4055-84DC-8303BB29FE50}"/>
    <cellStyle name="20% - Accent1 22 3 2 2 4" xfId="4499" xr:uid="{3AD62CF3-7454-418B-A84C-139B67F935AA}"/>
    <cellStyle name="20% - Accent1 22 3 2 2 4 2" xfId="8855" xr:uid="{1B9AAC36-B27A-48B6-B1D2-27C269953625}"/>
    <cellStyle name="20% - Accent1 22 3 2 2 5" xfId="6230" xr:uid="{3F007148-C29B-4FE1-A905-B3CFB1B874EB}"/>
    <cellStyle name="20% - Accent1 22 3 2 3" xfId="569" xr:uid="{6A97DE8A-5135-494E-9988-1D5C60669B28}"/>
    <cellStyle name="20% - Accent1 22 3 2 3 2" xfId="570" xr:uid="{455F383C-E8CE-4BFF-8927-CCD6E412AEB3}"/>
    <cellStyle name="20% - Accent1 22 3 2 3 2 2" xfId="5849" xr:uid="{A0B2DA1B-03A3-4AF9-BF5F-2C2554B0BB50}"/>
    <cellStyle name="20% - Accent1 22 3 2 3 2 2 2" xfId="10205" xr:uid="{0BEF3A37-8682-4EC8-9517-DE1BD6BFE6C0}"/>
    <cellStyle name="20% - Accent1 22 3 2 3 2 3" xfId="6235" xr:uid="{2B29DA24-37FC-4EF6-9425-B330CDA49CA1}"/>
    <cellStyle name="20% - Accent1 22 3 2 3 3" xfId="4769" xr:uid="{2C994571-12BC-407D-927E-3BAE9DF48A9F}"/>
    <cellStyle name="20% - Accent1 22 3 2 3 3 2" xfId="9125" xr:uid="{B23D9A86-7603-4F6A-B8D0-4D50DBED6211}"/>
    <cellStyle name="20% - Accent1 22 3 2 3 4" xfId="6234" xr:uid="{5970FE5D-4501-4F4F-B0C7-A1872A970952}"/>
    <cellStyle name="20% - Accent1 22 3 2 4" xfId="571" xr:uid="{AA792C26-A3EF-448A-925A-AD73C43D3CA4}"/>
    <cellStyle name="20% - Accent1 22 3 2 4 2" xfId="5309" xr:uid="{40E9C5A4-5908-43FE-8658-A587502361B3}"/>
    <cellStyle name="20% - Accent1 22 3 2 4 2 2" xfId="9665" xr:uid="{74094756-B3CC-4435-88D6-BE96C499C21B}"/>
    <cellStyle name="20% - Accent1 22 3 2 4 3" xfId="6236" xr:uid="{676C377C-0AD2-48A8-818E-57994DCC16DE}"/>
    <cellStyle name="20% - Accent1 22 3 2 5" xfId="4139" xr:uid="{17191057-6D0E-4969-BE96-EB38D59E0F67}"/>
    <cellStyle name="20% - Accent1 22 3 2 5 2" xfId="8495" xr:uid="{1741D9EA-ECFD-424F-B75B-F072658A86DF}"/>
    <cellStyle name="20% - Accent1 22 3 2 6" xfId="6229" xr:uid="{01CAD61C-81AD-4DDF-8C6D-FB73E21BAD82}"/>
    <cellStyle name="20% - Accent1 22 3 3" xfId="572" xr:uid="{FE88C4F0-7E73-4352-9454-656A29688687}"/>
    <cellStyle name="20% - Accent1 22 3 3 2" xfId="573" xr:uid="{A0C9EDC9-29DE-4E9B-9EB0-B339F6A8D22C}"/>
    <cellStyle name="20% - Accent1 22 3 3 2 2" xfId="574" xr:uid="{304AC318-88EF-4805-BDA0-5CBA63963E21}"/>
    <cellStyle name="20% - Accent1 22 3 3 2 2 2" xfId="575" xr:uid="{FFDA27FD-F888-43B3-9031-5A512255EABB}"/>
    <cellStyle name="20% - Accent1 22 3 3 2 2 2 2" xfId="6000" xr:uid="{5C13F50C-18B3-440E-9C4E-B7AF5217B1D9}"/>
    <cellStyle name="20% - Accent1 22 3 3 2 2 2 2 2" xfId="10356" xr:uid="{96E058EE-E3DF-4DFA-939F-5AB37E1A6063}"/>
    <cellStyle name="20% - Accent1 22 3 3 2 2 2 3" xfId="6240" xr:uid="{2AB0FE23-6244-4518-BC19-21DE2C19A56C}"/>
    <cellStyle name="20% - Accent1 22 3 3 2 2 3" xfId="4920" xr:uid="{3BE7D478-A72A-4A31-A150-DD393F707A78}"/>
    <cellStyle name="20% - Accent1 22 3 3 2 2 3 2" xfId="9276" xr:uid="{48382315-C56B-4766-BC1F-4B1AFBDA0ECE}"/>
    <cellStyle name="20% - Accent1 22 3 3 2 2 4" xfId="6239" xr:uid="{4F3BE5A4-2700-42F1-8188-FEA8411DDA47}"/>
    <cellStyle name="20% - Accent1 22 3 3 2 3" xfId="576" xr:uid="{3AE1DA19-6A30-4DCB-9E3F-B6A2A8A07153}"/>
    <cellStyle name="20% - Accent1 22 3 3 2 3 2" xfId="5460" xr:uid="{66FDB42F-8BD5-43DD-9D88-DFF1DC85817A}"/>
    <cellStyle name="20% - Accent1 22 3 3 2 3 2 2" xfId="9816" xr:uid="{83DCF2E1-FAE8-44BD-AEFE-8A0359066CA7}"/>
    <cellStyle name="20% - Accent1 22 3 3 2 3 3" xfId="6241" xr:uid="{453F40CD-4E26-4519-9216-CA1355769450}"/>
    <cellStyle name="20% - Accent1 22 3 3 2 4" xfId="4380" xr:uid="{AF658438-FA17-479C-AD3B-61D45AB02DF2}"/>
    <cellStyle name="20% - Accent1 22 3 3 2 4 2" xfId="8736" xr:uid="{86FC4EB7-2E2F-4B5F-964E-E419B421AE16}"/>
    <cellStyle name="20% - Accent1 22 3 3 2 5" xfId="6238" xr:uid="{4E8432D0-4612-4707-BC8A-559B16A3140E}"/>
    <cellStyle name="20% - Accent1 22 3 3 3" xfId="577" xr:uid="{ECDE82E9-4185-4BCE-B204-B01AA279C1BF}"/>
    <cellStyle name="20% - Accent1 22 3 3 3 2" xfId="578" xr:uid="{9EF9DC53-170E-4EA3-B605-28DD4D55B555}"/>
    <cellStyle name="20% - Accent1 22 3 3 3 2 2" xfId="5730" xr:uid="{EB6535B4-2339-45B7-A56E-03C72A69A104}"/>
    <cellStyle name="20% - Accent1 22 3 3 3 2 2 2" xfId="10086" xr:uid="{ADC60FD9-06CB-400C-A4CC-3AE685F359F6}"/>
    <cellStyle name="20% - Accent1 22 3 3 3 2 3" xfId="6243" xr:uid="{50F12F75-66A2-412B-A742-908960E16B71}"/>
    <cellStyle name="20% - Accent1 22 3 3 3 3" xfId="4650" xr:uid="{0E09704F-5FEB-47B9-93F2-4D270B6D096A}"/>
    <cellStyle name="20% - Accent1 22 3 3 3 3 2" xfId="9006" xr:uid="{030D3A7F-271B-43E1-9CDA-3BBD90798E0B}"/>
    <cellStyle name="20% - Accent1 22 3 3 3 4" xfId="6242" xr:uid="{FDE48432-4EBA-46AC-831D-F17C981F395C}"/>
    <cellStyle name="20% - Accent1 22 3 3 4" xfId="579" xr:uid="{16F802C3-F2B7-4620-8174-B488FCD7CD5F}"/>
    <cellStyle name="20% - Accent1 22 3 3 4 2" xfId="5190" xr:uid="{BE162AE5-0CAE-43D8-9B88-DF3F7C92D26E}"/>
    <cellStyle name="20% - Accent1 22 3 3 4 2 2" xfId="9546" xr:uid="{D61F8D21-69CF-4504-89A2-66DFDD9F7898}"/>
    <cellStyle name="20% - Accent1 22 3 3 4 3" xfId="6244" xr:uid="{B68411C0-55F4-4233-B247-6DCD1A3CA9FD}"/>
    <cellStyle name="20% - Accent1 22 3 3 5" xfId="4200" xr:uid="{A3218867-F8DD-4511-B6D8-CD7245317B04}"/>
    <cellStyle name="20% - Accent1 22 3 3 5 2" xfId="8556" xr:uid="{21E3AFAB-B965-4BF9-883A-AB514CF8E07B}"/>
    <cellStyle name="20% - Accent1 22 3 3 6" xfId="6237" xr:uid="{39C3066B-AF79-479D-8A81-A7F74D1CD540}"/>
    <cellStyle name="20% - Accent1 22 3 4" xfId="580" xr:uid="{9F32FA2C-39A1-4F2B-9690-08529CE0DFD7}"/>
    <cellStyle name="20% - Accent1 22 3 4 2" xfId="581" xr:uid="{6B816C0F-A05C-4092-AF90-9190DE2F510E}"/>
    <cellStyle name="20% - Accent1 22 3 4 2 2" xfId="582" xr:uid="{2D351D86-8FEE-4EE9-9DFC-CB760B3B11FE}"/>
    <cellStyle name="20% - Accent1 22 3 4 2 2 2" xfId="5939" xr:uid="{714F4585-603C-4B94-B728-F292CCCF3A53}"/>
    <cellStyle name="20% - Accent1 22 3 4 2 2 2 2" xfId="10295" xr:uid="{A03190C7-4F7C-4CEC-A4BC-45B7DDC63FEB}"/>
    <cellStyle name="20% - Accent1 22 3 4 2 2 3" xfId="6247" xr:uid="{675C5F05-8D5B-43CE-BDF0-529AE08057B3}"/>
    <cellStyle name="20% - Accent1 22 3 4 2 3" xfId="4859" xr:uid="{830C2D69-1376-4328-B99A-138F45F1C918}"/>
    <cellStyle name="20% - Accent1 22 3 4 2 3 2" xfId="9215" xr:uid="{316AD4E2-EC4B-4370-AB98-479BB5964399}"/>
    <cellStyle name="20% - Accent1 22 3 4 2 4" xfId="6246" xr:uid="{1DBCCCD4-0D92-4FC6-87A0-5565BFCC53CE}"/>
    <cellStyle name="20% - Accent1 22 3 4 3" xfId="583" xr:uid="{774A1249-5527-4189-BF88-7444B3ADA92A}"/>
    <cellStyle name="20% - Accent1 22 3 4 3 2" xfId="5399" xr:uid="{7F2DDB43-2ECF-47C5-B3EC-BD7642037CAF}"/>
    <cellStyle name="20% - Accent1 22 3 4 3 2 2" xfId="9755" xr:uid="{2CDD2EE2-445C-4327-8125-6A91D0B3EE24}"/>
    <cellStyle name="20% - Accent1 22 3 4 3 3" xfId="6248" xr:uid="{E3920ADF-F4E4-4CC2-9694-44EAC2227735}"/>
    <cellStyle name="20% - Accent1 22 3 4 4" xfId="4319" xr:uid="{3AE6CD19-A936-40FC-93BD-45FACDE02ED4}"/>
    <cellStyle name="20% - Accent1 22 3 4 4 2" xfId="8675" xr:uid="{9FD0FC27-DD8B-403E-A1F8-3EA74BF80B20}"/>
    <cellStyle name="20% - Accent1 22 3 4 5" xfId="6245" xr:uid="{047F6B75-CA26-4A52-801D-28CF37F6EF45}"/>
    <cellStyle name="20% - Accent1 22 3 5" xfId="584" xr:uid="{BBAD5352-EE6A-45D3-A171-872E7B3F0D4D}"/>
    <cellStyle name="20% - Accent1 22 3 5 2" xfId="585" xr:uid="{5D4451D8-3154-49BB-881A-BE0E8D14D312}"/>
    <cellStyle name="20% - Accent1 22 3 5 2 2" xfId="5669" xr:uid="{6127AE44-52F3-4270-9303-4788E6F4FE7B}"/>
    <cellStyle name="20% - Accent1 22 3 5 2 2 2" xfId="10025" xr:uid="{EADFD440-5245-4B4E-8D25-F8FD0FCCA224}"/>
    <cellStyle name="20% - Accent1 22 3 5 2 3" xfId="6250" xr:uid="{64CDE04B-9F1B-4169-A6E7-EC1CC97EAB89}"/>
    <cellStyle name="20% - Accent1 22 3 5 3" xfId="4589" xr:uid="{8366CB3A-CC3A-4529-ABD7-596CB88E2F36}"/>
    <cellStyle name="20% - Accent1 22 3 5 3 2" xfId="8945" xr:uid="{ECB0FFB6-F72A-4035-8EA7-A9BCC07B73BE}"/>
    <cellStyle name="20% - Accent1 22 3 5 4" xfId="6249" xr:uid="{3B67ADDC-2559-410B-A0A5-DA8D3DE44A85}"/>
    <cellStyle name="20% - Accent1 22 3 6" xfId="586" xr:uid="{8BEA254A-054A-4E08-9566-16DCA2279201}"/>
    <cellStyle name="20% - Accent1 22 3 6 2" xfId="5129" xr:uid="{9ADE1E54-4626-4BF5-BD1F-7365ED5F5B48}"/>
    <cellStyle name="20% - Accent1 22 3 6 2 2" xfId="9485" xr:uid="{CD7370F8-1306-4224-A786-CA870C7FCBEA}"/>
    <cellStyle name="20% - Accent1 22 3 6 3" xfId="6251" xr:uid="{2A5E1840-3D00-407B-A386-6A3B68BF0DBD}"/>
    <cellStyle name="20% - Accent1 22 3 7" xfId="4020" xr:uid="{821B993A-3C4E-49A1-AFC3-30ED668C0693}"/>
    <cellStyle name="20% - Accent1 22 3 7 2" xfId="8376" xr:uid="{46A94162-9988-4365-B882-3C24DB7006F1}"/>
    <cellStyle name="20% - Accent1 22 3 8" xfId="6228" xr:uid="{1CFA6F98-AA3C-43AB-BF05-AF744C9F6266}"/>
    <cellStyle name="20% - Accent1 22 4" xfId="587" xr:uid="{9C2C8720-FC4D-4D0F-8724-5C3D4A7734DF}"/>
    <cellStyle name="20% - Accent1 22 4 2" xfId="588" xr:uid="{37E0178E-84C7-4DE4-85DD-2E3852F674AD}"/>
    <cellStyle name="20% - Accent1 22 4 2 2" xfId="589" xr:uid="{8294553D-92DA-410F-9CBD-6337E8DD3D2A}"/>
    <cellStyle name="20% - Accent1 22 4 2 2 2" xfId="590" xr:uid="{95E6DB86-2738-4B39-9A11-BA49B0F7DEEB}"/>
    <cellStyle name="20% - Accent1 22 4 2 2 2 2" xfId="6074" xr:uid="{23B1B791-3427-46AA-9E7E-947B45DE6ADD}"/>
    <cellStyle name="20% - Accent1 22 4 2 2 2 2 2" xfId="10430" xr:uid="{D6F5B17F-F1FA-4E4B-8394-51E060E37656}"/>
    <cellStyle name="20% - Accent1 22 4 2 2 2 3" xfId="6255" xr:uid="{6B0DA454-EE8B-48DD-9A28-7921284AFF19}"/>
    <cellStyle name="20% - Accent1 22 4 2 2 3" xfId="4994" xr:uid="{BAE9CFEA-4A7C-47BE-ADED-A3270DDA2170}"/>
    <cellStyle name="20% - Accent1 22 4 2 2 3 2" xfId="9350" xr:uid="{2FB4F839-B202-40A8-9052-FAF12A5335F1}"/>
    <cellStyle name="20% - Accent1 22 4 2 2 4" xfId="6254" xr:uid="{51FEE475-78BB-4946-A645-E1FBF468003C}"/>
    <cellStyle name="20% - Accent1 22 4 2 3" xfId="591" xr:uid="{32A5B66F-3031-4578-9B46-D6EB3E4DE483}"/>
    <cellStyle name="20% - Accent1 22 4 2 3 2" xfId="5534" xr:uid="{B6B913F3-D516-4998-94CA-FB2EB371482A}"/>
    <cellStyle name="20% - Accent1 22 4 2 3 2 2" xfId="9890" xr:uid="{8BD85089-0BCC-42BC-82F1-84A05D9C49D9}"/>
    <cellStyle name="20% - Accent1 22 4 2 3 3" xfId="6256" xr:uid="{0AE2BE3E-5EB7-4B22-87C0-C73F75AA694F}"/>
    <cellStyle name="20% - Accent1 22 4 2 4" xfId="4454" xr:uid="{C8B9E2F1-B4A5-4601-8E2E-E808D7ED37C3}"/>
    <cellStyle name="20% - Accent1 22 4 2 4 2" xfId="8810" xr:uid="{F9857693-776B-4274-87C5-637CB238D6F3}"/>
    <cellStyle name="20% - Accent1 22 4 2 5" xfId="6253" xr:uid="{E0F25BB7-5B02-4E98-B893-B1234745E722}"/>
    <cellStyle name="20% - Accent1 22 4 3" xfId="592" xr:uid="{C8E7C9E0-E60D-4E3D-990E-87D39F1BA864}"/>
    <cellStyle name="20% - Accent1 22 4 3 2" xfId="593" xr:uid="{E6B4153F-62AC-4EEB-99E9-1A9F4995BBE7}"/>
    <cellStyle name="20% - Accent1 22 4 3 2 2" xfId="5804" xr:uid="{AD94AEA8-E801-4B21-B653-E58C25A2386D}"/>
    <cellStyle name="20% - Accent1 22 4 3 2 2 2" xfId="10160" xr:uid="{D8382B46-5243-4FDC-989A-45A658C8FB09}"/>
    <cellStyle name="20% - Accent1 22 4 3 2 3" xfId="6258" xr:uid="{9F7B20A2-ABEA-407A-B0C0-C23EB4B74BCC}"/>
    <cellStyle name="20% - Accent1 22 4 3 3" xfId="4724" xr:uid="{A7E3B55F-766A-4C22-A9F9-98FD3A8B3857}"/>
    <cellStyle name="20% - Accent1 22 4 3 3 2" xfId="9080" xr:uid="{812F806E-7780-4282-8573-D185B4B36BD6}"/>
    <cellStyle name="20% - Accent1 22 4 3 4" xfId="6257" xr:uid="{2AD8FDFE-5646-49E1-80B0-2BEC90B3F273}"/>
    <cellStyle name="20% - Accent1 22 4 4" xfId="594" xr:uid="{9C444AC6-1BA5-4847-8E51-A9090436D4B6}"/>
    <cellStyle name="20% - Accent1 22 4 4 2" xfId="5264" xr:uid="{DB0025E4-09A6-4448-8365-8B3A1EB8F55E}"/>
    <cellStyle name="20% - Accent1 22 4 4 2 2" xfId="9620" xr:uid="{9806E8CB-8168-497F-8F78-6F359BD2F11C}"/>
    <cellStyle name="20% - Accent1 22 4 4 3" xfId="6259" xr:uid="{A948B987-6338-4C17-B639-5CECC1A2F7D1}"/>
    <cellStyle name="20% - Accent1 22 4 5" xfId="4094" xr:uid="{500198F5-211B-4A62-B5FC-2F3B1D071570}"/>
    <cellStyle name="20% - Accent1 22 4 5 2" xfId="8450" xr:uid="{BB382C5E-566C-4FDF-8280-CF8FECEFC6E2}"/>
    <cellStyle name="20% - Accent1 22 4 6" xfId="6252" xr:uid="{79642E65-8182-4D74-84D8-5B2FE78CF2D0}"/>
    <cellStyle name="20% - Accent1 22 5" xfId="595" xr:uid="{E15E80CC-EFED-4E53-91BA-0CEE12E62C5A}"/>
    <cellStyle name="20% - Accent1 22 5 2" xfId="596" xr:uid="{7D9A6842-5246-4744-9C39-0EDAF34216DA}"/>
    <cellStyle name="20% - Accent1 22 5 2 2" xfId="597" xr:uid="{05288BE1-2CBF-480D-9584-9D494081FF8E}"/>
    <cellStyle name="20% - Accent1 22 5 2 2 2" xfId="598" xr:uid="{B9B47472-4A11-49C2-B881-A2FFCE2B2306}"/>
    <cellStyle name="20% - Accent1 22 5 2 2 2 2" xfId="5984" xr:uid="{D25533EF-B3C8-419F-AF13-2F63AAE8D42A}"/>
    <cellStyle name="20% - Accent1 22 5 2 2 2 2 2" xfId="10340" xr:uid="{3B9644DA-FA4A-4BA9-A488-523D025AEC02}"/>
    <cellStyle name="20% - Accent1 22 5 2 2 2 3" xfId="6263" xr:uid="{29B27ED7-B658-44D4-85A4-82351F22E46F}"/>
    <cellStyle name="20% - Accent1 22 5 2 2 3" xfId="4904" xr:uid="{93B95C7E-B917-444C-8A80-E0536AAEC6F8}"/>
    <cellStyle name="20% - Accent1 22 5 2 2 3 2" xfId="9260" xr:uid="{0200D6DB-288C-43AB-AFF3-E7A6545EB7B2}"/>
    <cellStyle name="20% - Accent1 22 5 2 2 4" xfId="6262" xr:uid="{A29BC574-3E1F-42EC-871A-CBB197D31631}"/>
    <cellStyle name="20% - Accent1 22 5 2 3" xfId="599" xr:uid="{38BF07E1-8B3B-4F89-A3A6-C751E5585DA1}"/>
    <cellStyle name="20% - Accent1 22 5 2 3 2" xfId="5444" xr:uid="{B88722F4-6DA5-43A9-893A-BFC7FEDB9027}"/>
    <cellStyle name="20% - Accent1 22 5 2 3 2 2" xfId="9800" xr:uid="{F3B23D38-7C4E-45F1-B8D0-4F9F56373B4F}"/>
    <cellStyle name="20% - Accent1 22 5 2 3 3" xfId="6264" xr:uid="{3F11456D-AAD2-408E-BA16-8CA48D75714A}"/>
    <cellStyle name="20% - Accent1 22 5 2 4" xfId="4364" xr:uid="{FC054E73-92FE-4D15-8183-C96845D9050A}"/>
    <cellStyle name="20% - Accent1 22 5 2 4 2" xfId="8720" xr:uid="{987C311B-F630-49DD-BEDA-41AAF06B66DA}"/>
    <cellStyle name="20% - Accent1 22 5 2 5" xfId="6261" xr:uid="{1C94BA05-AB0C-4716-BBBE-C3536F447C79}"/>
    <cellStyle name="20% - Accent1 22 5 3" xfId="600" xr:uid="{F26130DF-D3B2-4B05-9610-78BD04C18914}"/>
    <cellStyle name="20% - Accent1 22 5 3 2" xfId="601" xr:uid="{C499760F-2605-44B7-BD07-D481FF8645C4}"/>
    <cellStyle name="20% - Accent1 22 5 3 2 2" xfId="5714" xr:uid="{73C0EEA0-D134-4701-892D-E47081C9FBB8}"/>
    <cellStyle name="20% - Accent1 22 5 3 2 2 2" xfId="10070" xr:uid="{53088420-E200-43FF-B5CF-9BD5E7B572AB}"/>
    <cellStyle name="20% - Accent1 22 5 3 2 3" xfId="6266" xr:uid="{F2B05A67-983A-4E57-B02A-1AC629B74649}"/>
    <cellStyle name="20% - Accent1 22 5 3 3" xfId="4634" xr:uid="{1F208D95-BD9C-4BEB-82EE-94F0E9AC113E}"/>
    <cellStyle name="20% - Accent1 22 5 3 3 2" xfId="8990" xr:uid="{36D4E387-C468-4670-9DD4-B30DC13FB29E}"/>
    <cellStyle name="20% - Accent1 22 5 3 4" xfId="6265" xr:uid="{08335342-D1F1-4AAB-B2D7-3EF9A9926D0D}"/>
    <cellStyle name="20% - Accent1 22 5 4" xfId="602" xr:uid="{E543D0F2-22AF-4CB5-A41E-C6EE4F014E5E}"/>
    <cellStyle name="20% - Accent1 22 5 4 2" xfId="5174" xr:uid="{1B886179-06AC-475C-B8F9-EEF831DD9952}"/>
    <cellStyle name="20% - Accent1 22 5 4 2 2" xfId="9530" xr:uid="{F23B3E6A-AF71-4629-93BB-8EC30F4A0CD1}"/>
    <cellStyle name="20% - Accent1 22 5 4 3" xfId="6267" xr:uid="{12F72A40-14B6-4527-8905-FED17CD476CE}"/>
    <cellStyle name="20% - Accent1 22 5 5" xfId="4184" xr:uid="{DB7F34E6-1E83-49C4-B338-4DAFD2C24BEC}"/>
    <cellStyle name="20% - Accent1 22 5 5 2" xfId="8540" xr:uid="{5D7DA854-03B0-4691-9C31-E91A290317A6}"/>
    <cellStyle name="20% - Accent1 22 5 6" xfId="6260" xr:uid="{2436FAB7-A20E-454D-BA39-8AB0DAEE55C6}"/>
    <cellStyle name="20% - Accent1 22 6" xfId="603" xr:uid="{BE09DC34-6F03-4508-A93F-6C93CD216FBB}"/>
    <cellStyle name="20% - Accent1 22 6 2" xfId="604" xr:uid="{6FDD55E2-A7EB-465C-9C5B-ACFEBE7EB91D}"/>
    <cellStyle name="20% - Accent1 22 6 2 2" xfId="605" xr:uid="{25F53211-047A-49D3-ADDC-825D4B61ED99}"/>
    <cellStyle name="20% - Accent1 22 6 2 2 2" xfId="5894" xr:uid="{47E0CA85-9447-479B-9C28-4C20B90E7239}"/>
    <cellStyle name="20% - Accent1 22 6 2 2 2 2" xfId="10250" xr:uid="{61829704-39F1-4D00-8F38-BE486E68488F}"/>
    <cellStyle name="20% - Accent1 22 6 2 2 3" xfId="6270" xr:uid="{8DED9BBF-073A-4E7E-BE36-193596388D08}"/>
    <cellStyle name="20% - Accent1 22 6 2 3" xfId="4814" xr:uid="{CBB5279F-EC99-4C09-B17A-1EC7CD097DD7}"/>
    <cellStyle name="20% - Accent1 22 6 2 3 2" xfId="9170" xr:uid="{BBFEE9DE-4C10-4A77-8998-908FFA9729F9}"/>
    <cellStyle name="20% - Accent1 22 6 2 4" xfId="6269" xr:uid="{C62D79A2-5F8C-4A63-B12C-B8392373C044}"/>
    <cellStyle name="20% - Accent1 22 6 3" xfId="606" xr:uid="{8FCA52C2-F6ED-4AE8-B6A6-0A34DB111FAD}"/>
    <cellStyle name="20% - Accent1 22 6 3 2" xfId="5354" xr:uid="{B69D4341-38B6-4CAC-B3B8-A336FA8ED60C}"/>
    <cellStyle name="20% - Accent1 22 6 3 2 2" xfId="9710" xr:uid="{782DFF1B-227C-4678-A627-7C26028C9F79}"/>
    <cellStyle name="20% - Accent1 22 6 3 3" xfId="6271" xr:uid="{1F5457F8-54BB-4E01-975E-B87307DAB9C9}"/>
    <cellStyle name="20% - Accent1 22 6 4" xfId="4274" xr:uid="{90F5F225-EFA3-427D-824F-1E824AEAD4CD}"/>
    <cellStyle name="20% - Accent1 22 6 4 2" xfId="8630" xr:uid="{A5F502BC-617E-445F-8EC4-903CEE15C63F}"/>
    <cellStyle name="20% - Accent1 22 6 5" xfId="6268" xr:uid="{E0B3BB68-4B08-4303-9424-7AFF9ACDA8B7}"/>
    <cellStyle name="20% - Accent1 22 7" xfId="607" xr:uid="{A366CBBB-9054-4FC0-9FF5-66C6A97DF8ED}"/>
    <cellStyle name="20% - Accent1 22 7 2" xfId="608" xr:uid="{2267D40E-0BA3-404F-9BC6-664294FF8B62}"/>
    <cellStyle name="20% - Accent1 22 7 2 2" xfId="5624" xr:uid="{5A73FF06-1C12-45C8-BD17-A656FCAFC3F2}"/>
    <cellStyle name="20% - Accent1 22 7 2 2 2" xfId="9980" xr:uid="{28E58758-CF45-468B-ADC1-A300DABB520F}"/>
    <cellStyle name="20% - Accent1 22 7 2 3" xfId="6273" xr:uid="{44731ED2-4975-4866-95AF-80AE5ED21DA7}"/>
    <cellStyle name="20% - Accent1 22 7 3" xfId="4544" xr:uid="{1670C0B5-359D-4AB9-B7E7-001C487467BB}"/>
    <cellStyle name="20% - Accent1 22 7 3 2" xfId="8900" xr:uid="{C4D1D87C-E564-4746-B03C-EB5DE1DD8612}"/>
    <cellStyle name="20% - Accent1 22 7 4" xfId="6272" xr:uid="{B7AE5ED8-3CB6-4F03-BA56-DDADAF43AD76}"/>
    <cellStyle name="20% - Accent1 22 8" xfId="609" xr:uid="{AE66481B-8419-4CF9-ABDB-ABA169A8CD84}"/>
    <cellStyle name="20% - Accent1 22 8 2" xfId="5084" xr:uid="{AD26E96D-3B7F-4256-B30C-1D9262174DEA}"/>
    <cellStyle name="20% - Accent1 22 8 2 2" xfId="9440" xr:uid="{D200F270-D0AD-4199-BCD7-C284F0347E59}"/>
    <cellStyle name="20% - Accent1 22 8 3" xfId="6274" xr:uid="{03833F9A-3EF7-49A4-8AA2-ECF6FAF585FC}"/>
    <cellStyle name="20% - Accent1 22 9" xfId="4003" xr:uid="{DB112EC2-A50C-4140-91D4-D270C0599ADD}"/>
    <cellStyle name="20% - Accent1 22 9 2" xfId="8360" xr:uid="{9B736F04-0892-42CE-B773-525734843B96}"/>
    <cellStyle name="20% - Accent1 3" xfId="610" xr:uid="{75DF1846-48DE-4895-B3EB-9DA4DA09C529}"/>
    <cellStyle name="20% - Accent1 4" xfId="611" xr:uid="{F581C312-6B0A-4F13-91B1-94069589CD98}"/>
    <cellStyle name="20% - Accent1 5" xfId="612" xr:uid="{9F63CA75-08AE-42C5-A514-D99DE1F94E28}"/>
    <cellStyle name="20% - Accent1 6" xfId="613" xr:uid="{F3CA26EA-0372-4907-83C6-958209C1C4F6}"/>
    <cellStyle name="20% - Accent1 7" xfId="614" xr:uid="{13B775F8-342E-41CB-AFCA-638458B6FE6B}"/>
    <cellStyle name="20% - Accent1 8" xfId="615" xr:uid="{A591D9F8-6D41-4898-BDFB-511F0559FE42}"/>
    <cellStyle name="20% - Accent1 9" xfId="616" xr:uid="{38F7FF93-D428-4956-B194-60BA04FA1B39}"/>
    <cellStyle name="20% - Accent2 10" xfId="617" xr:uid="{1BCBD05D-943E-438F-A00E-019DBF9FFB91}"/>
    <cellStyle name="20% - Accent2 11" xfId="618" xr:uid="{EA30DAAB-0867-4907-A6E4-D35D5730D8EA}"/>
    <cellStyle name="20% - Accent2 12" xfId="619" xr:uid="{6FF18F38-BCA3-4611-AD1D-B1FE5C584670}"/>
    <cellStyle name="20% - Accent2 13" xfId="620" xr:uid="{63619330-93DB-4F47-8C65-AA0628978AB7}"/>
    <cellStyle name="20% - Accent2 14" xfId="621" xr:uid="{94CFCA4A-3C40-458C-A379-A79F220ABBCB}"/>
    <cellStyle name="20% - Accent2 15" xfId="622" xr:uid="{149EBA46-3697-4A36-BBE2-8232456EDCDE}"/>
    <cellStyle name="20% - Accent2 16" xfId="623" xr:uid="{8EC2090D-AA77-44E3-9BB8-3219C42EFCB2}"/>
    <cellStyle name="20% - Accent2 17" xfId="624" xr:uid="{91DBBB2F-9F5B-4EF8-8FD4-D518B3B4CD8A}"/>
    <cellStyle name="20% - Accent2 18" xfId="625" xr:uid="{575C5A67-B8BD-40DA-97D8-86D574E68048}"/>
    <cellStyle name="20% - Accent2 19" xfId="626" xr:uid="{615A0B1B-BB6A-45DD-BA05-D5BF358A72DC}"/>
    <cellStyle name="20% - Accent2 2" xfId="627" xr:uid="{146D652E-AD4A-4884-90D7-BC6F1CD84838}"/>
    <cellStyle name="20% - Accent2 20" xfId="628" xr:uid="{C095BF68-6135-4417-9C94-889F60D77187}"/>
    <cellStyle name="20% - Accent2 21" xfId="629" xr:uid="{A7797DC4-60A6-46C3-8344-2B3661172065}"/>
    <cellStyle name="20% - Accent2 22" xfId="630" xr:uid="{3F30D0FB-02F0-41FD-89C6-A8460B7BAC6B}"/>
    <cellStyle name="20% - Accent2 22 10" xfId="6275" xr:uid="{0E86ECE2-A9C5-42DC-B7D9-9A386C077004}"/>
    <cellStyle name="20% - Accent2 22 2" xfId="631" xr:uid="{172E447B-9061-41F5-8957-7C7573A6D1A9}"/>
    <cellStyle name="20% - Accent2 22 2 2" xfId="632" xr:uid="{43A75E22-60C4-469F-A8D6-DAAF5328B4F0}"/>
    <cellStyle name="20% - Accent2 22 2 2 2" xfId="633" xr:uid="{F1596BB1-820E-4E89-9B90-FB890F97E19D}"/>
    <cellStyle name="20% - Accent2 22 2 2 2 2" xfId="634" xr:uid="{05A8EFDD-EAD5-4B87-849B-7CC212E848C8}"/>
    <cellStyle name="20% - Accent2 22 2 2 2 2 2" xfId="635" xr:uid="{036DB4AC-FF27-4C0B-832B-F0D79741BAD3}"/>
    <cellStyle name="20% - Accent2 22 2 2 2 2 2 2" xfId="636" xr:uid="{B0924B47-C96B-440C-B117-0D7B7A0D7940}"/>
    <cellStyle name="20% - Accent2 22 2 2 2 2 2 2 2" xfId="6134" xr:uid="{6DFFC937-EFD5-4777-9697-72D6EB85D51B}"/>
    <cellStyle name="20% - Accent2 22 2 2 2 2 2 2 2 2" xfId="10490" xr:uid="{DA64E355-E247-4D5E-9F77-D7C83E88E4F2}"/>
    <cellStyle name="20% - Accent2 22 2 2 2 2 2 2 3" xfId="6281" xr:uid="{25F04832-923B-4781-9B8D-8ED4F73575E1}"/>
    <cellStyle name="20% - Accent2 22 2 2 2 2 2 3" xfId="5054" xr:uid="{8C93578D-0602-40E0-9614-67C84A112726}"/>
    <cellStyle name="20% - Accent2 22 2 2 2 2 2 3 2" xfId="9410" xr:uid="{DEFF61A2-8C6B-476E-9957-8A840B2B82A4}"/>
    <cellStyle name="20% - Accent2 22 2 2 2 2 2 4" xfId="6280" xr:uid="{3E89416E-2AF0-4111-AA82-923F53EEA458}"/>
    <cellStyle name="20% - Accent2 22 2 2 2 2 3" xfId="637" xr:uid="{A745C362-C41A-4DAD-B3A6-BC9B3462F9DD}"/>
    <cellStyle name="20% - Accent2 22 2 2 2 2 3 2" xfId="5594" xr:uid="{CD3C0F7C-E8AA-4395-A0F5-A4083CCC707D}"/>
    <cellStyle name="20% - Accent2 22 2 2 2 2 3 2 2" xfId="9950" xr:uid="{E9C57199-7DB9-4BDE-9DEE-0E5CB520F343}"/>
    <cellStyle name="20% - Accent2 22 2 2 2 2 3 3" xfId="6282" xr:uid="{D370DC20-6F5A-4C40-86CE-CDAE986275ED}"/>
    <cellStyle name="20% - Accent2 22 2 2 2 2 4" xfId="4514" xr:uid="{39CF785C-23BE-4AA5-A527-E93C6D84A255}"/>
    <cellStyle name="20% - Accent2 22 2 2 2 2 4 2" xfId="8870" xr:uid="{F540AE6A-0466-4059-B655-558F8B5F4AF3}"/>
    <cellStyle name="20% - Accent2 22 2 2 2 2 5" xfId="6279" xr:uid="{41B5086F-C443-493A-BD12-991306336383}"/>
    <cellStyle name="20% - Accent2 22 2 2 2 3" xfId="638" xr:uid="{FF5D55EB-3F08-4B9E-B3C5-0717F884C080}"/>
    <cellStyle name="20% - Accent2 22 2 2 2 3 2" xfId="639" xr:uid="{4424DBEE-7C80-475F-BB4C-7F23384494C7}"/>
    <cellStyle name="20% - Accent2 22 2 2 2 3 2 2" xfId="5864" xr:uid="{10CA3B28-ED31-4E9F-A159-F97DEE6CFDF6}"/>
    <cellStyle name="20% - Accent2 22 2 2 2 3 2 2 2" xfId="10220" xr:uid="{F2209F91-4A79-426E-8FF0-EC6167CDFEE6}"/>
    <cellStyle name="20% - Accent2 22 2 2 2 3 2 3" xfId="6284" xr:uid="{A66DB36A-2AD0-46C7-AE48-1C6C82843FBF}"/>
    <cellStyle name="20% - Accent2 22 2 2 2 3 3" xfId="4784" xr:uid="{20A9ECC4-25A8-4CA5-B517-E615B616D513}"/>
    <cellStyle name="20% - Accent2 22 2 2 2 3 3 2" xfId="9140" xr:uid="{13AB9309-9C2B-425E-B410-75781D0B5E11}"/>
    <cellStyle name="20% - Accent2 22 2 2 2 3 4" xfId="6283" xr:uid="{C2672598-AAA6-4EA8-BBDD-50838259452F}"/>
    <cellStyle name="20% - Accent2 22 2 2 2 4" xfId="640" xr:uid="{13F6D396-BA56-43E3-9676-ACF6AEE325DE}"/>
    <cellStyle name="20% - Accent2 22 2 2 2 4 2" xfId="5324" xr:uid="{D364BEE8-47A8-475F-8A07-FD5BA89F80A0}"/>
    <cellStyle name="20% - Accent2 22 2 2 2 4 2 2" xfId="9680" xr:uid="{AA70BB48-DE3E-4BAD-8088-7E1A2061EEF9}"/>
    <cellStyle name="20% - Accent2 22 2 2 2 4 3" xfId="6285" xr:uid="{FD429E1D-2FF5-49BC-82E9-475EF6666429}"/>
    <cellStyle name="20% - Accent2 22 2 2 2 5" xfId="4154" xr:uid="{B3BDCD75-E9D9-4C74-B270-B3364AD364BD}"/>
    <cellStyle name="20% - Accent2 22 2 2 2 5 2" xfId="8510" xr:uid="{C18A3A7B-5952-408A-BF97-FDB596777932}"/>
    <cellStyle name="20% - Accent2 22 2 2 2 6" xfId="6278" xr:uid="{B332B979-35DC-4999-9909-F939D070F2DC}"/>
    <cellStyle name="20% - Accent2 22 2 2 3" xfId="641" xr:uid="{47A59709-6067-4193-817F-DB60842606C0}"/>
    <cellStyle name="20% - Accent2 22 2 2 3 2" xfId="642" xr:uid="{9F1F0B7F-DFE9-42B2-9613-E3522C1CB8DA}"/>
    <cellStyle name="20% - Accent2 22 2 2 3 2 2" xfId="643" xr:uid="{2A995DDB-2161-49BD-BE14-A19CE912A92D}"/>
    <cellStyle name="20% - Accent2 22 2 2 3 2 2 2" xfId="644" xr:uid="{DFB1EBAB-049C-44A8-8688-1514994CA8DB}"/>
    <cellStyle name="20% - Accent2 22 2 2 3 2 2 2 2" xfId="6002" xr:uid="{FE30F7CA-E5A5-496C-A353-3048D8B1106F}"/>
    <cellStyle name="20% - Accent2 22 2 2 3 2 2 2 2 2" xfId="10358" xr:uid="{F6F7D871-04E0-46E2-8335-DA052918CA4B}"/>
    <cellStyle name="20% - Accent2 22 2 2 3 2 2 2 3" xfId="6289" xr:uid="{B7B811E3-4780-4121-857A-B7AB1837C232}"/>
    <cellStyle name="20% - Accent2 22 2 2 3 2 2 3" xfId="4922" xr:uid="{6D628C24-109C-4CA3-9683-CB72BFB296EF}"/>
    <cellStyle name="20% - Accent2 22 2 2 3 2 2 3 2" xfId="9278" xr:uid="{DA6F94EA-F7A0-4A3E-AB0F-3CAF17D8EC4E}"/>
    <cellStyle name="20% - Accent2 22 2 2 3 2 2 4" xfId="6288" xr:uid="{CE0DA044-4A9B-400C-877C-B0F9B29E0503}"/>
    <cellStyle name="20% - Accent2 22 2 2 3 2 3" xfId="645" xr:uid="{854E59CD-FF7A-4EF7-9B10-FC6287E4DB1A}"/>
    <cellStyle name="20% - Accent2 22 2 2 3 2 3 2" xfId="5462" xr:uid="{971A466A-977A-4CB7-95A2-3A14469A212C}"/>
    <cellStyle name="20% - Accent2 22 2 2 3 2 3 2 2" xfId="9818" xr:uid="{3D3D912E-34D1-426C-804D-270FDAF256E4}"/>
    <cellStyle name="20% - Accent2 22 2 2 3 2 3 3" xfId="6290" xr:uid="{D40520D1-AB15-4031-A317-539F11D43556}"/>
    <cellStyle name="20% - Accent2 22 2 2 3 2 4" xfId="4382" xr:uid="{A921495A-CD2F-48D5-BAA6-861D51F2FE96}"/>
    <cellStyle name="20% - Accent2 22 2 2 3 2 4 2" xfId="8738" xr:uid="{378EA7A3-E0A6-493A-9536-199FE0D6B970}"/>
    <cellStyle name="20% - Accent2 22 2 2 3 2 5" xfId="6287" xr:uid="{A47E6620-5BD4-4FDE-98DF-94997810F068}"/>
    <cellStyle name="20% - Accent2 22 2 2 3 3" xfId="646" xr:uid="{CAA13D7E-847A-45F9-A9E3-E0DEF4617BAA}"/>
    <cellStyle name="20% - Accent2 22 2 2 3 3 2" xfId="647" xr:uid="{AFC12D09-7BB3-41A9-BE7E-1224A1FC17D7}"/>
    <cellStyle name="20% - Accent2 22 2 2 3 3 2 2" xfId="5732" xr:uid="{214D6AC8-8775-430B-9C2C-97F3C1752306}"/>
    <cellStyle name="20% - Accent2 22 2 2 3 3 2 2 2" xfId="10088" xr:uid="{65CFCEBB-ED05-432F-B83F-317A9F774834}"/>
    <cellStyle name="20% - Accent2 22 2 2 3 3 2 3" xfId="6292" xr:uid="{7B35CCC9-7128-488B-8A64-FBA7184EDEA1}"/>
    <cellStyle name="20% - Accent2 22 2 2 3 3 3" xfId="4652" xr:uid="{09DDF1C0-2867-43D0-A72D-1740D59D3281}"/>
    <cellStyle name="20% - Accent2 22 2 2 3 3 3 2" xfId="9008" xr:uid="{24600C1E-C7F1-491C-9D6C-4213CDB4D273}"/>
    <cellStyle name="20% - Accent2 22 2 2 3 3 4" xfId="6291" xr:uid="{4D1DB801-20CB-434D-8274-4937E3A064F3}"/>
    <cellStyle name="20% - Accent2 22 2 2 3 4" xfId="648" xr:uid="{5CCAB4DB-52B7-4D78-B16C-FAE5F98E2B1C}"/>
    <cellStyle name="20% - Accent2 22 2 2 3 4 2" xfId="5192" xr:uid="{9A08C0DA-0602-452E-9CFC-341AD23B24EA}"/>
    <cellStyle name="20% - Accent2 22 2 2 3 4 2 2" xfId="9548" xr:uid="{EB0F4EDC-0832-45DF-88C9-1FEC7EA4CD08}"/>
    <cellStyle name="20% - Accent2 22 2 2 3 4 3" xfId="6293" xr:uid="{3ED55D0C-65B8-4B94-9082-41DF4B937865}"/>
    <cellStyle name="20% - Accent2 22 2 2 3 5" xfId="4202" xr:uid="{BD006150-4F5C-4941-9244-5F561455C5A5}"/>
    <cellStyle name="20% - Accent2 22 2 2 3 5 2" xfId="8558" xr:uid="{DCC4F2C3-0530-41ED-901E-D6F8A427FA7F}"/>
    <cellStyle name="20% - Accent2 22 2 2 3 6" xfId="6286" xr:uid="{2FEDBE68-9C33-4EF9-9FC5-88FF02ABFCAA}"/>
    <cellStyle name="20% - Accent2 22 2 2 4" xfId="649" xr:uid="{6B9B8D0C-C183-4F64-A64D-629C8597CE53}"/>
    <cellStyle name="20% - Accent2 22 2 2 4 2" xfId="650" xr:uid="{7586261E-136D-450F-8C99-B0DABE662AD3}"/>
    <cellStyle name="20% - Accent2 22 2 2 4 2 2" xfId="651" xr:uid="{7288A473-B053-4B5A-B9BE-B1701D42DC30}"/>
    <cellStyle name="20% - Accent2 22 2 2 4 2 2 2" xfId="5954" xr:uid="{CEBC3BEE-34A2-407B-9612-B1D7C90B3557}"/>
    <cellStyle name="20% - Accent2 22 2 2 4 2 2 2 2" xfId="10310" xr:uid="{B1BCDF20-5B0A-4DAC-9C9E-2FC1EB292915}"/>
    <cellStyle name="20% - Accent2 22 2 2 4 2 2 3" xfId="6296" xr:uid="{3B81C166-D1FD-4658-8A5D-0EDAD0BA45B0}"/>
    <cellStyle name="20% - Accent2 22 2 2 4 2 3" xfId="4874" xr:uid="{891B449E-5C1B-42DA-B8F3-B15899FF94B8}"/>
    <cellStyle name="20% - Accent2 22 2 2 4 2 3 2" xfId="9230" xr:uid="{521DAEF0-BCE6-4245-AEC8-CE3BFA1EEDAC}"/>
    <cellStyle name="20% - Accent2 22 2 2 4 2 4" xfId="6295" xr:uid="{69B45571-4D47-4878-98BE-862B56152DEA}"/>
    <cellStyle name="20% - Accent2 22 2 2 4 3" xfId="652" xr:uid="{332BC48F-B4F2-498D-AE7D-BE1460433A7E}"/>
    <cellStyle name="20% - Accent2 22 2 2 4 3 2" xfId="5414" xr:uid="{4F31F108-6CB3-4AA2-AF44-3BB37443D1C4}"/>
    <cellStyle name="20% - Accent2 22 2 2 4 3 2 2" xfId="9770" xr:uid="{1C051BFF-2A00-4716-A14B-F797B42A5E2B}"/>
    <cellStyle name="20% - Accent2 22 2 2 4 3 3" xfId="6297" xr:uid="{B80FC4AE-4573-41D7-BDE9-9BD0B16BFE1D}"/>
    <cellStyle name="20% - Accent2 22 2 2 4 4" xfId="4334" xr:uid="{2F1DCB2A-2A4B-4739-825C-A272800CAFE7}"/>
    <cellStyle name="20% - Accent2 22 2 2 4 4 2" xfId="8690" xr:uid="{F741F0AB-A232-433B-9B47-48DA7E3D351A}"/>
    <cellStyle name="20% - Accent2 22 2 2 4 5" xfId="6294" xr:uid="{F0D24729-1C19-4B35-A170-376F110C9E0C}"/>
    <cellStyle name="20% - Accent2 22 2 2 5" xfId="653" xr:uid="{5457F6A6-4E1D-4927-9A57-90D8A6036F7B}"/>
    <cellStyle name="20% - Accent2 22 2 2 5 2" xfId="654" xr:uid="{474E7F2F-5907-4884-9137-E456E2168B1A}"/>
    <cellStyle name="20% - Accent2 22 2 2 5 2 2" xfId="5684" xr:uid="{1EAD2005-B2F0-407E-8B95-D60B657E2A0D}"/>
    <cellStyle name="20% - Accent2 22 2 2 5 2 2 2" xfId="10040" xr:uid="{64F460C9-860D-4050-9213-F71CC811756A}"/>
    <cellStyle name="20% - Accent2 22 2 2 5 2 3" xfId="6299" xr:uid="{F20B04A2-3521-4ADC-871D-5C478A2B4C9C}"/>
    <cellStyle name="20% - Accent2 22 2 2 5 3" xfId="4604" xr:uid="{FB5B41C0-5109-4A48-9F05-DF245DDC03C1}"/>
    <cellStyle name="20% - Accent2 22 2 2 5 3 2" xfId="8960" xr:uid="{13D70B32-0195-418E-9FDE-2FD13E5EF54E}"/>
    <cellStyle name="20% - Accent2 22 2 2 5 4" xfId="6298" xr:uid="{F9F8F59A-875C-4921-BCFB-43BCB0F50657}"/>
    <cellStyle name="20% - Accent2 22 2 2 6" xfId="655" xr:uid="{17C5F117-0043-4D8E-B6D4-87DD9EC7ED3C}"/>
    <cellStyle name="20% - Accent2 22 2 2 6 2" xfId="5144" xr:uid="{C539078F-6259-4E1C-B25A-EDE1F67D0EF9}"/>
    <cellStyle name="20% - Accent2 22 2 2 6 2 2" xfId="9500" xr:uid="{7081E1B1-79B1-47EE-BFCD-9ADA71A25146}"/>
    <cellStyle name="20% - Accent2 22 2 2 6 3" xfId="6300" xr:uid="{B4BBA30B-572F-4181-8F98-F85EEF82BB4B}"/>
    <cellStyle name="20% - Accent2 22 2 2 7" xfId="4022" xr:uid="{4972316F-4BC8-43F3-8355-BFD41A54F7F6}"/>
    <cellStyle name="20% - Accent2 22 2 2 7 2" xfId="8378" xr:uid="{5FDE8162-F0EC-4D02-97C1-A3C747C6AF3C}"/>
    <cellStyle name="20% - Accent2 22 2 2 8" xfId="6277" xr:uid="{A21A74D8-1828-45BD-82F9-83CCF6C6FC95}"/>
    <cellStyle name="20% - Accent2 22 2 3" xfId="656" xr:uid="{147540BB-A3E2-4B05-A685-6A7E4FAF8A39}"/>
    <cellStyle name="20% - Accent2 22 2 3 2" xfId="657" xr:uid="{B429471B-B281-46CF-8357-A44D5ED5C7EA}"/>
    <cellStyle name="20% - Accent2 22 2 3 2 2" xfId="658" xr:uid="{7E0B0DC6-6FF1-462F-8039-987DD4ADBC3D}"/>
    <cellStyle name="20% - Accent2 22 2 3 2 2 2" xfId="659" xr:uid="{C6DE9FBB-FCE8-444A-9159-064FE57776A4}"/>
    <cellStyle name="20% - Accent2 22 2 3 2 2 2 2" xfId="6089" xr:uid="{B74CA391-24A1-47F7-9C59-3AAAA4310B34}"/>
    <cellStyle name="20% - Accent2 22 2 3 2 2 2 2 2" xfId="10445" xr:uid="{4E6784DC-C65E-40A2-BFF4-57FB2F7E1894}"/>
    <cellStyle name="20% - Accent2 22 2 3 2 2 2 3" xfId="6304" xr:uid="{13485A19-36DD-49AD-8287-6A32D441CBEB}"/>
    <cellStyle name="20% - Accent2 22 2 3 2 2 3" xfId="5009" xr:uid="{3A6AE767-F902-438B-8503-B95C8A58892C}"/>
    <cellStyle name="20% - Accent2 22 2 3 2 2 3 2" xfId="9365" xr:uid="{E1FCD5A6-CE1F-4715-88DF-25973BEA233D}"/>
    <cellStyle name="20% - Accent2 22 2 3 2 2 4" xfId="6303" xr:uid="{9847953D-2949-42CB-974C-3DA5AFF720C3}"/>
    <cellStyle name="20% - Accent2 22 2 3 2 3" xfId="660" xr:uid="{AF788109-462A-4A66-8355-FFBB91C45FF5}"/>
    <cellStyle name="20% - Accent2 22 2 3 2 3 2" xfId="5549" xr:uid="{3767949B-A3E5-413E-A948-236785A014FE}"/>
    <cellStyle name="20% - Accent2 22 2 3 2 3 2 2" xfId="9905" xr:uid="{B6F61525-ABAC-4E1D-942F-CBC8711E4A78}"/>
    <cellStyle name="20% - Accent2 22 2 3 2 3 3" xfId="6305" xr:uid="{4B782751-ADE6-48B1-B826-F30858153630}"/>
    <cellStyle name="20% - Accent2 22 2 3 2 4" xfId="4469" xr:uid="{C5AC3806-2113-490B-8565-81968FB1805C}"/>
    <cellStyle name="20% - Accent2 22 2 3 2 4 2" xfId="8825" xr:uid="{D332A24D-950D-4643-849A-27BD92B1C43A}"/>
    <cellStyle name="20% - Accent2 22 2 3 2 5" xfId="6302" xr:uid="{B786C4BD-5FDC-45DB-82D6-24048ADD0B64}"/>
    <cellStyle name="20% - Accent2 22 2 3 3" xfId="661" xr:uid="{B4330777-222F-4598-B907-491B0DB77E4B}"/>
    <cellStyle name="20% - Accent2 22 2 3 3 2" xfId="662" xr:uid="{51CD5F14-CA4B-46D4-A7F6-168A91482DB2}"/>
    <cellStyle name="20% - Accent2 22 2 3 3 2 2" xfId="5819" xr:uid="{949A025D-69E4-4E8D-9532-DCA798656407}"/>
    <cellStyle name="20% - Accent2 22 2 3 3 2 2 2" xfId="10175" xr:uid="{5F46C26B-3831-4376-A60D-A8CFD9D4A069}"/>
    <cellStyle name="20% - Accent2 22 2 3 3 2 3" xfId="6307" xr:uid="{17D62EC9-A28A-4F5C-B207-302156698398}"/>
    <cellStyle name="20% - Accent2 22 2 3 3 3" xfId="4739" xr:uid="{74A5A6A5-8B43-48F5-984B-8A5513A656DA}"/>
    <cellStyle name="20% - Accent2 22 2 3 3 3 2" xfId="9095" xr:uid="{9A621C47-75C4-4AC2-A360-224786665ABA}"/>
    <cellStyle name="20% - Accent2 22 2 3 3 4" xfId="6306" xr:uid="{89CC01EB-107E-462C-80D3-C5F9BF02BCEF}"/>
    <cellStyle name="20% - Accent2 22 2 3 4" xfId="663" xr:uid="{9168D749-7EB9-4067-B8B2-CC74865750DB}"/>
    <cellStyle name="20% - Accent2 22 2 3 4 2" xfId="5279" xr:uid="{B9C1B688-AA85-41FC-922A-4CCF220ECF79}"/>
    <cellStyle name="20% - Accent2 22 2 3 4 2 2" xfId="9635" xr:uid="{415705F0-F506-4DE6-BEBE-94EFFE01C1D0}"/>
    <cellStyle name="20% - Accent2 22 2 3 4 3" xfId="6308" xr:uid="{FB505C30-FB8B-4931-83DE-85868D70EE19}"/>
    <cellStyle name="20% - Accent2 22 2 3 5" xfId="4109" xr:uid="{9567CD8D-2CA1-46A6-AEE3-799A3F7E3FFB}"/>
    <cellStyle name="20% - Accent2 22 2 3 5 2" xfId="8465" xr:uid="{13D98595-2ACA-4140-AFA5-80D17FA58A58}"/>
    <cellStyle name="20% - Accent2 22 2 3 6" xfId="6301" xr:uid="{383B2CCE-D2D0-4B53-AFFA-12BC46B382EA}"/>
    <cellStyle name="20% - Accent2 22 2 4" xfId="664" xr:uid="{A36996C6-34E6-41B6-AF78-E833C89D03BE}"/>
    <cellStyle name="20% - Accent2 22 2 4 2" xfId="665" xr:uid="{696367D1-7FB9-4A43-926F-DDCF4856F6DD}"/>
    <cellStyle name="20% - Accent2 22 2 4 2 2" xfId="666" xr:uid="{408FFAED-25E1-43B0-B0A6-92A2056FA8F7}"/>
    <cellStyle name="20% - Accent2 22 2 4 2 2 2" xfId="667" xr:uid="{E5C93758-723B-4204-9338-38D83F780A8B}"/>
    <cellStyle name="20% - Accent2 22 2 4 2 2 2 2" xfId="6001" xr:uid="{53B15F86-C855-4EFE-BD5C-ACE22E327933}"/>
    <cellStyle name="20% - Accent2 22 2 4 2 2 2 2 2" xfId="10357" xr:uid="{582CCEBD-5ED1-4460-97FC-1CAA88DC429E}"/>
    <cellStyle name="20% - Accent2 22 2 4 2 2 2 3" xfId="6312" xr:uid="{FB1327FD-5356-423D-95A5-337CC2F5AB19}"/>
    <cellStyle name="20% - Accent2 22 2 4 2 2 3" xfId="4921" xr:uid="{BC6890BD-893F-4310-A51D-91ED7EA33F19}"/>
    <cellStyle name="20% - Accent2 22 2 4 2 2 3 2" xfId="9277" xr:uid="{656DA4EC-EF5E-459D-ACBA-CE967B2E20DA}"/>
    <cellStyle name="20% - Accent2 22 2 4 2 2 4" xfId="6311" xr:uid="{46E6D3A1-0F4A-4ED2-A79D-7D4FD6CF7E13}"/>
    <cellStyle name="20% - Accent2 22 2 4 2 3" xfId="668" xr:uid="{B934072E-8AF8-4052-9726-413BCA85C628}"/>
    <cellStyle name="20% - Accent2 22 2 4 2 3 2" xfId="5461" xr:uid="{375795BB-BBB8-4952-829B-FD3C6FCB0C84}"/>
    <cellStyle name="20% - Accent2 22 2 4 2 3 2 2" xfId="9817" xr:uid="{A9DC083C-AB4E-44E3-A9A1-DC57B2D7EDBC}"/>
    <cellStyle name="20% - Accent2 22 2 4 2 3 3" xfId="6313" xr:uid="{B069E13D-5A92-4477-A3D4-9B96B7834605}"/>
    <cellStyle name="20% - Accent2 22 2 4 2 4" xfId="4381" xr:uid="{CD8BF52C-A50F-4680-ADC6-E29446FBB8A7}"/>
    <cellStyle name="20% - Accent2 22 2 4 2 4 2" xfId="8737" xr:uid="{BD48C827-8A88-47B6-BD8D-87186912B6E1}"/>
    <cellStyle name="20% - Accent2 22 2 4 2 5" xfId="6310" xr:uid="{07EBEB1A-E253-4CA7-B36A-11BA709FCAE2}"/>
    <cellStyle name="20% - Accent2 22 2 4 3" xfId="669" xr:uid="{30413BF8-B077-4BE1-BCEA-8AFDC7887428}"/>
    <cellStyle name="20% - Accent2 22 2 4 3 2" xfId="670" xr:uid="{C2946C7B-D550-4EA5-8C94-50C52DEDE4C7}"/>
    <cellStyle name="20% - Accent2 22 2 4 3 2 2" xfId="5731" xr:uid="{5C519A82-2337-4F59-AA68-D0A188AC2A2E}"/>
    <cellStyle name="20% - Accent2 22 2 4 3 2 2 2" xfId="10087" xr:uid="{74B27E48-25A6-46EA-8B94-133C5EED4FFC}"/>
    <cellStyle name="20% - Accent2 22 2 4 3 2 3" xfId="6315" xr:uid="{D4541FE2-6576-49E9-B591-5926B4EC2580}"/>
    <cellStyle name="20% - Accent2 22 2 4 3 3" xfId="4651" xr:uid="{EFB0CE61-1CCE-4979-B3A7-427B39C99E32}"/>
    <cellStyle name="20% - Accent2 22 2 4 3 3 2" xfId="9007" xr:uid="{72B7B612-CE24-48DE-B82B-5A1EA0E3026B}"/>
    <cellStyle name="20% - Accent2 22 2 4 3 4" xfId="6314" xr:uid="{9B5275E4-0EC8-46E5-9C7F-25610753300E}"/>
    <cellStyle name="20% - Accent2 22 2 4 4" xfId="671" xr:uid="{74A40AFF-CACF-4B06-9B0B-09723273E025}"/>
    <cellStyle name="20% - Accent2 22 2 4 4 2" xfId="5191" xr:uid="{218ACFFD-1139-4925-B65D-AD710E06D1E3}"/>
    <cellStyle name="20% - Accent2 22 2 4 4 2 2" xfId="9547" xr:uid="{EC54447A-66D8-44F6-8139-BF1D5C9B6060}"/>
    <cellStyle name="20% - Accent2 22 2 4 4 3" xfId="6316" xr:uid="{8E7A50B7-204F-4719-A10F-08767777FC2B}"/>
    <cellStyle name="20% - Accent2 22 2 4 5" xfId="4201" xr:uid="{69926D6C-8228-4EA9-B9C3-5EFEDD3096B0}"/>
    <cellStyle name="20% - Accent2 22 2 4 5 2" xfId="8557" xr:uid="{BFD6F1D7-628B-4602-BAE5-8ADEE384EA27}"/>
    <cellStyle name="20% - Accent2 22 2 4 6" xfId="6309" xr:uid="{755928A7-9F00-45DE-AF17-18A7F8031934}"/>
    <cellStyle name="20% - Accent2 22 2 5" xfId="672" xr:uid="{697CC777-4CB8-4F3D-B947-1C98394689CE}"/>
    <cellStyle name="20% - Accent2 22 2 5 2" xfId="673" xr:uid="{DF94BF16-4E87-44E1-9D1E-961308D8CDBB}"/>
    <cellStyle name="20% - Accent2 22 2 5 2 2" xfId="674" xr:uid="{A3DD867D-7BF5-4A4A-89BC-F122A6C636E4}"/>
    <cellStyle name="20% - Accent2 22 2 5 2 2 2" xfId="5909" xr:uid="{73D78A4B-F69F-490A-A8EA-35217D2EE871}"/>
    <cellStyle name="20% - Accent2 22 2 5 2 2 2 2" xfId="10265" xr:uid="{C4E88934-A939-4782-831B-AE43728AF5B8}"/>
    <cellStyle name="20% - Accent2 22 2 5 2 2 3" xfId="6319" xr:uid="{04D56624-2281-4866-9A9B-5DAC4910A8CB}"/>
    <cellStyle name="20% - Accent2 22 2 5 2 3" xfId="4829" xr:uid="{2EA6B9F0-4E28-4DD4-BDF1-9497930D9901}"/>
    <cellStyle name="20% - Accent2 22 2 5 2 3 2" xfId="9185" xr:uid="{41395F92-623B-4C5E-9A82-342D24184EEF}"/>
    <cellStyle name="20% - Accent2 22 2 5 2 4" xfId="6318" xr:uid="{66BF311B-EA06-4C2B-9686-0C169F4EBDD5}"/>
    <cellStyle name="20% - Accent2 22 2 5 3" xfId="675" xr:uid="{3D9F63C9-3804-4E3D-9C35-06B9662C77C9}"/>
    <cellStyle name="20% - Accent2 22 2 5 3 2" xfId="5369" xr:uid="{24E0F889-FF8A-4173-8C78-497257361CCC}"/>
    <cellStyle name="20% - Accent2 22 2 5 3 2 2" xfId="9725" xr:uid="{4EAEFB2A-0078-4AA6-9578-4A29FB08713B}"/>
    <cellStyle name="20% - Accent2 22 2 5 3 3" xfId="6320" xr:uid="{AD74A762-6E7B-4FE9-B7A1-C26CA1CC1818}"/>
    <cellStyle name="20% - Accent2 22 2 5 4" xfId="4289" xr:uid="{0D5D5A70-1A6A-442D-91A7-5076EC5C06F9}"/>
    <cellStyle name="20% - Accent2 22 2 5 4 2" xfId="8645" xr:uid="{00F07E2A-16F1-4D1C-93E3-5DADF54DCE86}"/>
    <cellStyle name="20% - Accent2 22 2 5 5" xfId="6317" xr:uid="{F9E738B7-87C4-42EF-B4BD-7E892C5D2746}"/>
    <cellStyle name="20% - Accent2 22 2 6" xfId="676" xr:uid="{47932839-E67C-4FB0-9320-6C0DF149996C}"/>
    <cellStyle name="20% - Accent2 22 2 6 2" xfId="677" xr:uid="{A40898AB-EB90-4B09-A7CC-F80453F82048}"/>
    <cellStyle name="20% - Accent2 22 2 6 2 2" xfId="5639" xr:uid="{31D0FF49-1A64-434C-96DD-2F1A919844D3}"/>
    <cellStyle name="20% - Accent2 22 2 6 2 2 2" xfId="9995" xr:uid="{E2877E45-1B65-4B04-B55C-1F12ABD0E335}"/>
    <cellStyle name="20% - Accent2 22 2 6 2 3" xfId="6322" xr:uid="{3D58712C-1751-4734-BE10-C83A91EEEE97}"/>
    <cellStyle name="20% - Accent2 22 2 6 3" xfId="4559" xr:uid="{027CFA09-4E74-4A85-A8A0-BC5383C91308}"/>
    <cellStyle name="20% - Accent2 22 2 6 3 2" xfId="8915" xr:uid="{4AE06F57-39F0-4F07-8213-F57C6428E6A0}"/>
    <cellStyle name="20% - Accent2 22 2 6 4" xfId="6321" xr:uid="{2303AF1D-1DDD-43A8-A340-CE3BBEA00C24}"/>
    <cellStyle name="20% - Accent2 22 2 7" xfId="678" xr:uid="{1C027876-E2D2-4742-93E5-758A9B69F09E}"/>
    <cellStyle name="20% - Accent2 22 2 7 2" xfId="5099" xr:uid="{A0F96E1D-3E2B-41E0-968C-4C161AD10458}"/>
    <cellStyle name="20% - Accent2 22 2 7 2 2" xfId="9455" xr:uid="{17C03584-28DB-4536-A35D-A4C12619484A}"/>
    <cellStyle name="20% - Accent2 22 2 7 3" xfId="6323" xr:uid="{50D84B0F-DB37-46AE-B49D-E579719E558D}"/>
    <cellStyle name="20% - Accent2 22 2 8" xfId="4021" xr:uid="{AD399885-BDAB-4BE1-8B2B-8DF58136BC8C}"/>
    <cellStyle name="20% - Accent2 22 2 8 2" xfId="8377" xr:uid="{A311191B-3472-4BCA-B6DD-8F74934C0B03}"/>
    <cellStyle name="20% - Accent2 22 2 9" xfId="6276" xr:uid="{D4C62F0B-6248-404E-94D4-17559EB13167}"/>
    <cellStyle name="20% - Accent2 22 3" xfId="679" xr:uid="{8A6AC60C-0C56-4561-B32F-FADF2163276D}"/>
    <cellStyle name="20% - Accent2 22 3 2" xfId="680" xr:uid="{26F2CAFC-A107-4383-B102-DE276E81E81B}"/>
    <cellStyle name="20% - Accent2 22 3 2 2" xfId="681" xr:uid="{4F0E073D-DA8F-4FB7-97E3-681A99BEA7B7}"/>
    <cellStyle name="20% - Accent2 22 3 2 2 2" xfId="682" xr:uid="{4C20590F-3BF3-4ED9-A855-AB66D1DEF0C4}"/>
    <cellStyle name="20% - Accent2 22 3 2 2 2 2" xfId="683" xr:uid="{F4179597-4D78-4095-8F2A-E15C84220B26}"/>
    <cellStyle name="20% - Accent2 22 3 2 2 2 2 2" xfId="6120" xr:uid="{468251B2-E0EC-4948-BADD-329B74DFE812}"/>
    <cellStyle name="20% - Accent2 22 3 2 2 2 2 2 2" xfId="10476" xr:uid="{1AA715EC-8DD7-42C3-992B-05AC446BCE27}"/>
    <cellStyle name="20% - Accent2 22 3 2 2 2 2 3" xfId="6328" xr:uid="{88E76F7C-AB71-489B-BFB7-D2A5A7AF600F}"/>
    <cellStyle name="20% - Accent2 22 3 2 2 2 3" xfId="5040" xr:uid="{6C2A6632-F7D4-4770-A705-484E36802192}"/>
    <cellStyle name="20% - Accent2 22 3 2 2 2 3 2" xfId="9396" xr:uid="{C1BCC8C2-8EEA-4B65-90EA-D319800D6DB8}"/>
    <cellStyle name="20% - Accent2 22 3 2 2 2 4" xfId="6327" xr:uid="{EC13472B-C16C-4E8C-934E-B41853047913}"/>
    <cellStyle name="20% - Accent2 22 3 2 2 3" xfId="684" xr:uid="{8DD649BE-9994-4A00-AACF-9439C0E0885B}"/>
    <cellStyle name="20% - Accent2 22 3 2 2 3 2" xfId="5580" xr:uid="{23C1D613-AF67-4A78-9504-42D22C5907D5}"/>
    <cellStyle name="20% - Accent2 22 3 2 2 3 2 2" xfId="9936" xr:uid="{C6F4DF8F-6CC8-4381-A468-538AF5D1BECA}"/>
    <cellStyle name="20% - Accent2 22 3 2 2 3 3" xfId="6329" xr:uid="{CDAC13C2-95FB-46D0-87FA-CF133A16692A}"/>
    <cellStyle name="20% - Accent2 22 3 2 2 4" xfId="4500" xr:uid="{980AE88C-E177-49AF-B347-516A428260A9}"/>
    <cellStyle name="20% - Accent2 22 3 2 2 4 2" xfId="8856" xr:uid="{DC8C72E6-68DB-40DE-AC54-8089CCD2DDC2}"/>
    <cellStyle name="20% - Accent2 22 3 2 2 5" xfId="6326" xr:uid="{90C15D4E-7F5C-4B99-9F4E-813E09AFC465}"/>
    <cellStyle name="20% - Accent2 22 3 2 3" xfId="685" xr:uid="{1A5ABF7C-F44A-41C4-AFCA-528EC76F1614}"/>
    <cellStyle name="20% - Accent2 22 3 2 3 2" xfId="686" xr:uid="{F3A6255B-7308-41E2-934F-9214AE2DB9A4}"/>
    <cellStyle name="20% - Accent2 22 3 2 3 2 2" xfId="5850" xr:uid="{15030412-2CBA-4E78-A5D8-18E65DF49FFF}"/>
    <cellStyle name="20% - Accent2 22 3 2 3 2 2 2" xfId="10206" xr:uid="{D1B498A6-8831-41D7-8F12-E31FCA83429C}"/>
    <cellStyle name="20% - Accent2 22 3 2 3 2 3" xfId="6331" xr:uid="{958BF262-9782-4A19-81F4-FE28A341CACF}"/>
    <cellStyle name="20% - Accent2 22 3 2 3 3" xfId="4770" xr:uid="{AC0AC6F4-DD26-4D22-B9B8-D87B4E9FECEF}"/>
    <cellStyle name="20% - Accent2 22 3 2 3 3 2" xfId="9126" xr:uid="{33E92746-449F-444D-B02D-241278C8877F}"/>
    <cellStyle name="20% - Accent2 22 3 2 3 4" xfId="6330" xr:uid="{5ACABEBF-C52A-43EE-A259-DBA8173E3B1F}"/>
    <cellStyle name="20% - Accent2 22 3 2 4" xfId="687" xr:uid="{E9AC2EF0-BF82-45DD-AB47-DCE3FC8C3F4E}"/>
    <cellStyle name="20% - Accent2 22 3 2 4 2" xfId="5310" xr:uid="{72CB5E13-6F09-4656-A9CA-47EC362E9669}"/>
    <cellStyle name="20% - Accent2 22 3 2 4 2 2" xfId="9666" xr:uid="{1E705586-971B-4FDC-BD0B-7B832CEBB422}"/>
    <cellStyle name="20% - Accent2 22 3 2 4 3" xfId="6332" xr:uid="{A0FA9B49-CD8E-4614-8911-0F8145872390}"/>
    <cellStyle name="20% - Accent2 22 3 2 5" xfId="4140" xr:uid="{9FAD7D15-1832-4E99-A592-291656F724D1}"/>
    <cellStyle name="20% - Accent2 22 3 2 5 2" xfId="8496" xr:uid="{175C770A-F009-4FD4-AF9D-2D72F2DED08F}"/>
    <cellStyle name="20% - Accent2 22 3 2 6" xfId="6325" xr:uid="{433DBA52-1B63-4F1A-832B-E9FB73DE8456}"/>
    <cellStyle name="20% - Accent2 22 3 3" xfId="688" xr:uid="{C1FEF4D4-E440-437A-A790-B8DD5D19D9C2}"/>
    <cellStyle name="20% - Accent2 22 3 3 2" xfId="689" xr:uid="{135BFFE9-D492-40BA-8E39-D1089BD15689}"/>
    <cellStyle name="20% - Accent2 22 3 3 2 2" xfId="690" xr:uid="{E1BBD182-B09C-4171-B849-1DF8592FD2DC}"/>
    <cellStyle name="20% - Accent2 22 3 3 2 2 2" xfId="691" xr:uid="{6A433ED9-53A9-4AC2-BC95-603E95F2E84A}"/>
    <cellStyle name="20% - Accent2 22 3 3 2 2 2 2" xfId="6003" xr:uid="{5A22E090-2159-4B98-9037-9C3FF6F756FD}"/>
    <cellStyle name="20% - Accent2 22 3 3 2 2 2 2 2" xfId="10359" xr:uid="{3BC796E8-FB4A-486F-8F8D-5C4E75514AEA}"/>
    <cellStyle name="20% - Accent2 22 3 3 2 2 2 3" xfId="6336" xr:uid="{7E739BFF-495F-413F-AB50-6D33E2C10E6F}"/>
    <cellStyle name="20% - Accent2 22 3 3 2 2 3" xfId="4923" xr:uid="{0D3F3B41-CB01-4BF9-B325-C020509ACFE3}"/>
    <cellStyle name="20% - Accent2 22 3 3 2 2 3 2" xfId="9279" xr:uid="{EB588F74-E64F-4CFE-B790-1DBA0F8BD20E}"/>
    <cellStyle name="20% - Accent2 22 3 3 2 2 4" xfId="6335" xr:uid="{20510795-93D6-44D6-86E9-095AA5B02EFB}"/>
    <cellStyle name="20% - Accent2 22 3 3 2 3" xfId="692" xr:uid="{3BBDB824-E78C-4669-8D81-D49F68B6F7D6}"/>
    <cellStyle name="20% - Accent2 22 3 3 2 3 2" xfId="5463" xr:uid="{77A2CDD5-B1B8-43D9-B549-06B225DD7923}"/>
    <cellStyle name="20% - Accent2 22 3 3 2 3 2 2" xfId="9819" xr:uid="{B9224766-51DD-4914-9ADB-45DE5F8C0E37}"/>
    <cellStyle name="20% - Accent2 22 3 3 2 3 3" xfId="6337" xr:uid="{617124E3-E967-4A06-9E07-FB059CE0ACAA}"/>
    <cellStyle name="20% - Accent2 22 3 3 2 4" xfId="4383" xr:uid="{562A1ABD-1248-4A88-8FDC-5AD8767AED68}"/>
    <cellStyle name="20% - Accent2 22 3 3 2 4 2" xfId="8739" xr:uid="{814F6024-C6AF-4740-BCF5-83256DE1C977}"/>
    <cellStyle name="20% - Accent2 22 3 3 2 5" xfId="6334" xr:uid="{45992DBE-6284-4B71-BE3E-3C5A58D253D1}"/>
    <cellStyle name="20% - Accent2 22 3 3 3" xfId="693" xr:uid="{B8034B4C-AE3C-4F6B-8A1F-9FAD70A3F7B8}"/>
    <cellStyle name="20% - Accent2 22 3 3 3 2" xfId="694" xr:uid="{A260B063-7078-4B34-88E3-594C1D7D5456}"/>
    <cellStyle name="20% - Accent2 22 3 3 3 2 2" xfId="5733" xr:uid="{E0DC53B5-C4BB-432E-8CF6-5008B635967E}"/>
    <cellStyle name="20% - Accent2 22 3 3 3 2 2 2" xfId="10089" xr:uid="{44867918-4BAF-4F8C-8B1C-F52466C00C89}"/>
    <cellStyle name="20% - Accent2 22 3 3 3 2 3" xfId="6339" xr:uid="{2745DF79-ECC3-4763-9FA4-572A5563C2D3}"/>
    <cellStyle name="20% - Accent2 22 3 3 3 3" xfId="4653" xr:uid="{905BD985-C987-4EB0-9376-90FB1E119595}"/>
    <cellStyle name="20% - Accent2 22 3 3 3 3 2" xfId="9009" xr:uid="{32B6320C-2E5F-4D64-800B-B6ADA96C460F}"/>
    <cellStyle name="20% - Accent2 22 3 3 3 4" xfId="6338" xr:uid="{760BDFCD-A152-4ED1-B7F4-5F88DE2156E8}"/>
    <cellStyle name="20% - Accent2 22 3 3 4" xfId="695" xr:uid="{7B666CB6-175D-4788-845A-DD37CEEC3236}"/>
    <cellStyle name="20% - Accent2 22 3 3 4 2" xfId="5193" xr:uid="{F1B8F0EB-56C0-4C6E-8643-1816EEAC8FF9}"/>
    <cellStyle name="20% - Accent2 22 3 3 4 2 2" xfId="9549" xr:uid="{BB420A58-2180-4298-AF94-43B680AE17BA}"/>
    <cellStyle name="20% - Accent2 22 3 3 4 3" xfId="6340" xr:uid="{36121D97-8EC6-43F7-8ECA-F602575435EC}"/>
    <cellStyle name="20% - Accent2 22 3 3 5" xfId="4203" xr:uid="{77268CFA-0E96-4FAF-BD83-A833991AC816}"/>
    <cellStyle name="20% - Accent2 22 3 3 5 2" xfId="8559" xr:uid="{552FB255-4BA5-4520-B21F-7FFB38440829}"/>
    <cellStyle name="20% - Accent2 22 3 3 6" xfId="6333" xr:uid="{E8980F6E-B880-46B4-9264-283D1784178B}"/>
    <cellStyle name="20% - Accent2 22 3 4" xfId="696" xr:uid="{465B00FC-2EDD-4DA0-9BDB-95A74B519640}"/>
    <cellStyle name="20% - Accent2 22 3 4 2" xfId="697" xr:uid="{CE834BD6-C40F-4EBD-BE92-41AD1F424D5D}"/>
    <cellStyle name="20% - Accent2 22 3 4 2 2" xfId="698" xr:uid="{8E6CA5BE-FAD4-44D6-B6FF-9F5B997D7338}"/>
    <cellStyle name="20% - Accent2 22 3 4 2 2 2" xfId="5940" xr:uid="{8AE5535A-D137-40AF-A410-DD97A219C69A}"/>
    <cellStyle name="20% - Accent2 22 3 4 2 2 2 2" xfId="10296" xr:uid="{A768023E-D9E9-4C4E-ACE2-7F878C0A8D4E}"/>
    <cellStyle name="20% - Accent2 22 3 4 2 2 3" xfId="6343" xr:uid="{44C76B5F-C4BA-48E0-8DA2-4CF53A270F69}"/>
    <cellStyle name="20% - Accent2 22 3 4 2 3" xfId="4860" xr:uid="{BFCF9A11-C1F7-44C5-B04A-1D28C570BEAD}"/>
    <cellStyle name="20% - Accent2 22 3 4 2 3 2" xfId="9216" xr:uid="{3FFB9A65-188C-4405-8534-0314029D9D98}"/>
    <cellStyle name="20% - Accent2 22 3 4 2 4" xfId="6342" xr:uid="{8688DDEC-B940-4FC2-BCC8-73CBAD4149B4}"/>
    <cellStyle name="20% - Accent2 22 3 4 3" xfId="699" xr:uid="{230E10EA-7D57-43B0-A5D2-8447A3FEF2E8}"/>
    <cellStyle name="20% - Accent2 22 3 4 3 2" xfId="5400" xr:uid="{4CF480AE-8D3F-4D3E-A423-A8171D9081D3}"/>
    <cellStyle name="20% - Accent2 22 3 4 3 2 2" xfId="9756" xr:uid="{6C1F4BBF-360D-4451-97B6-24D49D6ED983}"/>
    <cellStyle name="20% - Accent2 22 3 4 3 3" xfId="6344" xr:uid="{8BC56732-F55E-4D88-9DFC-E3C7441F7942}"/>
    <cellStyle name="20% - Accent2 22 3 4 4" xfId="4320" xr:uid="{417030C2-9242-4121-8870-15E118E44F8B}"/>
    <cellStyle name="20% - Accent2 22 3 4 4 2" xfId="8676" xr:uid="{9B46055B-28EA-450D-9660-C2124664BA21}"/>
    <cellStyle name="20% - Accent2 22 3 4 5" xfId="6341" xr:uid="{F188FFB6-E37F-4C4E-B5E4-86A9E82E1124}"/>
    <cellStyle name="20% - Accent2 22 3 5" xfId="700" xr:uid="{2DCF1E5E-0176-4125-8190-CEFD74816D57}"/>
    <cellStyle name="20% - Accent2 22 3 5 2" xfId="701" xr:uid="{EA7270E0-E8B1-4389-9C94-6D1E61487082}"/>
    <cellStyle name="20% - Accent2 22 3 5 2 2" xfId="5670" xr:uid="{9B12DB6B-0F37-4AB4-A023-988ECA1A7156}"/>
    <cellStyle name="20% - Accent2 22 3 5 2 2 2" xfId="10026" xr:uid="{D9392A6C-CE47-47F3-ADA1-56614D0E607F}"/>
    <cellStyle name="20% - Accent2 22 3 5 2 3" xfId="6346" xr:uid="{77B0F58D-9F30-4551-94F7-91723046714B}"/>
    <cellStyle name="20% - Accent2 22 3 5 3" xfId="4590" xr:uid="{A6AF9E6D-35EC-4252-989D-853BC1B9E91D}"/>
    <cellStyle name="20% - Accent2 22 3 5 3 2" xfId="8946" xr:uid="{BCA1B9DF-6033-4183-8905-23FD18C98A2F}"/>
    <cellStyle name="20% - Accent2 22 3 5 4" xfId="6345" xr:uid="{F14C11CB-C574-4B16-9353-F2535A8C01D9}"/>
    <cellStyle name="20% - Accent2 22 3 6" xfId="702" xr:uid="{AE926551-153D-4AE5-AE31-2D03EB806B2E}"/>
    <cellStyle name="20% - Accent2 22 3 6 2" xfId="5130" xr:uid="{FDBD68BF-00E5-4483-93B9-54500DCCF2BC}"/>
    <cellStyle name="20% - Accent2 22 3 6 2 2" xfId="9486" xr:uid="{F2D89CFD-6C31-4B1D-806C-1522264D723E}"/>
    <cellStyle name="20% - Accent2 22 3 6 3" xfId="6347" xr:uid="{742512C2-3A4B-4B7A-AB9E-3C26D1BEDA6F}"/>
    <cellStyle name="20% - Accent2 22 3 7" xfId="4023" xr:uid="{F5102A46-D7BE-4DAF-A5A9-AC654C6EC15C}"/>
    <cellStyle name="20% - Accent2 22 3 7 2" xfId="8379" xr:uid="{A8380BD5-A4BF-46E6-BA31-E819A72ADE5F}"/>
    <cellStyle name="20% - Accent2 22 3 8" xfId="6324" xr:uid="{74B933EF-413D-48FF-97FD-46B23097EEB9}"/>
    <cellStyle name="20% - Accent2 22 4" xfId="703" xr:uid="{061A092B-9943-4D21-8437-AE56FD563FE1}"/>
    <cellStyle name="20% - Accent2 22 4 2" xfId="704" xr:uid="{A6C7A188-10E9-461A-986A-E3FE3EA9366D}"/>
    <cellStyle name="20% - Accent2 22 4 2 2" xfId="705" xr:uid="{8FEC49F0-C9C2-41B0-901F-D73B3E57576A}"/>
    <cellStyle name="20% - Accent2 22 4 2 2 2" xfId="706" xr:uid="{F9AFB912-1FE3-4344-91A3-CE111F3C62A8}"/>
    <cellStyle name="20% - Accent2 22 4 2 2 2 2" xfId="6075" xr:uid="{DCE36603-151C-42A9-BCE8-1745E9AD0C86}"/>
    <cellStyle name="20% - Accent2 22 4 2 2 2 2 2" xfId="10431" xr:uid="{12D91832-BE5F-4017-B484-AE16A3882CE3}"/>
    <cellStyle name="20% - Accent2 22 4 2 2 2 3" xfId="6351" xr:uid="{2B0F2D5A-ED7E-4719-B34E-838133558923}"/>
    <cellStyle name="20% - Accent2 22 4 2 2 3" xfId="4995" xr:uid="{B3810905-A9AF-457D-A92E-CC954C3632E2}"/>
    <cellStyle name="20% - Accent2 22 4 2 2 3 2" xfId="9351" xr:uid="{E45F39C5-7CE1-4132-9F49-6A6D0D57697A}"/>
    <cellStyle name="20% - Accent2 22 4 2 2 4" xfId="6350" xr:uid="{BB858C84-0450-4B41-BABE-6A50A768E2A9}"/>
    <cellStyle name="20% - Accent2 22 4 2 3" xfId="707" xr:uid="{E5C1F4A7-891D-448B-824C-42D000238A83}"/>
    <cellStyle name="20% - Accent2 22 4 2 3 2" xfId="5535" xr:uid="{156B7B63-D278-4D6C-AF4F-C5F55AA040FC}"/>
    <cellStyle name="20% - Accent2 22 4 2 3 2 2" xfId="9891" xr:uid="{4FB12242-E3A8-418E-9303-3A97A380BFEB}"/>
    <cellStyle name="20% - Accent2 22 4 2 3 3" xfId="6352" xr:uid="{9B73D164-90BC-49D3-9DA9-712F6830CF53}"/>
    <cellStyle name="20% - Accent2 22 4 2 4" xfId="4455" xr:uid="{9FDB3716-41C3-4703-A6B3-40F8B1009C64}"/>
    <cellStyle name="20% - Accent2 22 4 2 4 2" xfId="8811" xr:uid="{B4EDDA4F-3A75-4B29-8D87-19FB4505C8C6}"/>
    <cellStyle name="20% - Accent2 22 4 2 5" xfId="6349" xr:uid="{85AE752A-416E-4044-8630-600C8D8D2580}"/>
    <cellStyle name="20% - Accent2 22 4 3" xfId="708" xr:uid="{B0A27FF5-CBF7-4E5A-8250-719F35C784A3}"/>
    <cellStyle name="20% - Accent2 22 4 3 2" xfId="709" xr:uid="{69C4CD2A-6FD8-4943-BA65-EC246D047279}"/>
    <cellStyle name="20% - Accent2 22 4 3 2 2" xfId="5805" xr:uid="{10E61416-E172-4ECC-8797-D64D2388780C}"/>
    <cellStyle name="20% - Accent2 22 4 3 2 2 2" xfId="10161" xr:uid="{A22A0F4C-DFD6-4D86-ACD9-8A983C1FD96A}"/>
    <cellStyle name="20% - Accent2 22 4 3 2 3" xfId="6354" xr:uid="{46140F8F-E732-4D07-AEA5-F1C4647FF9E6}"/>
    <cellStyle name="20% - Accent2 22 4 3 3" xfId="4725" xr:uid="{C839ED47-5F4A-4F1E-8160-3C304AE67736}"/>
    <cellStyle name="20% - Accent2 22 4 3 3 2" xfId="9081" xr:uid="{D34865FB-0B41-4520-A2FF-EF78F0794792}"/>
    <cellStyle name="20% - Accent2 22 4 3 4" xfId="6353" xr:uid="{5962E52F-847C-4C67-AE46-2E01A0C53762}"/>
    <cellStyle name="20% - Accent2 22 4 4" xfId="710" xr:uid="{F962F967-21CB-4DB4-8BE5-169608002636}"/>
    <cellStyle name="20% - Accent2 22 4 4 2" xfId="5265" xr:uid="{042E479F-538B-40E4-A848-3727D9DA2DE3}"/>
    <cellStyle name="20% - Accent2 22 4 4 2 2" xfId="9621" xr:uid="{AFE56155-9CE4-4184-8A9E-376B33F74F10}"/>
    <cellStyle name="20% - Accent2 22 4 4 3" xfId="6355" xr:uid="{044CC788-2E28-4BCA-AD63-D37D9C713BE9}"/>
    <cellStyle name="20% - Accent2 22 4 5" xfId="4095" xr:uid="{41AE353E-97FE-4D39-B398-458457762B81}"/>
    <cellStyle name="20% - Accent2 22 4 5 2" xfId="8451" xr:uid="{4DA746D0-3E69-4533-AD7D-32A15244452C}"/>
    <cellStyle name="20% - Accent2 22 4 6" xfId="6348" xr:uid="{4BCA3D9A-A9B9-410C-B1FE-68422F12D697}"/>
    <cellStyle name="20% - Accent2 22 5" xfId="711" xr:uid="{8023B712-8916-48EB-A582-727875F0F153}"/>
    <cellStyle name="20% - Accent2 22 5 2" xfId="712" xr:uid="{46EC3B18-7CFF-420B-B3D0-D85CC10EDC58}"/>
    <cellStyle name="20% - Accent2 22 5 2 2" xfId="713" xr:uid="{99365CB9-E639-4050-8540-6BE00B9132E5}"/>
    <cellStyle name="20% - Accent2 22 5 2 2 2" xfId="714" xr:uid="{98E1C679-3B17-438A-A5AF-8F4077D663C7}"/>
    <cellStyle name="20% - Accent2 22 5 2 2 2 2" xfId="5985" xr:uid="{9C0D9330-3594-434C-A787-B3B6B731848C}"/>
    <cellStyle name="20% - Accent2 22 5 2 2 2 2 2" xfId="10341" xr:uid="{AC975BE9-FCC9-4134-9132-D3362FC5C99C}"/>
    <cellStyle name="20% - Accent2 22 5 2 2 2 3" xfId="6359" xr:uid="{E24E9925-3C8E-4D44-BF73-54D057E06D6E}"/>
    <cellStyle name="20% - Accent2 22 5 2 2 3" xfId="4905" xr:uid="{190BD977-6EA4-4AD8-A0DA-B6D2F61E5229}"/>
    <cellStyle name="20% - Accent2 22 5 2 2 3 2" xfId="9261" xr:uid="{F9DB27CC-A8E2-4436-A7AB-328A1A27CB5F}"/>
    <cellStyle name="20% - Accent2 22 5 2 2 4" xfId="6358" xr:uid="{4E5C5B07-B30F-4B98-8F17-E290D517F316}"/>
    <cellStyle name="20% - Accent2 22 5 2 3" xfId="715" xr:uid="{F40EB47B-C9DF-4B4D-8E83-9EFD4A7F0F55}"/>
    <cellStyle name="20% - Accent2 22 5 2 3 2" xfId="5445" xr:uid="{8766913C-086A-4D31-8470-B8BD09AFEF8A}"/>
    <cellStyle name="20% - Accent2 22 5 2 3 2 2" xfId="9801" xr:uid="{30D8F43B-9DF0-460C-A3A8-5C47EC0FA0B2}"/>
    <cellStyle name="20% - Accent2 22 5 2 3 3" xfId="6360" xr:uid="{C58CF3F3-227E-4B8B-A205-393727E3A36A}"/>
    <cellStyle name="20% - Accent2 22 5 2 4" xfId="4365" xr:uid="{E9CEE77E-82E0-485A-9FDD-46A5B77DAAD8}"/>
    <cellStyle name="20% - Accent2 22 5 2 4 2" xfId="8721" xr:uid="{35A2D4BE-C5A7-4648-B545-6D95B3F7F868}"/>
    <cellStyle name="20% - Accent2 22 5 2 5" xfId="6357" xr:uid="{F16A9829-E0D4-4E38-91CA-EDDBF7990931}"/>
    <cellStyle name="20% - Accent2 22 5 3" xfId="716" xr:uid="{7D9FA4AA-8A1E-41DB-AA4E-8169A37B649B}"/>
    <cellStyle name="20% - Accent2 22 5 3 2" xfId="717" xr:uid="{F1D5BF3E-14E2-4C93-95AC-90A543E35F5B}"/>
    <cellStyle name="20% - Accent2 22 5 3 2 2" xfId="5715" xr:uid="{6011F5DB-22CD-4134-9B71-0C60A9B39667}"/>
    <cellStyle name="20% - Accent2 22 5 3 2 2 2" xfId="10071" xr:uid="{6E0B8281-75E8-49FF-8239-17CE5C5174A5}"/>
    <cellStyle name="20% - Accent2 22 5 3 2 3" xfId="6362" xr:uid="{050AEBC5-9697-43E0-A3A0-494CAA6B36A0}"/>
    <cellStyle name="20% - Accent2 22 5 3 3" xfId="4635" xr:uid="{1A50252A-15D3-4384-ACBE-5180302AEB22}"/>
    <cellStyle name="20% - Accent2 22 5 3 3 2" xfId="8991" xr:uid="{8517D73F-E0D6-43E7-B443-DB6B16528811}"/>
    <cellStyle name="20% - Accent2 22 5 3 4" xfId="6361" xr:uid="{699FFD0A-DD7D-441F-9915-D914A963AF8B}"/>
    <cellStyle name="20% - Accent2 22 5 4" xfId="718" xr:uid="{B053A591-6BCE-4036-BE10-8CA713116644}"/>
    <cellStyle name="20% - Accent2 22 5 4 2" xfId="5175" xr:uid="{25802BFD-855E-46EA-984B-694565AB593D}"/>
    <cellStyle name="20% - Accent2 22 5 4 2 2" xfId="9531" xr:uid="{F24E5B51-3A34-435F-8589-3D01B6D5F248}"/>
    <cellStyle name="20% - Accent2 22 5 4 3" xfId="6363" xr:uid="{643881D5-7C3C-4D8F-AB8D-6486227F58B9}"/>
    <cellStyle name="20% - Accent2 22 5 5" xfId="4185" xr:uid="{E5E238EE-90B8-47DF-BAD3-5788A2518484}"/>
    <cellStyle name="20% - Accent2 22 5 5 2" xfId="8541" xr:uid="{72CAFBED-725D-44DC-BB30-FC912FB945A3}"/>
    <cellStyle name="20% - Accent2 22 5 6" xfId="6356" xr:uid="{7744F343-71B3-4BA7-905F-81E40D41219F}"/>
    <cellStyle name="20% - Accent2 22 6" xfId="719" xr:uid="{9CA3B9F0-E451-48BC-AD1A-0BBAE671A310}"/>
    <cellStyle name="20% - Accent2 22 6 2" xfId="720" xr:uid="{CFFDF9DB-2F21-4F46-BE8F-B16BD1691D44}"/>
    <cellStyle name="20% - Accent2 22 6 2 2" xfId="721" xr:uid="{CD2E5AEC-C089-4D77-91C1-974A6DB315B5}"/>
    <cellStyle name="20% - Accent2 22 6 2 2 2" xfId="5895" xr:uid="{476BFCD6-3409-4215-9A52-B0228A3E2331}"/>
    <cellStyle name="20% - Accent2 22 6 2 2 2 2" xfId="10251" xr:uid="{E1C78CE8-EFE0-4F82-95CF-B9C214A2424C}"/>
    <cellStyle name="20% - Accent2 22 6 2 2 3" xfId="6366" xr:uid="{AA045035-8806-45B1-8C25-BCF069E26614}"/>
    <cellStyle name="20% - Accent2 22 6 2 3" xfId="4815" xr:uid="{1C675E24-7205-4413-99AF-755BA21F201C}"/>
    <cellStyle name="20% - Accent2 22 6 2 3 2" xfId="9171" xr:uid="{6771F6FF-0115-4957-9B8D-DBA93AFB278D}"/>
    <cellStyle name="20% - Accent2 22 6 2 4" xfId="6365" xr:uid="{7697AC4F-8B5B-4163-8B82-9600CCB74ED5}"/>
    <cellStyle name="20% - Accent2 22 6 3" xfId="722" xr:uid="{6B6E7119-93BD-43C3-9D96-258A7FABFD7A}"/>
    <cellStyle name="20% - Accent2 22 6 3 2" xfId="5355" xr:uid="{4A2EE2EB-C426-4DAC-B254-74669FE37E1A}"/>
    <cellStyle name="20% - Accent2 22 6 3 2 2" xfId="9711" xr:uid="{B9B8049D-C19F-4391-B69B-537F8E409A07}"/>
    <cellStyle name="20% - Accent2 22 6 3 3" xfId="6367" xr:uid="{A5673DD1-751F-49E9-8937-B27FF48C3B88}"/>
    <cellStyle name="20% - Accent2 22 6 4" xfId="4275" xr:uid="{0C483858-675D-42E6-BC6A-64A2F01FCF40}"/>
    <cellStyle name="20% - Accent2 22 6 4 2" xfId="8631" xr:uid="{DA7740B9-7D1C-475B-B8D9-A07B0764320E}"/>
    <cellStyle name="20% - Accent2 22 6 5" xfId="6364" xr:uid="{E27B803F-6D32-48F3-9A2F-313AA555C1E7}"/>
    <cellStyle name="20% - Accent2 22 7" xfId="723" xr:uid="{E834B48E-63FD-4E4F-AE6A-5BFDD703EF4B}"/>
    <cellStyle name="20% - Accent2 22 7 2" xfId="724" xr:uid="{65207327-EECE-4660-AA03-56C9A7E47F45}"/>
    <cellStyle name="20% - Accent2 22 7 2 2" xfId="5625" xr:uid="{3C372453-790C-4B0F-851C-31EE33D9BDFE}"/>
    <cellStyle name="20% - Accent2 22 7 2 2 2" xfId="9981" xr:uid="{08ABE078-5706-4138-BBBF-7A98D76CBA80}"/>
    <cellStyle name="20% - Accent2 22 7 2 3" xfId="6369" xr:uid="{ADAC802B-87E1-4011-97F1-E19FA2DE202F}"/>
    <cellStyle name="20% - Accent2 22 7 3" xfId="4545" xr:uid="{3C2AB62A-B19A-4E66-90A8-4F382D11B321}"/>
    <cellStyle name="20% - Accent2 22 7 3 2" xfId="8901" xr:uid="{C0C543FB-4F22-4841-BEC0-C5A0D780811B}"/>
    <cellStyle name="20% - Accent2 22 7 4" xfId="6368" xr:uid="{61165ECE-36A3-411F-BBCF-5355DE8A3243}"/>
    <cellStyle name="20% - Accent2 22 8" xfId="725" xr:uid="{52010E43-E7DD-4F68-AAAD-D95E25A9292A}"/>
    <cellStyle name="20% - Accent2 22 8 2" xfId="5085" xr:uid="{7FD3FBE6-D173-46DE-ACD5-3CD5BDB23B9D}"/>
    <cellStyle name="20% - Accent2 22 8 2 2" xfId="9441" xr:uid="{532D0147-6D29-41A3-A295-17CA7DB55EDC}"/>
    <cellStyle name="20% - Accent2 22 8 3" xfId="6370" xr:uid="{F8B4ADDF-1DDE-429C-A20E-77A5EB0C3B01}"/>
    <cellStyle name="20% - Accent2 22 9" xfId="4004" xr:uid="{744A5263-7F56-449F-939D-A4F66004D750}"/>
    <cellStyle name="20% - Accent2 22 9 2" xfId="8361" xr:uid="{CDA7515D-1C1C-4115-AEB5-74E577C85173}"/>
    <cellStyle name="20% - Accent2 3" xfId="726" xr:uid="{CFED1658-BFDE-4F09-A56F-AB293FBC3DE8}"/>
    <cellStyle name="20% - Accent2 4" xfId="727" xr:uid="{B95FECD6-5390-4825-A916-D610CCBE19EF}"/>
    <cellStyle name="20% - Accent2 5" xfId="728" xr:uid="{9F0A9E8C-32F4-4E8D-ACC7-158876AE0BA3}"/>
    <cellStyle name="20% - Accent2 6" xfId="729" xr:uid="{427AAEE1-BECC-4F5D-AF08-A6AFECDC78C0}"/>
    <cellStyle name="20% - Accent2 7" xfId="730" xr:uid="{1994EEE0-01A8-40C3-B004-394DB11D8405}"/>
    <cellStyle name="20% - Accent2 8" xfId="731" xr:uid="{40289CD0-E124-4367-A60C-FB0FA2B95C97}"/>
    <cellStyle name="20% - Accent2 9" xfId="732" xr:uid="{27863D41-068C-4426-92B7-5C3967AF5572}"/>
    <cellStyle name="20% - Accent3 10" xfId="733" xr:uid="{A6F254D1-8010-49B0-95D9-AA82A75F89C9}"/>
    <cellStyle name="20% - Accent3 11" xfId="734" xr:uid="{03A83536-BB77-436F-B242-9829850D3154}"/>
    <cellStyle name="20% - Accent3 12" xfId="735" xr:uid="{F9A65BAB-5BAF-473D-8A67-945C7DEED882}"/>
    <cellStyle name="20% - Accent3 13" xfId="736" xr:uid="{E6947F42-C538-489B-8863-FCC8CBFD0F8F}"/>
    <cellStyle name="20% - Accent3 14" xfId="737" xr:uid="{6CB51C32-F387-47FA-9D57-36FA6DF36900}"/>
    <cellStyle name="20% - Accent3 15" xfId="738" xr:uid="{A6220954-C7E6-48B1-96DA-9BCD7EDBED6B}"/>
    <cellStyle name="20% - Accent3 16" xfId="739" xr:uid="{37D41EB9-0982-4329-8949-E20F499FF666}"/>
    <cellStyle name="20% - Accent3 17" xfId="740" xr:uid="{6E42CC32-EDDF-4BD1-9023-7B8EAE923119}"/>
    <cellStyle name="20% - Accent3 18" xfId="741" xr:uid="{5AE0F293-B9C1-4D24-B3B0-5A0F17E1F964}"/>
    <cellStyle name="20% - Accent3 19" xfId="742" xr:uid="{8D610D50-5020-4FE9-ADDB-2442A5AB7B73}"/>
    <cellStyle name="20% - Accent3 2" xfId="743" xr:uid="{EA5FE7C3-E3CD-4A0F-AFDB-DDED6C0E4FD5}"/>
    <cellStyle name="20% - Accent3 20" xfId="744" xr:uid="{053EBB49-FCE3-411C-9574-E62264BFFAC9}"/>
    <cellStyle name="20% - Accent3 21" xfId="745" xr:uid="{8F1B6D29-E7CE-4DE1-9D3C-8095CAFE73D3}"/>
    <cellStyle name="20% - Accent3 22" xfId="746" xr:uid="{CD4DFABF-FEE2-4449-876D-F43C84632F16}"/>
    <cellStyle name="20% - Accent3 22 10" xfId="6371" xr:uid="{39094834-A01F-4A26-B273-2B2B7084C514}"/>
    <cellStyle name="20% - Accent3 22 2" xfId="747" xr:uid="{A7F5A5F0-7944-4BDB-9B61-91992CAF4BB6}"/>
    <cellStyle name="20% - Accent3 22 2 2" xfId="748" xr:uid="{979AFA23-821B-4F99-AE7B-5CF9ACD926BE}"/>
    <cellStyle name="20% - Accent3 22 2 2 2" xfId="749" xr:uid="{FA3CFA00-5B45-415F-BA5F-A96359A82462}"/>
    <cellStyle name="20% - Accent3 22 2 2 2 2" xfId="750" xr:uid="{4CA9036F-B4E1-4961-B12D-A5A6AB6DE560}"/>
    <cellStyle name="20% - Accent3 22 2 2 2 2 2" xfId="751" xr:uid="{ECB0D520-20CC-4D6F-9201-A7F687074FE2}"/>
    <cellStyle name="20% - Accent3 22 2 2 2 2 2 2" xfId="752" xr:uid="{3382445B-B639-4307-817B-A19CE0D084BA}"/>
    <cellStyle name="20% - Accent3 22 2 2 2 2 2 2 2" xfId="6135" xr:uid="{09C9C3CD-2713-4EE1-936E-267E4C337D9B}"/>
    <cellStyle name="20% - Accent3 22 2 2 2 2 2 2 2 2" xfId="10491" xr:uid="{18AC5170-5394-4B91-909D-F8732690E53C}"/>
    <cellStyle name="20% - Accent3 22 2 2 2 2 2 2 3" xfId="6377" xr:uid="{334E0BA0-0AC4-4C8D-8317-93884C63C320}"/>
    <cellStyle name="20% - Accent3 22 2 2 2 2 2 3" xfId="5055" xr:uid="{0F9ED71B-A95C-41EF-8E5A-D11C392BE149}"/>
    <cellStyle name="20% - Accent3 22 2 2 2 2 2 3 2" xfId="9411" xr:uid="{36FDE8A2-DC5E-4315-B0DC-2A1CC62813CE}"/>
    <cellStyle name="20% - Accent3 22 2 2 2 2 2 4" xfId="6376" xr:uid="{C9B5A805-B3C8-41BE-9DE0-EE7808D7DD05}"/>
    <cellStyle name="20% - Accent3 22 2 2 2 2 3" xfId="753" xr:uid="{F6113401-9F7E-4420-A5FD-52D239579639}"/>
    <cellStyle name="20% - Accent3 22 2 2 2 2 3 2" xfId="5595" xr:uid="{7B22C475-8B14-4550-9F74-5DF444C3828D}"/>
    <cellStyle name="20% - Accent3 22 2 2 2 2 3 2 2" xfId="9951" xr:uid="{340EE36D-0871-4962-AAED-73FF56C0C53B}"/>
    <cellStyle name="20% - Accent3 22 2 2 2 2 3 3" xfId="6378" xr:uid="{C79C4FB8-5EF3-4D61-8B44-0409DD0FDD46}"/>
    <cellStyle name="20% - Accent3 22 2 2 2 2 4" xfId="4515" xr:uid="{40BBDECB-271B-4C2E-ABEE-3D2F18262D8D}"/>
    <cellStyle name="20% - Accent3 22 2 2 2 2 4 2" xfId="8871" xr:uid="{26C2604F-FD27-444C-91DF-62BE664C337D}"/>
    <cellStyle name="20% - Accent3 22 2 2 2 2 5" xfId="6375" xr:uid="{F944A792-451D-4009-91DC-9E6758A3C1FC}"/>
    <cellStyle name="20% - Accent3 22 2 2 2 3" xfId="754" xr:uid="{F4777973-4BBF-4166-8A37-45853BB5DE23}"/>
    <cellStyle name="20% - Accent3 22 2 2 2 3 2" xfId="755" xr:uid="{9908F34A-8F29-4D6A-B497-8F04C59312F8}"/>
    <cellStyle name="20% - Accent3 22 2 2 2 3 2 2" xfId="5865" xr:uid="{44ED2AD6-BBE9-4FD6-86D2-CEC0C73BBBD8}"/>
    <cellStyle name="20% - Accent3 22 2 2 2 3 2 2 2" xfId="10221" xr:uid="{8202822E-8064-4458-8F84-6F119AA6AAFC}"/>
    <cellStyle name="20% - Accent3 22 2 2 2 3 2 3" xfId="6380" xr:uid="{D8543DBE-6788-4310-B7BF-1E8676A9B253}"/>
    <cellStyle name="20% - Accent3 22 2 2 2 3 3" xfId="4785" xr:uid="{19DD9640-34A0-4F4A-97F1-19B22EE63843}"/>
    <cellStyle name="20% - Accent3 22 2 2 2 3 3 2" xfId="9141" xr:uid="{80912623-4E30-4AAE-943A-52E51719F1B3}"/>
    <cellStyle name="20% - Accent3 22 2 2 2 3 4" xfId="6379" xr:uid="{346570E3-33B6-4AD6-920D-EF878137C24A}"/>
    <cellStyle name="20% - Accent3 22 2 2 2 4" xfId="756" xr:uid="{B9EAFC42-8FC8-4E18-9409-6047022B9467}"/>
    <cellStyle name="20% - Accent3 22 2 2 2 4 2" xfId="5325" xr:uid="{DEFB1466-CE9E-4B19-A86C-5A9E7D19E331}"/>
    <cellStyle name="20% - Accent3 22 2 2 2 4 2 2" xfId="9681" xr:uid="{5491DCC2-3548-4995-A62F-D38717569AD3}"/>
    <cellStyle name="20% - Accent3 22 2 2 2 4 3" xfId="6381" xr:uid="{0F7D5F4E-9825-428B-9FC7-296557DC2913}"/>
    <cellStyle name="20% - Accent3 22 2 2 2 5" xfId="4155" xr:uid="{68DCBA0A-D61F-4628-A3FB-2EFC05317A98}"/>
    <cellStyle name="20% - Accent3 22 2 2 2 5 2" xfId="8511" xr:uid="{698B860B-CAC1-4061-9A96-F8BA9E3458D4}"/>
    <cellStyle name="20% - Accent3 22 2 2 2 6" xfId="6374" xr:uid="{FE9F82BE-73A0-46D4-A393-8F4EDD58F3F7}"/>
    <cellStyle name="20% - Accent3 22 2 2 3" xfId="757" xr:uid="{0AC31AD9-7E61-42F5-8589-0713065A7A04}"/>
    <cellStyle name="20% - Accent3 22 2 2 3 2" xfId="758" xr:uid="{8C31A517-99E8-47F2-B960-D0140AEBFF80}"/>
    <cellStyle name="20% - Accent3 22 2 2 3 2 2" xfId="759" xr:uid="{A4949C37-A89F-4D50-8281-7C0603026AA1}"/>
    <cellStyle name="20% - Accent3 22 2 2 3 2 2 2" xfId="760" xr:uid="{7EFC6986-8A5C-42D1-9E4E-267883FFEF33}"/>
    <cellStyle name="20% - Accent3 22 2 2 3 2 2 2 2" xfId="6005" xr:uid="{8C951FD6-3D8A-401A-9B59-3F770A1C2319}"/>
    <cellStyle name="20% - Accent3 22 2 2 3 2 2 2 2 2" xfId="10361" xr:uid="{A72C2AA7-296A-4D9E-A31F-8356F5C7F4E4}"/>
    <cellStyle name="20% - Accent3 22 2 2 3 2 2 2 3" xfId="6385" xr:uid="{455FD4C4-3C6C-40D6-8983-FF39F84D9169}"/>
    <cellStyle name="20% - Accent3 22 2 2 3 2 2 3" xfId="4925" xr:uid="{C03AF451-8F1A-4E91-AF39-A00B52399B5C}"/>
    <cellStyle name="20% - Accent3 22 2 2 3 2 2 3 2" xfId="9281" xr:uid="{AE308923-3E4E-45DE-943E-46B208C04BBB}"/>
    <cellStyle name="20% - Accent3 22 2 2 3 2 2 4" xfId="6384" xr:uid="{73CE8AF7-6C85-411B-B304-3792B7679B5A}"/>
    <cellStyle name="20% - Accent3 22 2 2 3 2 3" xfId="761" xr:uid="{FC93875F-1EBA-4D53-B4CB-E26F7E61F91B}"/>
    <cellStyle name="20% - Accent3 22 2 2 3 2 3 2" xfId="5465" xr:uid="{53DA6B49-63B7-4475-AF40-79C11E79D644}"/>
    <cellStyle name="20% - Accent3 22 2 2 3 2 3 2 2" xfId="9821" xr:uid="{A51AF97F-5189-49CF-A5E0-23D4A4EEAF97}"/>
    <cellStyle name="20% - Accent3 22 2 2 3 2 3 3" xfId="6386" xr:uid="{B3DE5882-9275-426B-BA19-3ED95EC8F61D}"/>
    <cellStyle name="20% - Accent3 22 2 2 3 2 4" xfId="4385" xr:uid="{AD05B168-1397-4474-BF71-75FCA37525DC}"/>
    <cellStyle name="20% - Accent3 22 2 2 3 2 4 2" xfId="8741" xr:uid="{0F43F634-BE13-431B-9C40-F999BD42C986}"/>
    <cellStyle name="20% - Accent3 22 2 2 3 2 5" xfId="6383" xr:uid="{98DEF39E-1458-4CF9-815F-226F978FF14B}"/>
    <cellStyle name="20% - Accent3 22 2 2 3 3" xfId="762" xr:uid="{F61271DD-3F7F-4587-949E-A5BAD4544FA4}"/>
    <cellStyle name="20% - Accent3 22 2 2 3 3 2" xfId="763" xr:uid="{287D9854-5BFF-4AC1-ACBA-4426AE7405E8}"/>
    <cellStyle name="20% - Accent3 22 2 2 3 3 2 2" xfId="5735" xr:uid="{44D3F29C-ADA6-4831-A33B-AABE094F4942}"/>
    <cellStyle name="20% - Accent3 22 2 2 3 3 2 2 2" xfId="10091" xr:uid="{CC14D540-4E6E-472C-A0D4-B7E011E1691F}"/>
    <cellStyle name="20% - Accent3 22 2 2 3 3 2 3" xfId="6388" xr:uid="{698F1B78-2583-4334-9F47-A776E893E9E8}"/>
    <cellStyle name="20% - Accent3 22 2 2 3 3 3" xfId="4655" xr:uid="{AAB279BF-AEAC-4B82-B24E-120DA0933B94}"/>
    <cellStyle name="20% - Accent3 22 2 2 3 3 3 2" xfId="9011" xr:uid="{9AD543F4-EC9F-4A3B-BFB8-E556B3753924}"/>
    <cellStyle name="20% - Accent3 22 2 2 3 3 4" xfId="6387" xr:uid="{AE564AC1-3B2B-4819-8C8F-C898390C3703}"/>
    <cellStyle name="20% - Accent3 22 2 2 3 4" xfId="764" xr:uid="{F2613F05-8A52-4978-BFC8-741A45D8A009}"/>
    <cellStyle name="20% - Accent3 22 2 2 3 4 2" xfId="5195" xr:uid="{A56F1051-204E-43DC-9C6D-2F78A540405E}"/>
    <cellStyle name="20% - Accent3 22 2 2 3 4 2 2" xfId="9551" xr:uid="{45B09D4F-920C-4AF6-8D97-3F71E3B584E1}"/>
    <cellStyle name="20% - Accent3 22 2 2 3 4 3" xfId="6389" xr:uid="{53453C11-CE70-4307-811B-9444F28235BD}"/>
    <cellStyle name="20% - Accent3 22 2 2 3 5" xfId="4205" xr:uid="{15F36AB2-7873-4FC8-B42B-5E3A8033E616}"/>
    <cellStyle name="20% - Accent3 22 2 2 3 5 2" xfId="8561" xr:uid="{152947F9-79A6-45D5-B991-1541BCDF1B93}"/>
    <cellStyle name="20% - Accent3 22 2 2 3 6" xfId="6382" xr:uid="{AAFA785B-8979-4D63-BAAC-D2CC64AF5291}"/>
    <cellStyle name="20% - Accent3 22 2 2 4" xfId="765" xr:uid="{0BE3087D-10DE-4205-A6D9-9AED1B9C8026}"/>
    <cellStyle name="20% - Accent3 22 2 2 4 2" xfId="766" xr:uid="{64E1EB7E-B731-460E-95E9-49B61CC7E4A9}"/>
    <cellStyle name="20% - Accent3 22 2 2 4 2 2" xfId="767" xr:uid="{994DF274-6592-4C61-9B49-C044736B124D}"/>
    <cellStyle name="20% - Accent3 22 2 2 4 2 2 2" xfId="5955" xr:uid="{A8B8E864-1618-4F00-B1B2-BED97CEBBA48}"/>
    <cellStyle name="20% - Accent3 22 2 2 4 2 2 2 2" xfId="10311" xr:uid="{8B0D2F4B-824C-43BB-AFAB-DC3F6038CAC0}"/>
    <cellStyle name="20% - Accent3 22 2 2 4 2 2 3" xfId="6392" xr:uid="{E17E402F-6DD4-4A14-948A-52496FEABD7C}"/>
    <cellStyle name="20% - Accent3 22 2 2 4 2 3" xfId="4875" xr:uid="{A9B71513-AE3D-4C63-8B7B-C9903693A50A}"/>
    <cellStyle name="20% - Accent3 22 2 2 4 2 3 2" xfId="9231" xr:uid="{8A98D6AF-AC4E-40F4-A968-0DD114D88790}"/>
    <cellStyle name="20% - Accent3 22 2 2 4 2 4" xfId="6391" xr:uid="{4944B3D7-9391-4CDB-8ADD-667EB9F6F211}"/>
    <cellStyle name="20% - Accent3 22 2 2 4 3" xfId="768" xr:uid="{51109D16-2F6F-4FEA-9EF4-5EC670FEBB68}"/>
    <cellStyle name="20% - Accent3 22 2 2 4 3 2" xfId="5415" xr:uid="{F5D3B0B7-F9B0-467C-949D-CA7F23904AC8}"/>
    <cellStyle name="20% - Accent3 22 2 2 4 3 2 2" xfId="9771" xr:uid="{6C40B3AD-E665-43FC-A132-A13B2820CBA7}"/>
    <cellStyle name="20% - Accent3 22 2 2 4 3 3" xfId="6393" xr:uid="{48BD1916-FA14-4579-A444-AAC1222056EB}"/>
    <cellStyle name="20% - Accent3 22 2 2 4 4" xfId="4335" xr:uid="{1A64DD6C-6C82-4F85-AF15-E82999F604E7}"/>
    <cellStyle name="20% - Accent3 22 2 2 4 4 2" xfId="8691" xr:uid="{43BA6796-327C-4A78-99B2-1CE5BDB213EE}"/>
    <cellStyle name="20% - Accent3 22 2 2 4 5" xfId="6390" xr:uid="{3B4D55A0-0F81-488F-B63C-C4E064543EF8}"/>
    <cellStyle name="20% - Accent3 22 2 2 5" xfId="769" xr:uid="{5C2FACF7-DB55-4C18-9E16-93F5A44DB526}"/>
    <cellStyle name="20% - Accent3 22 2 2 5 2" xfId="770" xr:uid="{548A7D9E-475D-489D-91CF-E602C1FAAE97}"/>
    <cellStyle name="20% - Accent3 22 2 2 5 2 2" xfId="5685" xr:uid="{D31D04DD-6670-46DF-9FBA-2CDDB01FEFE9}"/>
    <cellStyle name="20% - Accent3 22 2 2 5 2 2 2" xfId="10041" xr:uid="{B1D4AFF5-8C9A-42A6-B727-1CCB95787621}"/>
    <cellStyle name="20% - Accent3 22 2 2 5 2 3" xfId="6395" xr:uid="{DB09DBB1-F600-449B-9808-9B6A66C3BA1B}"/>
    <cellStyle name="20% - Accent3 22 2 2 5 3" xfId="4605" xr:uid="{8B3B8282-4CB2-42C7-8873-67752DC93C3D}"/>
    <cellStyle name="20% - Accent3 22 2 2 5 3 2" xfId="8961" xr:uid="{E57B1745-4C6E-487E-BD8E-05AF04B256D7}"/>
    <cellStyle name="20% - Accent3 22 2 2 5 4" xfId="6394" xr:uid="{33F040ED-4DFA-424B-A78B-627CA94227BF}"/>
    <cellStyle name="20% - Accent3 22 2 2 6" xfId="771" xr:uid="{AE37A22C-E214-4BD3-AA73-5B1C48AA6EF3}"/>
    <cellStyle name="20% - Accent3 22 2 2 6 2" xfId="5145" xr:uid="{2EE5A653-1A14-414F-B67C-9B0F53315E2B}"/>
    <cellStyle name="20% - Accent3 22 2 2 6 2 2" xfId="9501" xr:uid="{BC208483-6204-4E6B-BD5C-81F9F2298D63}"/>
    <cellStyle name="20% - Accent3 22 2 2 6 3" xfId="6396" xr:uid="{1DFA8FA6-79E7-44A5-864F-C71E8DC89E1A}"/>
    <cellStyle name="20% - Accent3 22 2 2 7" xfId="4025" xr:uid="{7F6AB384-5B9A-41B7-8AB7-704E2314D5AB}"/>
    <cellStyle name="20% - Accent3 22 2 2 7 2" xfId="8381" xr:uid="{51B7A280-076B-44A3-B136-CD26E8B04496}"/>
    <cellStyle name="20% - Accent3 22 2 2 8" xfId="6373" xr:uid="{AAA87C47-4436-45AE-8CCD-D7B975979113}"/>
    <cellStyle name="20% - Accent3 22 2 3" xfId="772" xr:uid="{BC26849B-C1C0-4B91-94DF-C0A23360C4CC}"/>
    <cellStyle name="20% - Accent3 22 2 3 2" xfId="773" xr:uid="{ACFAB8CB-8878-40C3-B5BC-E4E84B7E053A}"/>
    <cellStyle name="20% - Accent3 22 2 3 2 2" xfId="774" xr:uid="{0FBDFB04-FF41-4120-A019-4C9E9398D0F0}"/>
    <cellStyle name="20% - Accent3 22 2 3 2 2 2" xfId="775" xr:uid="{0108031E-3C34-42A3-B576-91C0C5E2F2C8}"/>
    <cellStyle name="20% - Accent3 22 2 3 2 2 2 2" xfId="6090" xr:uid="{A132AD33-A8C2-4BB9-B266-2BFE5DA9682F}"/>
    <cellStyle name="20% - Accent3 22 2 3 2 2 2 2 2" xfId="10446" xr:uid="{8D05B4CA-EBAA-4FF7-872E-F946D455C296}"/>
    <cellStyle name="20% - Accent3 22 2 3 2 2 2 3" xfId="6400" xr:uid="{9192C204-182B-4D79-80C7-108B7E152A65}"/>
    <cellStyle name="20% - Accent3 22 2 3 2 2 3" xfId="5010" xr:uid="{2308B427-1F77-4564-87B5-BD2C40E9260A}"/>
    <cellStyle name="20% - Accent3 22 2 3 2 2 3 2" xfId="9366" xr:uid="{9DF7ACE6-DE2A-494D-9D7C-C6213C78203E}"/>
    <cellStyle name="20% - Accent3 22 2 3 2 2 4" xfId="6399" xr:uid="{3BE5C198-321D-4D51-A261-F163FC54F1CE}"/>
    <cellStyle name="20% - Accent3 22 2 3 2 3" xfId="776" xr:uid="{D002D8F7-588B-49C1-9479-10E944AE26CD}"/>
    <cellStyle name="20% - Accent3 22 2 3 2 3 2" xfId="5550" xr:uid="{7E7317E1-53B2-4F10-AC0A-B13588923DEC}"/>
    <cellStyle name="20% - Accent3 22 2 3 2 3 2 2" xfId="9906" xr:uid="{ADBB374E-AB23-40F4-BAD6-8D0650B39113}"/>
    <cellStyle name="20% - Accent3 22 2 3 2 3 3" xfId="6401" xr:uid="{782C0656-03B0-40B5-ADD6-5FF361E577C1}"/>
    <cellStyle name="20% - Accent3 22 2 3 2 4" xfId="4470" xr:uid="{EBABEE65-D032-4F09-A2EB-EA0EA0629685}"/>
    <cellStyle name="20% - Accent3 22 2 3 2 4 2" xfId="8826" xr:uid="{0C7C8D25-7C6F-4BD6-BE79-2C98D5054059}"/>
    <cellStyle name="20% - Accent3 22 2 3 2 5" xfId="6398" xr:uid="{B895E2B9-2F6A-49AE-9AF3-0942B1F04AE7}"/>
    <cellStyle name="20% - Accent3 22 2 3 3" xfId="777" xr:uid="{8763B046-D151-46CA-B755-4A5976EAC4D2}"/>
    <cellStyle name="20% - Accent3 22 2 3 3 2" xfId="778" xr:uid="{C1614F51-89F2-4805-9CA6-1E516EC4EFF3}"/>
    <cellStyle name="20% - Accent3 22 2 3 3 2 2" xfId="5820" xr:uid="{05DF8B79-B56B-4689-8A25-E49BA2FB8AB2}"/>
    <cellStyle name="20% - Accent3 22 2 3 3 2 2 2" xfId="10176" xr:uid="{EF6828F8-FF28-47CC-AA2B-B24C9795BE24}"/>
    <cellStyle name="20% - Accent3 22 2 3 3 2 3" xfId="6403" xr:uid="{059A250D-996C-4C98-8DCA-F93CCB9F396C}"/>
    <cellStyle name="20% - Accent3 22 2 3 3 3" xfId="4740" xr:uid="{B2CC117C-E250-41AA-82D1-5B9D16FF7293}"/>
    <cellStyle name="20% - Accent3 22 2 3 3 3 2" xfId="9096" xr:uid="{963335CC-AA13-49C5-9BCD-FB820A6393BC}"/>
    <cellStyle name="20% - Accent3 22 2 3 3 4" xfId="6402" xr:uid="{57E3245E-EC29-4C30-97D4-31D8893771DC}"/>
    <cellStyle name="20% - Accent3 22 2 3 4" xfId="779" xr:uid="{7D110771-D4BE-48F0-BB48-108BE63F7588}"/>
    <cellStyle name="20% - Accent3 22 2 3 4 2" xfId="5280" xr:uid="{6DA0700D-34B1-481B-A80D-B229D42E2F49}"/>
    <cellStyle name="20% - Accent3 22 2 3 4 2 2" xfId="9636" xr:uid="{E16C7844-0C5E-4E3F-B0AD-D54A536B7E0F}"/>
    <cellStyle name="20% - Accent3 22 2 3 4 3" xfId="6404" xr:uid="{AA9F3F14-234D-47EC-99EC-030B421000E6}"/>
    <cellStyle name="20% - Accent3 22 2 3 5" xfId="4110" xr:uid="{F74A5C9A-DE47-4613-AF38-9F05CA6EF25B}"/>
    <cellStyle name="20% - Accent3 22 2 3 5 2" xfId="8466" xr:uid="{2D0D06FF-CBD6-4CBA-85CF-16FA46A22F30}"/>
    <cellStyle name="20% - Accent3 22 2 3 6" xfId="6397" xr:uid="{2A539920-5202-464E-8C58-156D91EB17D7}"/>
    <cellStyle name="20% - Accent3 22 2 4" xfId="780" xr:uid="{FE4BE0EA-0A57-402C-8933-1726E787766E}"/>
    <cellStyle name="20% - Accent3 22 2 4 2" xfId="781" xr:uid="{3E9F1123-5DCF-4D3C-BC56-692FE9DF3698}"/>
    <cellStyle name="20% - Accent3 22 2 4 2 2" xfId="782" xr:uid="{7878A414-0F2F-44D6-A5D7-18E57D0EA505}"/>
    <cellStyle name="20% - Accent3 22 2 4 2 2 2" xfId="783" xr:uid="{43F273A9-DD7C-4327-B818-0019E96FA207}"/>
    <cellStyle name="20% - Accent3 22 2 4 2 2 2 2" xfId="6004" xr:uid="{86EB7C03-8BA1-4FDB-A256-5DE4C4B933B2}"/>
    <cellStyle name="20% - Accent3 22 2 4 2 2 2 2 2" xfId="10360" xr:uid="{8F537800-C28E-4DBF-8013-618A387DAE6E}"/>
    <cellStyle name="20% - Accent3 22 2 4 2 2 2 3" xfId="6408" xr:uid="{4DF58A1C-4EC6-4010-ABB4-A063096EF663}"/>
    <cellStyle name="20% - Accent3 22 2 4 2 2 3" xfId="4924" xr:uid="{DE97B631-37BA-4879-BD91-034EB0D743E6}"/>
    <cellStyle name="20% - Accent3 22 2 4 2 2 3 2" xfId="9280" xr:uid="{427005FF-D8E9-4341-8542-E8F64AF134CB}"/>
    <cellStyle name="20% - Accent3 22 2 4 2 2 4" xfId="6407" xr:uid="{84FEFC85-4E53-4C0B-B2C3-9E148A4DB6BB}"/>
    <cellStyle name="20% - Accent3 22 2 4 2 3" xfId="784" xr:uid="{9072AA12-C8C8-4731-B70B-508E281773E6}"/>
    <cellStyle name="20% - Accent3 22 2 4 2 3 2" xfId="5464" xr:uid="{25700AE6-1A97-47B0-82B2-61E1FABF75AA}"/>
    <cellStyle name="20% - Accent3 22 2 4 2 3 2 2" xfId="9820" xr:uid="{144F884F-E1FA-4343-8968-A1173D5EF6BF}"/>
    <cellStyle name="20% - Accent3 22 2 4 2 3 3" xfId="6409" xr:uid="{FE7AD9A7-82C4-4AED-9E59-F49CDD729AFA}"/>
    <cellStyle name="20% - Accent3 22 2 4 2 4" xfId="4384" xr:uid="{11BA8D9A-1C4B-4FE5-AF1C-6A051E5168F7}"/>
    <cellStyle name="20% - Accent3 22 2 4 2 4 2" xfId="8740" xr:uid="{AE8AFF8A-CE35-4130-A113-8BB2510261BC}"/>
    <cellStyle name="20% - Accent3 22 2 4 2 5" xfId="6406" xr:uid="{DE023AF9-D9D5-439D-B5EA-2F50ADCDFC38}"/>
    <cellStyle name="20% - Accent3 22 2 4 3" xfId="785" xr:uid="{09F436AE-8AA7-43D4-99CF-8C219AD8636A}"/>
    <cellStyle name="20% - Accent3 22 2 4 3 2" xfId="786" xr:uid="{7223396C-16AD-435A-B506-03B4D57FD816}"/>
    <cellStyle name="20% - Accent3 22 2 4 3 2 2" xfId="5734" xr:uid="{FAFE7F65-6068-4FF1-A83C-027D8B58A9FD}"/>
    <cellStyle name="20% - Accent3 22 2 4 3 2 2 2" xfId="10090" xr:uid="{A0864835-2255-4176-9DC0-3543EEC94A37}"/>
    <cellStyle name="20% - Accent3 22 2 4 3 2 3" xfId="6411" xr:uid="{E431A544-6E0A-4039-BA66-126F0B7DF6FC}"/>
    <cellStyle name="20% - Accent3 22 2 4 3 3" xfId="4654" xr:uid="{88001BBB-69B9-4B21-B3CE-B4B360A6417E}"/>
    <cellStyle name="20% - Accent3 22 2 4 3 3 2" xfId="9010" xr:uid="{562C320E-DE3A-4594-8C0D-B00218F67B42}"/>
    <cellStyle name="20% - Accent3 22 2 4 3 4" xfId="6410" xr:uid="{8C687C16-F1AB-4BE1-8CE7-2E9DBF4D87FC}"/>
    <cellStyle name="20% - Accent3 22 2 4 4" xfId="787" xr:uid="{EC6D69C6-30D6-44CF-BAA5-D3A668D46FF5}"/>
    <cellStyle name="20% - Accent3 22 2 4 4 2" xfId="5194" xr:uid="{249941FF-6815-4B8C-BF91-CE2D7E0CBD73}"/>
    <cellStyle name="20% - Accent3 22 2 4 4 2 2" xfId="9550" xr:uid="{8D7428AB-853C-44F3-BFC9-3617F67B4315}"/>
    <cellStyle name="20% - Accent3 22 2 4 4 3" xfId="6412" xr:uid="{2C517F1C-97D1-4DE7-8912-EBAC5DDD9DB4}"/>
    <cellStyle name="20% - Accent3 22 2 4 5" xfId="4204" xr:uid="{E7323FC8-A140-4A45-B154-D9903D90B564}"/>
    <cellStyle name="20% - Accent3 22 2 4 5 2" xfId="8560" xr:uid="{0B0427E4-C427-4E25-8890-03E3A58697CA}"/>
    <cellStyle name="20% - Accent3 22 2 4 6" xfId="6405" xr:uid="{53045946-C3A0-4A26-AE6D-7CE1F6A861D4}"/>
    <cellStyle name="20% - Accent3 22 2 5" xfId="788" xr:uid="{C4C9FF4D-7330-46FF-B639-D6AFE58F7BF9}"/>
    <cellStyle name="20% - Accent3 22 2 5 2" xfId="789" xr:uid="{4315663D-0A8F-47F5-B2A0-DD80213DB484}"/>
    <cellStyle name="20% - Accent3 22 2 5 2 2" xfId="790" xr:uid="{97409C91-CD37-42A0-A4EE-59C4E4AA5EFC}"/>
    <cellStyle name="20% - Accent3 22 2 5 2 2 2" xfId="5910" xr:uid="{052AB118-C858-468D-B8B8-9C605608D4BC}"/>
    <cellStyle name="20% - Accent3 22 2 5 2 2 2 2" xfId="10266" xr:uid="{E693CF88-D44F-47BA-9111-5A96321BA907}"/>
    <cellStyle name="20% - Accent3 22 2 5 2 2 3" xfId="6415" xr:uid="{7BB13CB9-DFAF-48C2-8593-6A4A23058276}"/>
    <cellStyle name="20% - Accent3 22 2 5 2 3" xfId="4830" xr:uid="{732E7571-0484-482F-A7B8-2417B9D00C97}"/>
    <cellStyle name="20% - Accent3 22 2 5 2 3 2" xfId="9186" xr:uid="{E2C39BA1-A261-42DF-98FE-5E305A70EECB}"/>
    <cellStyle name="20% - Accent3 22 2 5 2 4" xfId="6414" xr:uid="{72A959A6-2CDE-4CEB-BA2B-55D37B89F471}"/>
    <cellStyle name="20% - Accent3 22 2 5 3" xfId="791" xr:uid="{ECC948A0-9475-435A-BE37-62EBA0D132BD}"/>
    <cellStyle name="20% - Accent3 22 2 5 3 2" xfId="5370" xr:uid="{B58A0171-BC70-4E09-9050-34DDB9303446}"/>
    <cellStyle name="20% - Accent3 22 2 5 3 2 2" xfId="9726" xr:uid="{BC81A643-4E36-4C66-B8C5-C0BAE6EFAFB1}"/>
    <cellStyle name="20% - Accent3 22 2 5 3 3" xfId="6416" xr:uid="{13388BAC-F09E-4389-983E-67E6DCA47AB6}"/>
    <cellStyle name="20% - Accent3 22 2 5 4" xfId="4290" xr:uid="{F93253C1-F2B6-44D2-AF18-DD4B15BE8FCD}"/>
    <cellStyle name="20% - Accent3 22 2 5 4 2" xfId="8646" xr:uid="{22ADFF3C-BC83-470E-9D41-64051B3BC5AB}"/>
    <cellStyle name="20% - Accent3 22 2 5 5" xfId="6413" xr:uid="{F2985FD3-7D08-4A1E-B046-B9774FBFFACD}"/>
    <cellStyle name="20% - Accent3 22 2 6" xfId="792" xr:uid="{54F4DC7F-3CA5-4447-9602-F9E310290AA1}"/>
    <cellStyle name="20% - Accent3 22 2 6 2" xfId="793" xr:uid="{849885F3-FD49-443B-B077-68CC8A1542C2}"/>
    <cellStyle name="20% - Accent3 22 2 6 2 2" xfId="5640" xr:uid="{C492CF3B-2C15-4D76-BBC7-1EEE932AAFF2}"/>
    <cellStyle name="20% - Accent3 22 2 6 2 2 2" xfId="9996" xr:uid="{DDF2D89B-53BE-4A06-A87C-3B5AD72B8EFD}"/>
    <cellStyle name="20% - Accent3 22 2 6 2 3" xfId="6418" xr:uid="{5B6F3266-485D-4480-BB53-C1854E0D426A}"/>
    <cellStyle name="20% - Accent3 22 2 6 3" xfId="4560" xr:uid="{8F72ADD9-BB3C-47F8-9D4C-A4D0A5D79403}"/>
    <cellStyle name="20% - Accent3 22 2 6 3 2" xfId="8916" xr:uid="{72AF1EA8-5E6D-408C-AC46-C1FC57B117A0}"/>
    <cellStyle name="20% - Accent3 22 2 6 4" xfId="6417" xr:uid="{08891413-6C69-4D9D-82AD-268B39A44B00}"/>
    <cellStyle name="20% - Accent3 22 2 7" xfId="794" xr:uid="{84D9C29A-1E39-41B4-A872-736D59045957}"/>
    <cellStyle name="20% - Accent3 22 2 7 2" xfId="5100" xr:uid="{899F6AEA-24D5-48DF-9B78-94634BB94824}"/>
    <cellStyle name="20% - Accent3 22 2 7 2 2" xfId="9456" xr:uid="{817E3DCB-9588-4803-B6EF-471DC3914639}"/>
    <cellStyle name="20% - Accent3 22 2 7 3" xfId="6419" xr:uid="{E8958085-3235-4C15-AB17-1D482F330A39}"/>
    <cellStyle name="20% - Accent3 22 2 8" xfId="4024" xr:uid="{A29EA197-B0F7-4E57-BF3C-68ACE9E34ABA}"/>
    <cellStyle name="20% - Accent3 22 2 8 2" xfId="8380" xr:uid="{F1B82304-575F-4E80-BDC8-5094028924B2}"/>
    <cellStyle name="20% - Accent3 22 2 9" xfId="6372" xr:uid="{2F8B134C-A413-4623-BE03-A083DF1A3428}"/>
    <cellStyle name="20% - Accent3 22 3" xfId="795" xr:uid="{13CC58D4-C5A9-4D8E-8259-279BB1E02F22}"/>
    <cellStyle name="20% - Accent3 22 3 2" xfId="796" xr:uid="{592B3F6D-C5FE-45D5-8ADE-98D48F3C25A1}"/>
    <cellStyle name="20% - Accent3 22 3 2 2" xfId="797" xr:uid="{5E97874F-22BE-478A-808B-8713F9571788}"/>
    <cellStyle name="20% - Accent3 22 3 2 2 2" xfId="798" xr:uid="{15B9F94F-F69D-4FCB-BB1D-EC28FD75E925}"/>
    <cellStyle name="20% - Accent3 22 3 2 2 2 2" xfId="799" xr:uid="{ECE0B6B8-C23D-4FDD-A465-16FB51F1EB59}"/>
    <cellStyle name="20% - Accent3 22 3 2 2 2 2 2" xfId="6121" xr:uid="{0A6EB91A-54D3-4C99-818E-719D46DE1B1B}"/>
    <cellStyle name="20% - Accent3 22 3 2 2 2 2 2 2" xfId="10477" xr:uid="{C7035F89-F745-4014-AB53-50E41F2A25CA}"/>
    <cellStyle name="20% - Accent3 22 3 2 2 2 2 3" xfId="6424" xr:uid="{B4000576-A540-4687-A6FA-6724DBC4A4C7}"/>
    <cellStyle name="20% - Accent3 22 3 2 2 2 3" xfId="5041" xr:uid="{159D81F9-50FD-4B94-A53C-2AAE644FFF48}"/>
    <cellStyle name="20% - Accent3 22 3 2 2 2 3 2" xfId="9397" xr:uid="{742628FD-925F-4FDC-A6A7-34A1BBFFB24C}"/>
    <cellStyle name="20% - Accent3 22 3 2 2 2 4" xfId="6423" xr:uid="{592487FD-BD5C-464C-8A3F-AA2F140C7CBE}"/>
    <cellStyle name="20% - Accent3 22 3 2 2 3" xfId="800" xr:uid="{9C27C264-3582-47EA-B5F0-D58807CA107E}"/>
    <cellStyle name="20% - Accent3 22 3 2 2 3 2" xfId="5581" xr:uid="{DD42BBEF-F9FB-4768-89B5-A22801019BA4}"/>
    <cellStyle name="20% - Accent3 22 3 2 2 3 2 2" xfId="9937" xr:uid="{8DDAA1BB-0B7B-41A8-B65D-D567ACC5B2F5}"/>
    <cellStyle name="20% - Accent3 22 3 2 2 3 3" xfId="6425" xr:uid="{AE312928-DB5F-46B1-BCE8-0AA4272B92C1}"/>
    <cellStyle name="20% - Accent3 22 3 2 2 4" xfId="4501" xr:uid="{94902D47-D073-42BB-977B-ABBA1B426006}"/>
    <cellStyle name="20% - Accent3 22 3 2 2 4 2" xfId="8857" xr:uid="{23FA657E-FB28-46D8-8294-0CA991739682}"/>
    <cellStyle name="20% - Accent3 22 3 2 2 5" xfId="6422" xr:uid="{F00188A1-6E38-44F5-8CCB-9BAC3BC76003}"/>
    <cellStyle name="20% - Accent3 22 3 2 3" xfId="801" xr:uid="{F59861F4-70F8-46DC-9E5C-4F626FA72C27}"/>
    <cellStyle name="20% - Accent3 22 3 2 3 2" xfId="802" xr:uid="{459CFB7F-51D7-49CA-AABB-FF0FD6C67981}"/>
    <cellStyle name="20% - Accent3 22 3 2 3 2 2" xfId="5851" xr:uid="{6E095425-A8D9-4B6E-A388-929007B1657D}"/>
    <cellStyle name="20% - Accent3 22 3 2 3 2 2 2" xfId="10207" xr:uid="{04190C6F-D857-448A-AF4B-3596F84286EF}"/>
    <cellStyle name="20% - Accent3 22 3 2 3 2 3" xfId="6427" xr:uid="{427A7DD8-6FDA-4A5D-AAEB-459CE21EC5B8}"/>
    <cellStyle name="20% - Accent3 22 3 2 3 3" xfId="4771" xr:uid="{2F4018F2-9201-4F40-B61E-D57C82210648}"/>
    <cellStyle name="20% - Accent3 22 3 2 3 3 2" xfId="9127" xr:uid="{0DA9C6D2-3E65-47CF-BBB2-E54081460CEC}"/>
    <cellStyle name="20% - Accent3 22 3 2 3 4" xfId="6426" xr:uid="{8FB32ED2-7511-4E7F-9162-48E2A99ED05A}"/>
    <cellStyle name="20% - Accent3 22 3 2 4" xfId="803" xr:uid="{35A6FA58-7DEE-45F0-ABB6-1E40DA3B4D20}"/>
    <cellStyle name="20% - Accent3 22 3 2 4 2" xfId="5311" xr:uid="{5AA23B95-8DE4-467B-9A61-46FA276EF0EF}"/>
    <cellStyle name="20% - Accent3 22 3 2 4 2 2" xfId="9667" xr:uid="{9D54FD46-6F02-45E7-878A-9FF20011EC99}"/>
    <cellStyle name="20% - Accent3 22 3 2 4 3" xfId="6428" xr:uid="{785DC524-4823-49CC-89DE-E5DB1E707E6C}"/>
    <cellStyle name="20% - Accent3 22 3 2 5" xfId="4141" xr:uid="{CDFFECE7-5B81-4299-A52D-3C10ED143643}"/>
    <cellStyle name="20% - Accent3 22 3 2 5 2" xfId="8497" xr:uid="{D4B0F581-863C-49CD-BB21-AC7FAED42566}"/>
    <cellStyle name="20% - Accent3 22 3 2 6" xfId="6421" xr:uid="{D3E9EF60-AF6D-464F-A646-757D9367BB5F}"/>
    <cellStyle name="20% - Accent3 22 3 3" xfId="804" xr:uid="{9464D476-756F-412F-84D3-9B59411FA49C}"/>
    <cellStyle name="20% - Accent3 22 3 3 2" xfId="805" xr:uid="{FEBA03CB-F7D1-41DD-8F57-6C5399B63821}"/>
    <cellStyle name="20% - Accent3 22 3 3 2 2" xfId="806" xr:uid="{94C6800D-83D4-4A24-BBCB-C4D12AA990A4}"/>
    <cellStyle name="20% - Accent3 22 3 3 2 2 2" xfId="807" xr:uid="{FB2F8A98-9374-457F-865C-6A05B98F3479}"/>
    <cellStyle name="20% - Accent3 22 3 3 2 2 2 2" xfId="6006" xr:uid="{4127C8DD-4D8D-41A7-AAA0-F1EE1B124326}"/>
    <cellStyle name="20% - Accent3 22 3 3 2 2 2 2 2" xfId="10362" xr:uid="{3652A787-6105-45C1-86EA-3A77BE2068DE}"/>
    <cellStyle name="20% - Accent3 22 3 3 2 2 2 3" xfId="6432" xr:uid="{08BF27F7-05DB-467C-9E0F-F34D97D542E3}"/>
    <cellStyle name="20% - Accent3 22 3 3 2 2 3" xfId="4926" xr:uid="{5A33DC4F-41D2-4989-B6AF-643E87BCF4A9}"/>
    <cellStyle name="20% - Accent3 22 3 3 2 2 3 2" xfId="9282" xr:uid="{6FAAE1A9-0A68-48F9-B7C9-4CC213AF2793}"/>
    <cellStyle name="20% - Accent3 22 3 3 2 2 4" xfId="6431" xr:uid="{3F2DE661-BEED-4945-9094-53137D4D62DB}"/>
    <cellStyle name="20% - Accent3 22 3 3 2 3" xfId="808" xr:uid="{6B4AB569-85AC-44F8-851C-4D06B273DA97}"/>
    <cellStyle name="20% - Accent3 22 3 3 2 3 2" xfId="5466" xr:uid="{8DF03807-0250-433B-A34D-20E5EA0E799D}"/>
    <cellStyle name="20% - Accent3 22 3 3 2 3 2 2" xfId="9822" xr:uid="{06E1695B-B650-40AD-B494-495B4E9D9032}"/>
    <cellStyle name="20% - Accent3 22 3 3 2 3 3" xfId="6433" xr:uid="{DFBCE428-4A12-44D0-9B6B-6F700E43E3E7}"/>
    <cellStyle name="20% - Accent3 22 3 3 2 4" xfId="4386" xr:uid="{FFF8B751-3C59-4147-99E9-2CBF9F6F65F5}"/>
    <cellStyle name="20% - Accent3 22 3 3 2 4 2" xfId="8742" xr:uid="{CA3A064D-EC34-444A-8031-50ADED461408}"/>
    <cellStyle name="20% - Accent3 22 3 3 2 5" xfId="6430" xr:uid="{FAB68DD1-6CFE-4D32-BA72-79FA91EDD1A5}"/>
    <cellStyle name="20% - Accent3 22 3 3 3" xfId="809" xr:uid="{9AF3CACA-22A8-4805-874B-8C27F27ECF90}"/>
    <cellStyle name="20% - Accent3 22 3 3 3 2" xfId="810" xr:uid="{6C0E2431-E76E-443F-902C-2348AFBA83BF}"/>
    <cellStyle name="20% - Accent3 22 3 3 3 2 2" xfId="5736" xr:uid="{C438F58C-AB64-4F41-99C3-95BEF24CE23D}"/>
    <cellStyle name="20% - Accent3 22 3 3 3 2 2 2" xfId="10092" xr:uid="{DD76727D-B2C8-4F20-9466-DE8237639059}"/>
    <cellStyle name="20% - Accent3 22 3 3 3 2 3" xfId="6435" xr:uid="{62EB58F6-2D8A-4C94-B139-9A527420757F}"/>
    <cellStyle name="20% - Accent3 22 3 3 3 3" xfId="4656" xr:uid="{A725B780-4E2D-41BF-8360-F504D4C0ADAA}"/>
    <cellStyle name="20% - Accent3 22 3 3 3 3 2" xfId="9012" xr:uid="{1B425455-13F4-4389-B0E3-72DC69296009}"/>
    <cellStyle name="20% - Accent3 22 3 3 3 4" xfId="6434" xr:uid="{527FD3FB-8E25-43FC-A3F4-8BC6B3A080CE}"/>
    <cellStyle name="20% - Accent3 22 3 3 4" xfId="811" xr:uid="{09705929-EE6F-40FB-88A2-D4EDA7A7FA7F}"/>
    <cellStyle name="20% - Accent3 22 3 3 4 2" xfId="5196" xr:uid="{E2A85680-35E9-47C7-8AA3-330C6C149751}"/>
    <cellStyle name="20% - Accent3 22 3 3 4 2 2" xfId="9552" xr:uid="{30F47953-4A64-4BD3-9EA8-C514993C2E18}"/>
    <cellStyle name="20% - Accent3 22 3 3 4 3" xfId="6436" xr:uid="{1690D4AD-6F45-4946-9BAE-83F574D90CE9}"/>
    <cellStyle name="20% - Accent3 22 3 3 5" xfId="4206" xr:uid="{5BBC6D85-177D-4DF5-A969-E0572A4E4289}"/>
    <cellStyle name="20% - Accent3 22 3 3 5 2" xfId="8562" xr:uid="{0C8EFC72-DB21-4150-9E75-8C6ECA24FE7B}"/>
    <cellStyle name="20% - Accent3 22 3 3 6" xfId="6429" xr:uid="{B35E26BF-EC29-44E1-B1AD-12AE1B3DDE27}"/>
    <cellStyle name="20% - Accent3 22 3 4" xfId="812" xr:uid="{BDE6E776-BBE1-4A39-BD7A-8A96C01E7E32}"/>
    <cellStyle name="20% - Accent3 22 3 4 2" xfId="813" xr:uid="{0B2E113B-CDFA-4D25-8F74-2838D34B9F88}"/>
    <cellStyle name="20% - Accent3 22 3 4 2 2" xfId="814" xr:uid="{2EABFFDE-0DDF-474E-9B93-50B7B2FB09A1}"/>
    <cellStyle name="20% - Accent3 22 3 4 2 2 2" xfId="5941" xr:uid="{814DE224-CF93-4153-A5B3-FA355FFBA5D2}"/>
    <cellStyle name="20% - Accent3 22 3 4 2 2 2 2" xfId="10297" xr:uid="{9E4D5A56-DC42-4E2F-BFD0-A8CDFC91E0B9}"/>
    <cellStyle name="20% - Accent3 22 3 4 2 2 3" xfId="6439" xr:uid="{230F2069-6CDA-4CB2-BECF-B14B52902D85}"/>
    <cellStyle name="20% - Accent3 22 3 4 2 3" xfId="4861" xr:uid="{51D130C7-8C5C-4571-8D0F-1DD44D734881}"/>
    <cellStyle name="20% - Accent3 22 3 4 2 3 2" xfId="9217" xr:uid="{EC78043E-8FF8-4916-B868-2FFDA129B43D}"/>
    <cellStyle name="20% - Accent3 22 3 4 2 4" xfId="6438" xr:uid="{399E62C9-1BF7-46CE-A958-B8B643834DF2}"/>
    <cellStyle name="20% - Accent3 22 3 4 3" xfId="815" xr:uid="{03C8B14E-57D2-492C-9717-1FB1FD19C0D0}"/>
    <cellStyle name="20% - Accent3 22 3 4 3 2" xfId="5401" xr:uid="{F90FB48A-52C5-4A4D-A892-E04491AF61C5}"/>
    <cellStyle name="20% - Accent3 22 3 4 3 2 2" xfId="9757" xr:uid="{E79A42B1-88F5-4D4E-9B66-BD1A548A116B}"/>
    <cellStyle name="20% - Accent3 22 3 4 3 3" xfId="6440" xr:uid="{7987DD7D-83F7-490F-87CD-86BF259F2A56}"/>
    <cellStyle name="20% - Accent3 22 3 4 4" xfId="4321" xr:uid="{E5AA0BC1-D79B-4C53-92FC-E89754C7C75B}"/>
    <cellStyle name="20% - Accent3 22 3 4 4 2" xfId="8677" xr:uid="{87D84705-5C4F-45E3-919C-1A8D3A413125}"/>
    <cellStyle name="20% - Accent3 22 3 4 5" xfId="6437" xr:uid="{79ADA570-E43D-4B70-A1BA-8CD92AEF1FA2}"/>
    <cellStyle name="20% - Accent3 22 3 5" xfId="816" xr:uid="{9CB92009-F6DF-4DE1-80EA-49E8734E934D}"/>
    <cellStyle name="20% - Accent3 22 3 5 2" xfId="817" xr:uid="{3C9C4BA2-1E9D-440D-9771-1A58D178E1D0}"/>
    <cellStyle name="20% - Accent3 22 3 5 2 2" xfId="5671" xr:uid="{399F1293-F4F7-41E5-8905-940D809BAF94}"/>
    <cellStyle name="20% - Accent3 22 3 5 2 2 2" xfId="10027" xr:uid="{92764CF2-C41A-4412-856C-B82AA54F9FC7}"/>
    <cellStyle name="20% - Accent3 22 3 5 2 3" xfId="6442" xr:uid="{D28CAE54-BD11-4987-8E37-F7C9DBB97CCB}"/>
    <cellStyle name="20% - Accent3 22 3 5 3" xfId="4591" xr:uid="{9B60663D-5936-4661-AC58-7E57DD92E987}"/>
    <cellStyle name="20% - Accent3 22 3 5 3 2" xfId="8947" xr:uid="{03A8AB12-67E2-45B1-8AA8-E64627C14EBF}"/>
    <cellStyle name="20% - Accent3 22 3 5 4" xfId="6441" xr:uid="{24FFC873-57D8-4E4A-85A2-00A7DBCF0554}"/>
    <cellStyle name="20% - Accent3 22 3 6" xfId="818" xr:uid="{23223982-72E0-4E91-B335-2605B325DC36}"/>
    <cellStyle name="20% - Accent3 22 3 6 2" xfId="5131" xr:uid="{3DB48E6F-46FB-41E8-ABEF-0C99553DA8F1}"/>
    <cellStyle name="20% - Accent3 22 3 6 2 2" xfId="9487" xr:uid="{1178A4A6-FAFC-44F1-97B5-3FF966412C11}"/>
    <cellStyle name="20% - Accent3 22 3 6 3" xfId="6443" xr:uid="{C1BB2D8C-8B4C-4B07-9CA6-1454E9D1ADC2}"/>
    <cellStyle name="20% - Accent3 22 3 7" xfId="4026" xr:uid="{0DDACC53-6DEA-4134-A899-1998543622D9}"/>
    <cellStyle name="20% - Accent3 22 3 7 2" xfId="8382" xr:uid="{E92D32EE-6F18-4708-B100-B23D86D21BC7}"/>
    <cellStyle name="20% - Accent3 22 3 8" xfId="6420" xr:uid="{1BF5F467-F235-4F3D-9401-40BCAF2D79F3}"/>
    <cellStyle name="20% - Accent3 22 4" xfId="819" xr:uid="{D7D1F79C-DB94-47C6-82DE-0CF9225204DB}"/>
    <cellStyle name="20% - Accent3 22 4 2" xfId="820" xr:uid="{D10F01D8-682E-48CA-B449-4C0D2F7F44C4}"/>
    <cellStyle name="20% - Accent3 22 4 2 2" xfId="821" xr:uid="{7AE5301C-5A99-4960-9660-B472CB06E0D2}"/>
    <cellStyle name="20% - Accent3 22 4 2 2 2" xfId="822" xr:uid="{ECAC122D-7B41-4357-B628-2CCA942F000C}"/>
    <cellStyle name="20% - Accent3 22 4 2 2 2 2" xfId="6076" xr:uid="{CEDA3C7E-2460-4BFE-8FF3-64EB4202ADA0}"/>
    <cellStyle name="20% - Accent3 22 4 2 2 2 2 2" xfId="10432" xr:uid="{E17AF089-288D-462C-9746-9F9AB7C7118B}"/>
    <cellStyle name="20% - Accent3 22 4 2 2 2 3" xfId="6447" xr:uid="{3F75ABE6-3079-4E4A-A924-91D509F5E564}"/>
    <cellStyle name="20% - Accent3 22 4 2 2 3" xfId="4996" xr:uid="{4EC80A0C-2EA4-4133-AEC4-3A5B8FC9DFEA}"/>
    <cellStyle name="20% - Accent3 22 4 2 2 3 2" xfId="9352" xr:uid="{178DAE4A-8049-4964-BF6A-FCE43DDCD386}"/>
    <cellStyle name="20% - Accent3 22 4 2 2 4" xfId="6446" xr:uid="{CACD9648-8BA4-4ADE-BA0E-583AEB3A512C}"/>
    <cellStyle name="20% - Accent3 22 4 2 3" xfId="823" xr:uid="{3A0CDF32-3E2A-48A9-B554-40BFEF0C9A76}"/>
    <cellStyle name="20% - Accent3 22 4 2 3 2" xfId="5536" xr:uid="{D81DCA94-D00E-492F-806B-5C018720C964}"/>
    <cellStyle name="20% - Accent3 22 4 2 3 2 2" xfId="9892" xr:uid="{B1CF2643-E77E-4650-A4FC-CD9D264278A0}"/>
    <cellStyle name="20% - Accent3 22 4 2 3 3" xfId="6448" xr:uid="{7CFF537F-81B7-477C-B388-F0B209AAB8E6}"/>
    <cellStyle name="20% - Accent3 22 4 2 4" xfId="4456" xr:uid="{BA960371-73D3-44A4-AFCF-09A66143B154}"/>
    <cellStyle name="20% - Accent3 22 4 2 4 2" xfId="8812" xr:uid="{557A7029-C3E9-45D2-A960-4ABA14725D6E}"/>
    <cellStyle name="20% - Accent3 22 4 2 5" xfId="6445" xr:uid="{B7367C10-937C-4C33-810D-445B8B5DF10A}"/>
    <cellStyle name="20% - Accent3 22 4 3" xfId="824" xr:uid="{B583365D-B9EB-4908-8372-F6430FEB5F4A}"/>
    <cellStyle name="20% - Accent3 22 4 3 2" xfId="825" xr:uid="{4ED60A6B-65B7-4DCC-83E2-51252D137B15}"/>
    <cellStyle name="20% - Accent3 22 4 3 2 2" xfId="5806" xr:uid="{F8057A45-7CBE-4925-869E-2563F7AC37C4}"/>
    <cellStyle name="20% - Accent3 22 4 3 2 2 2" xfId="10162" xr:uid="{64A73658-EB82-4D68-BCE6-3FAA7AA9776F}"/>
    <cellStyle name="20% - Accent3 22 4 3 2 3" xfId="6450" xr:uid="{9BC6E925-9F09-48D2-BCFE-9C9D9B77AD58}"/>
    <cellStyle name="20% - Accent3 22 4 3 3" xfId="4726" xr:uid="{449B08EB-8A91-46EE-B3C6-79C3C640B8A6}"/>
    <cellStyle name="20% - Accent3 22 4 3 3 2" xfId="9082" xr:uid="{FABCD80E-7121-4745-8945-F39F71C2D630}"/>
    <cellStyle name="20% - Accent3 22 4 3 4" xfId="6449" xr:uid="{4F0211CC-25F6-43A1-BA3E-2BE210DCD3E7}"/>
    <cellStyle name="20% - Accent3 22 4 4" xfId="826" xr:uid="{47919B03-33FE-4E1A-8616-7514FB2433AD}"/>
    <cellStyle name="20% - Accent3 22 4 4 2" xfId="5266" xr:uid="{F9C5810A-DB6B-4749-8BF8-44E901037EEE}"/>
    <cellStyle name="20% - Accent3 22 4 4 2 2" xfId="9622" xr:uid="{600C810C-5535-48F3-B9F4-18BF887239CE}"/>
    <cellStyle name="20% - Accent3 22 4 4 3" xfId="6451" xr:uid="{9A1BDD66-7A90-4044-9E99-4D129B7E4DCA}"/>
    <cellStyle name="20% - Accent3 22 4 5" xfId="4096" xr:uid="{E2B48FF6-8C80-4B80-A00C-615E67ABFEAE}"/>
    <cellStyle name="20% - Accent3 22 4 5 2" xfId="8452" xr:uid="{A4D4DCAB-4399-4F64-8BB2-0EDA66ADFBB2}"/>
    <cellStyle name="20% - Accent3 22 4 6" xfId="6444" xr:uid="{DE6279A4-AFDD-40E4-839A-89255A71690D}"/>
    <cellStyle name="20% - Accent3 22 5" xfId="827" xr:uid="{F7F2B27D-261C-470E-822E-D17246A657F2}"/>
    <cellStyle name="20% - Accent3 22 5 2" xfId="828" xr:uid="{5D6BD2C8-1D00-4F72-9191-85833D0809B7}"/>
    <cellStyle name="20% - Accent3 22 5 2 2" xfId="829" xr:uid="{34747E14-885B-4A59-8149-42355F224F81}"/>
    <cellStyle name="20% - Accent3 22 5 2 2 2" xfId="830" xr:uid="{D5E08FF9-3286-472E-AD15-AF80E2ED989F}"/>
    <cellStyle name="20% - Accent3 22 5 2 2 2 2" xfId="5986" xr:uid="{0F8BA3CC-841A-443A-93E6-705AE8E87E59}"/>
    <cellStyle name="20% - Accent3 22 5 2 2 2 2 2" xfId="10342" xr:uid="{17990C09-40E1-44C4-BA81-904719060638}"/>
    <cellStyle name="20% - Accent3 22 5 2 2 2 3" xfId="6455" xr:uid="{C8B8C0AC-AC6B-4AB9-ADD0-ECD2BD825E1F}"/>
    <cellStyle name="20% - Accent3 22 5 2 2 3" xfId="4906" xr:uid="{8E08FDA8-41E2-45D4-9186-BBB7C55CA531}"/>
    <cellStyle name="20% - Accent3 22 5 2 2 3 2" xfId="9262" xr:uid="{E2FE6511-B48F-49A2-9C43-55655303C251}"/>
    <cellStyle name="20% - Accent3 22 5 2 2 4" xfId="6454" xr:uid="{B0A3A62F-755E-4413-AE82-D9654B16BF2B}"/>
    <cellStyle name="20% - Accent3 22 5 2 3" xfId="831" xr:uid="{94FF1F11-D3EA-4EAC-ADCB-178361FDC005}"/>
    <cellStyle name="20% - Accent3 22 5 2 3 2" xfId="5446" xr:uid="{A5BEDF55-535F-4115-A35C-258778E8302B}"/>
    <cellStyle name="20% - Accent3 22 5 2 3 2 2" xfId="9802" xr:uid="{879C5012-7B78-40F2-B8AB-05B04C2F2132}"/>
    <cellStyle name="20% - Accent3 22 5 2 3 3" xfId="6456" xr:uid="{914B9747-F858-45E9-864A-C9747F712595}"/>
    <cellStyle name="20% - Accent3 22 5 2 4" xfId="4366" xr:uid="{3558B9D8-4F14-47F2-AAD0-FFBAB32CBD3F}"/>
    <cellStyle name="20% - Accent3 22 5 2 4 2" xfId="8722" xr:uid="{58140FA0-48E5-4B67-BE9D-D69878C38323}"/>
    <cellStyle name="20% - Accent3 22 5 2 5" xfId="6453" xr:uid="{48F31C51-8FC6-480F-8D01-EF14BDA2AAD3}"/>
    <cellStyle name="20% - Accent3 22 5 3" xfId="832" xr:uid="{5C799EC5-3619-4222-B93E-C4FB290C603F}"/>
    <cellStyle name="20% - Accent3 22 5 3 2" xfId="833" xr:uid="{01E097BA-B692-4FDC-BFAE-5BFD1699C3BE}"/>
    <cellStyle name="20% - Accent3 22 5 3 2 2" xfId="5716" xr:uid="{935C19CB-6CE4-4606-8834-2D00CE364449}"/>
    <cellStyle name="20% - Accent3 22 5 3 2 2 2" xfId="10072" xr:uid="{B41ADDA8-6209-46AD-8BC7-4D521D22D07B}"/>
    <cellStyle name="20% - Accent3 22 5 3 2 3" xfId="6458" xr:uid="{43C76DEA-C70B-4715-B0B0-DDD342C3F696}"/>
    <cellStyle name="20% - Accent3 22 5 3 3" xfId="4636" xr:uid="{AF241F2D-649A-48D6-AA85-153397BD0B7C}"/>
    <cellStyle name="20% - Accent3 22 5 3 3 2" xfId="8992" xr:uid="{B2099A9F-CF53-49A9-B0ED-7F56C23C02C5}"/>
    <cellStyle name="20% - Accent3 22 5 3 4" xfId="6457" xr:uid="{FA5DC846-56BC-47D4-BAF9-CEF3F5104E5B}"/>
    <cellStyle name="20% - Accent3 22 5 4" xfId="834" xr:uid="{15F476C8-7B4E-4120-A52C-AAACC164A235}"/>
    <cellStyle name="20% - Accent3 22 5 4 2" xfId="5176" xr:uid="{28D0AD3B-BCE0-47B6-B3A8-616F50650DA3}"/>
    <cellStyle name="20% - Accent3 22 5 4 2 2" xfId="9532" xr:uid="{434910C0-F39B-41A4-B517-D576ADFBBF00}"/>
    <cellStyle name="20% - Accent3 22 5 4 3" xfId="6459" xr:uid="{0CA3BFF3-05C5-4D07-B961-7AABBE381CE0}"/>
    <cellStyle name="20% - Accent3 22 5 5" xfId="4186" xr:uid="{D8AB9847-CCB6-490D-AA04-92F2A4F768AE}"/>
    <cellStyle name="20% - Accent3 22 5 5 2" xfId="8542" xr:uid="{ED92A702-8829-410F-B3E7-191DE74E592A}"/>
    <cellStyle name="20% - Accent3 22 5 6" xfId="6452" xr:uid="{533C76D9-6829-4175-816B-0DCF301E4F41}"/>
    <cellStyle name="20% - Accent3 22 6" xfId="835" xr:uid="{932D5044-1D87-44C0-A35F-56962F74B0FB}"/>
    <cellStyle name="20% - Accent3 22 6 2" xfId="836" xr:uid="{3ED40CA9-7F01-47E3-8107-311427598D16}"/>
    <cellStyle name="20% - Accent3 22 6 2 2" xfId="837" xr:uid="{1260F3D4-53E3-4CAE-B903-BA483E77AC0A}"/>
    <cellStyle name="20% - Accent3 22 6 2 2 2" xfId="5896" xr:uid="{030A6200-E2E3-4AC4-B877-981845B18A54}"/>
    <cellStyle name="20% - Accent3 22 6 2 2 2 2" xfId="10252" xr:uid="{F0E0F844-AF51-4E6F-9D32-870218CE7252}"/>
    <cellStyle name="20% - Accent3 22 6 2 2 3" xfId="6462" xr:uid="{0CEEBB6D-80B8-497F-93E7-86A966700D51}"/>
    <cellStyle name="20% - Accent3 22 6 2 3" xfId="4816" xr:uid="{EB1F3058-0D74-4271-A526-002CF12F081F}"/>
    <cellStyle name="20% - Accent3 22 6 2 3 2" xfId="9172" xr:uid="{770E0E09-51BE-4B25-A2A8-9AE1C7A4B653}"/>
    <cellStyle name="20% - Accent3 22 6 2 4" xfId="6461" xr:uid="{FBBD536A-CBEA-4005-B9C5-DFC4F0E9EB72}"/>
    <cellStyle name="20% - Accent3 22 6 3" xfId="838" xr:uid="{FB0A5B68-41AF-4889-A502-5AC5135180A0}"/>
    <cellStyle name="20% - Accent3 22 6 3 2" xfId="5356" xr:uid="{A55F1794-967C-460C-A763-7646EF041E54}"/>
    <cellStyle name="20% - Accent3 22 6 3 2 2" xfId="9712" xr:uid="{A7F930B2-EF95-4BFF-9758-87F73F5FB2E7}"/>
    <cellStyle name="20% - Accent3 22 6 3 3" xfId="6463" xr:uid="{5FB2093D-CE09-47CF-8785-771022D36EBB}"/>
    <cellStyle name="20% - Accent3 22 6 4" xfId="4276" xr:uid="{09A97B35-0759-4B27-A6B7-D35499C5D926}"/>
    <cellStyle name="20% - Accent3 22 6 4 2" xfId="8632" xr:uid="{A7FC0440-EE31-4EDC-A614-E53D74412E0A}"/>
    <cellStyle name="20% - Accent3 22 6 5" xfId="6460" xr:uid="{0CADE7B3-40CF-49A1-8DCB-EDA79BE5C250}"/>
    <cellStyle name="20% - Accent3 22 7" xfId="839" xr:uid="{E5961B59-1FE9-4A9B-8BEB-B39E4008B3B2}"/>
    <cellStyle name="20% - Accent3 22 7 2" xfId="840" xr:uid="{4E07D9C7-99A4-4221-887C-8E05B05C47C7}"/>
    <cellStyle name="20% - Accent3 22 7 2 2" xfId="5626" xr:uid="{63455C0B-E062-490B-8668-F2F333CCE764}"/>
    <cellStyle name="20% - Accent3 22 7 2 2 2" xfId="9982" xr:uid="{50A81524-3410-4292-A751-74C6AFFA5469}"/>
    <cellStyle name="20% - Accent3 22 7 2 3" xfId="6465" xr:uid="{9F0C0EAE-D935-4D55-8B7C-AE85341D7372}"/>
    <cellStyle name="20% - Accent3 22 7 3" xfId="4546" xr:uid="{8624A591-5375-4BB1-B788-3847125944E8}"/>
    <cellStyle name="20% - Accent3 22 7 3 2" xfId="8902" xr:uid="{69BBA600-7925-4E86-AC3C-2B4295B41E2B}"/>
    <cellStyle name="20% - Accent3 22 7 4" xfId="6464" xr:uid="{17AE1289-4B0B-4F63-8019-B80B974AEB4D}"/>
    <cellStyle name="20% - Accent3 22 8" xfId="841" xr:uid="{07D802E5-7A36-4326-8497-918F662007D1}"/>
    <cellStyle name="20% - Accent3 22 8 2" xfId="5086" xr:uid="{C087CBEA-E122-4BD1-81EA-3DC4E5ACD265}"/>
    <cellStyle name="20% - Accent3 22 8 2 2" xfId="9442" xr:uid="{D67EA03B-F7D0-400F-AEB5-F7AD34520C7B}"/>
    <cellStyle name="20% - Accent3 22 8 3" xfId="6466" xr:uid="{7555DF15-8261-4C1C-92FA-7818FEBB6933}"/>
    <cellStyle name="20% - Accent3 22 9" xfId="4005" xr:uid="{034B56C8-50A4-4239-AB91-33829ADA3FBA}"/>
    <cellStyle name="20% - Accent3 22 9 2" xfId="8362" xr:uid="{DA9C76D0-5149-4401-8210-1651606DACC6}"/>
    <cellStyle name="20% - Accent3 3" xfId="842" xr:uid="{E171B66D-7D16-48EA-A549-B018BBE997E1}"/>
    <cellStyle name="20% - Accent3 4" xfId="843" xr:uid="{84CFDE9E-B5FA-4E47-954E-DD5BDD8CB5AC}"/>
    <cellStyle name="20% - Accent3 5" xfId="844" xr:uid="{EFAF9EE8-B41B-4E44-9096-E77022DBA3B6}"/>
    <cellStyle name="20% - Accent3 6" xfId="845" xr:uid="{00D547CE-95D0-424D-A2D9-3183BE7865C2}"/>
    <cellStyle name="20% - Accent3 7" xfId="846" xr:uid="{B994AC2A-0471-44BD-AC05-A75A25B1DBBA}"/>
    <cellStyle name="20% - Accent3 8" xfId="847" xr:uid="{B1C1A23B-1964-4EDA-8F1A-FD652B1649CA}"/>
    <cellStyle name="20% - Accent3 9" xfId="848" xr:uid="{D8D1C1A5-7A28-4521-B476-84B65489E81D}"/>
    <cellStyle name="20% - Accent4 10" xfId="849" xr:uid="{D85DEE5F-4F4F-41D0-9C91-9251A4617DDB}"/>
    <cellStyle name="20% - Accent4 11" xfId="850" xr:uid="{02678289-3404-464D-AD54-85E81EE30666}"/>
    <cellStyle name="20% - Accent4 12" xfId="851" xr:uid="{1E2CC95D-BA63-47A6-956E-F433420A81F3}"/>
    <cellStyle name="20% - Accent4 13" xfId="852" xr:uid="{1E868FB3-897E-48AF-A0DB-4B74F97036B9}"/>
    <cellStyle name="20% - Accent4 14" xfId="853" xr:uid="{C3E608C2-BD82-4B0E-948A-84FC86DDDADD}"/>
    <cellStyle name="20% - Accent4 15" xfId="854" xr:uid="{D5F63BA7-053B-43C7-B681-824C1BDBA86F}"/>
    <cellStyle name="20% - Accent4 16" xfId="855" xr:uid="{8304DBCD-DF41-4A30-ABC4-845A4016E9F6}"/>
    <cellStyle name="20% - Accent4 17" xfId="856" xr:uid="{7AB308BA-60C0-4EC7-92E8-A095B2830EDC}"/>
    <cellStyle name="20% - Accent4 18" xfId="857" xr:uid="{8910B03B-F8E2-49E7-8942-237201B021DF}"/>
    <cellStyle name="20% - Accent4 19" xfId="858" xr:uid="{50B0C3DA-2793-4052-BC7C-94689AB9F488}"/>
    <cellStyle name="20% - Accent4 2" xfId="859" xr:uid="{C6A63586-7BFC-437D-A81D-85E552C90789}"/>
    <cellStyle name="20% - Accent4 20" xfId="860" xr:uid="{0E62172C-03E0-4B69-BB4E-159E76473FBA}"/>
    <cellStyle name="20% - Accent4 21" xfId="861" xr:uid="{1FCBAB3B-0BB5-409A-A469-FA1C64DB3104}"/>
    <cellStyle name="20% - Accent4 22" xfId="862" xr:uid="{CD1C7042-8414-423E-A776-0BA357F36D64}"/>
    <cellStyle name="20% - Accent4 22 10" xfId="6467" xr:uid="{5101089C-6E85-4C8E-9752-372693BA0B1E}"/>
    <cellStyle name="20% - Accent4 22 2" xfId="863" xr:uid="{B2C50B72-0B01-4883-953B-8B53B3128807}"/>
    <cellStyle name="20% - Accent4 22 2 2" xfId="864" xr:uid="{36548E81-A89B-405A-B5D2-DB87721FE2CD}"/>
    <cellStyle name="20% - Accent4 22 2 2 2" xfId="865" xr:uid="{BA88EEB7-A30D-48FD-A5B4-B6FA2A5A1F5F}"/>
    <cellStyle name="20% - Accent4 22 2 2 2 2" xfId="866" xr:uid="{5492FA88-4C63-4F97-A72F-08CB8BC8B240}"/>
    <cellStyle name="20% - Accent4 22 2 2 2 2 2" xfId="867" xr:uid="{6F5F63F6-0CEB-470B-9D73-496D4A419B9D}"/>
    <cellStyle name="20% - Accent4 22 2 2 2 2 2 2" xfId="868" xr:uid="{14295256-12E0-48B2-9856-876C53001085}"/>
    <cellStyle name="20% - Accent4 22 2 2 2 2 2 2 2" xfId="6136" xr:uid="{8CFC6CB3-E480-43CB-AB4D-2624FF694C2C}"/>
    <cellStyle name="20% - Accent4 22 2 2 2 2 2 2 2 2" xfId="10492" xr:uid="{D1AA2196-996A-4FD0-8545-6B56D8B1834B}"/>
    <cellStyle name="20% - Accent4 22 2 2 2 2 2 2 3" xfId="6473" xr:uid="{72B72977-C9F3-4AC5-9834-C5C0336EE464}"/>
    <cellStyle name="20% - Accent4 22 2 2 2 2 2 3" xfId="5056" xr:uid="{DFF994AC-F87A-4104-8524-A596642E59F5}"/>
    <cellStyle name="20% - Accent4 22 2 2 2 2 2 3 2" xfId="9412" xr:uid="{CDCCB748-553F-4475-B7A1-E957A08AC836}"/>
    <cellStyle name="20% - Accent4 22 2 2 2 2 2 4" xfId="6472" xr:uid="{2AFF579D-E38A-451F-91D6-965B90A3E7DA}"/>
    <cellStyle name="20% - Accent4 22 2 2 2 2 3" xfId="869" xr:uid="{55FB670A-40AF-4481-B9DA-632102301461}"/>
    <cellStyle name="20% - Accent4 22 2 2 2 2 3 2" xfId="5596" xr:uid="{39859F42-B9C5-4C46-BB7D-22AE2DB24658}"/>
    <cellStyle name="20% - Accent4 22 2 2 2 2 3 2 2" xfId="9952" xr:uid="{989C2BC0-F686-485A-BE91-76C02DC5A93D}"/>
    <cellStyle name="20% - Accent4 22 2 2 2 2 3 3" xfId="6474" xr:uid="{13077357-8AB9-42B7-9FC7-AA4A56E165B7}"/>
    <cellStyle name="20% - Accent4 22 2 2 2 2 4" xfId="4516" xr:uid="{5FA7DAF9-9644-40AF-B8BA-AD2529BF85B6}"/>
    <cellStyle name="20% - Accent4 22 2 2 2 2 4 2" xfId="8872" xr:uid="{3AC545FB-160E-4B4A-8A19-FD9F5C6D26A3}"/>
    <cellStyle name="20% - Accent4 22 2 2 2 2 5" xfId="6471" xr:uid="{BCE9CBDE-23EE-4647-A10D-5DCC9236220F}"/>
    <cellStyle name="20% - Accent4 22 2 2 2 3" xfId="870" xr:uid="{DA39B4E9-A2C7-4CED-A325-56436D3BAC8B}"/>
    <cellStyle name="20% - Accent4 22 2 2 2 3 2" xfId="871" xr:uid="{CDEE0AE4-F4E2-4D35-8D30-EF4192B64CFB}"/>
    <cellStyle name="20% - Accent4 22 2 2 2 3 2 2" xfId="5866" xr:uid="{8BB4F756-7C6F-44FD-BF66-31EF17D21ADB}"/>
    <cellStyle name="20% - Accent4 22 2 2 2 3 2 2 2" xfId="10222" xr:uid="{3FAB3F29-BAC5-4DB7-B8A0-35A43595D519}"/>
    <cellStyle name="20% - Accent4 22 2 2 2 3 2 3" xfId="6476" xr:uid="{34D81156-F0E8-481D-89A0-975DAE5E6FEE}"/>
    <cellStyle name="20% - Accent4 22 2 2 2 3 3" xfId="4786" xr:uid="{66F16DB1-1CB2-46F2-A7F4-1BAC19D29482}"/>
    <cellStyle name="20% - Accent4 22 2 2 2 3 3 2" xfId="9142" xr:uid="{34E5976B-C6C4-458C-8C6A-3FD95B44E712}"/>
    <cellStyle name="20% - Accent4 22 2 2 2 3 4" xfId="6475" xr:uid="{08F00F56-3BE9-4B2B-83C4-56324299FD26}"/>
    <cellStyle name="20% - Accent4 22 2 2 2 4" xfId="872" xr:uid="{0200CF84-4BCB-480D-8CCB-012A2FC0844B}"/>
    <cellStyle name="20% - Accent4 22 2 2 2 4 2" xfId="5326" xr:uid="{863DCE74-07D1-4F48-978F-3301418194CB}"/>
    <cellStyle name="20% - Accent4 22 2 2 2 4 2 2" xfId="9682" xr:uid="{787274B8-792B-4FA5-9DFA-47BC6800E309}"/>
    <cellStyle name="20% - Accent4 22 2 2 2 4 3" xfId="6477" xr:uid="{4F0BC0A4-2699-431F-A472-556371E903CC}"/>
    <cellStyle name="20% - Accent4 22 2 2 2 5" xfId="4156" xr:uid="{464AECA0-7670-429E-B2A7-FF8BB451E675}"/>
    <cellStyle name="20% - Accent4 22 2 2 2 5 2" xfId="8512" xr:uid="{C32C03D0-952A-4BF5-88F8-66E5D0AFE797}"/>
    <cellStyle name="20% - Accent4 22 2 2 2 6" xfId="6470" xr:uid="{E5675D76-C9F4-489E-B6C0-40032472BA1B}"/>
    <cellStyle name="20% - Accent4 22 2 2 3" xfId="873" xr:uid="{8909B6AA-8209-44BE-B0CD-BE337EA6FC7E}"/>
    <cellStyle name="20% - Accent4 22 2 2 3 2" xfId="874" xr:uid="{419C2BB6-C33A-45AF-9CB2-E564CFB87634}"/>
    <cellStyle name="20% - Accent4 22 2 2 3 2 2" xfId="875" xr:uid="{B31C0E06-BE4D-4231-945C-88B6C6D7C198}"/>
    <cellStyle name="20% - Accent4 22 2 2 3 2 2 2" xfId="876" xr:uid="{ADF8AA3E-B767-49A9-9B09-CB8AFC95C491}"/>
    <cellStyle name="20% - Accent4 22 2 2 3 2 2 2 2" xfId="6008" xr:uid="{2E58C67A-A907-4F1E-B096-D3D9C08D56C3}"/>
    <cellStyle name="20% - Accent4 22 2 2 3 2 2 2 2 2" xfId="10364" xr:uid="{85BCE6D7-862B-4E2A-B44B-D297064A2F9B}"/>
    <cellStyle name="20% - Accent4 22 2 2 3 2 2 2 3" xfId="6481" xr:uid="{EAC1667F-541E-48CF-AE9D-C989145FC473}"/>
    <cellStyle name="20% - Accent4 22 2 2 3 2 2 3" xfId="4928" xr:uid="{A88D6A50-FE01-4D1E-BDF2-9E659B4346F9}"/>
    <cellStyle name="20% - Accent4 22 2 2 3 2 2 3 2" xfId="9284" xr:uid="{BA6DCF06-B133-4953-8704-864D93A7081D}"/>
    <cellStyle name="20% - Accent4 22 2 2 3 2 2 4" xfId="6480" xr:uid="{25009AE6-3DBD-4483-8CE4-33555F75C0F1}"/>
    <cellStyle name="20% - Accent4 22 2 2 3 2 3" xfId="877" xr:uid="{FAA631D3-8FFE-419F-8A0C-1FE4D0FBD0D6}"/>
    <cellStyle name="20% - Accent4 22 2 2 3 2 3 2" xfId="5468" xr:uid="{3EDA55F6-0F22-493E-8CD1-7C0E8DC47281}"/>
    <cellStyle name="20% - Accent4 22 2 2 3 2 3 2 2" xfId="9824" xr:uid="{E2875699-5868-4BAC-8F9F-19F52AF9F27A}"/>
    <cellStyle name="20% - Accent4 22 2 2 3 2 3 3" xfId="6482" xr:uid="{0F982F66-E09D-4270-8505-41BDA06E8553}"/>
    <cellStyle name="20% - Accent4 22 2 2 3 2 4" xfId="4388" xr:uid="{B8B878AA-C3CF-45C2-A4D1-FECE0D0937D2}"/>
    <cellStyle name="20% - Accent4 22 2 2 3 2 4 2" xfId="8744" xr:uid="{FD26402E-BEE9-486A-8AE5-E9351450F42D}"/>
    <cellStyle name="20% - Accent4 22 2 2 3 2 5" xfId="6479" xr:uid="{68F78D02-8A4A-4280-916C-5E100ADC2E89}"/>
    <cellStyle name="20% - Accent4 22 2 2 3 3" xfId="878" xr:uid="{02C2BE00-FBAE-4495-BCE0-409FDE1EC32F}"/>
    <cellStyle name="20% - Accent4 22 2 2 3 3 2" xfId="879" xr:uid="{B19089B4-71E1-4AAA-A2A2-E7B38605D953}"/>
    <cellStyle name="20% - Accent4 22 2 2 3 3 2 2" xfId="5738" xr:uid="{2DE0F424-E17E-4EF7-8574-CBB12066EF67}"/>
    <cellStyle name="20% - Accent4 22 2 2 3 3 2 2 2" xfId="10094" xr:uid="{4B976858-A498-4247-A6CB-BBFEDABAF0DC}"/>
    <cellStyle name="20% - Accent4 22 2 2 3 3 2 3" xfId="6484" xr:uid="{C4B3EC7D-58D6-4462-944B-0816633799F3}"/>
    <cellStyle name="20% - Accent4 22 2 2 3 3 3" xfId="4658" xr:uid="{927B6582-0407-46C4-A573-FAB52ACD2A64}"/>
    <cellStyle name="20% - Accent4 22 2 2 3 3 3 2" xfId="9014" xr:uid="{F19A9708-3C9E-4A3E-9AE8-AA7907918B3E}"/>
    <cellStyle name="20% - Accent4 22 2 2 3 3 4" xfId="6483" xr:uid="{BE78B3C3-5D9F-4A97-BE02-D66F21F28F40}"/>
    <cellStyle name="20% - Accent4 22 2 2 3 4" xfId="880" xr:uid="{6A417864-15E1-4DD1-AF4A-D4DA4D152274}"/>
    <cellStyle name="20% - Accent4 22 2 2 3 4 2" xfId="5198" xr:uid="{31CD6B9F-445A-43B9-AA4E-3EFD22ED356A}"/>
    <cellStyle name="20% - Accent4 22 2 2 3 4 2 2" xfId="9554" xr:uid="{9F16085F-B7AF-4F8B-A3C3-7FCC0EEAD9A0}"/>
    <cellStyle name="20% - Accent4 22 2 2 3 4 3" xfId="6485" xr:uid="{0C7A8E41-98A6-4B38-B0BD-ABD6A952AE1C}"/>
    <cellStyle name="20% - Accent4 22 2 2 3 5" xfId="4208" xr:uid="{21859836-04FE-4DA7-A32C-7002186FE66F}"/>
    <cellStyle name="20% - Accent4 22 2 2 3 5 2" xfId="8564" xr:uid="{6CEBDAD9-6E37-40D8-8734-CD4B68CFCBED}"/>
    <cellStyle name="20% - Accent4 22 2 2 3 6" xfId="6478" xr:uid="{A01361C1-6CA7-4D34-840E-2AB49245F8F2}"/>
    <cellStyle name="20% - Accent4 22 2 2 4" xfId="881" xr:uid="{40DAA6B6-0B4A-4861-BE6C-E553C3880983}"/>
    <cellStyle name="20% - Accent4 22 2 2 4 2" xfId="882" xr:uid="{CA63CAD7-2C95-4B3F-A658-558DA6FB1B0C}"/>
    <cellStyle name="20% - Accent4 22 2 2 4 2 2" xfId="883" xr:uid="{F7B446F7-1267-4B8F-80F4-6C6482823C15}"/>
    <cellStyle name="20% - Accent4 22 2 2 4 2 2 2" xfId="5956" xr:uid="{CC73EEE0-0421-4D9D-9686-5C319002D791}"/>
    <cellStyle name="20% - Accent4 22 2 2 4 2 2 2 2" xfId="10312" xr:uid="{56CFD6A1-A0C9-4312-A7D6-FC920185088B}"/>
    <cellStyle name="20% - Accent4 22 2 2 4 2 2 3" xfId="6488" xr:uid="{7BC34E23-B84C-43D9-8697-240DE2A55BC5}"/>
    <cellStyle name="20% - Accent4 22 2 2 4 2 3" xfId="4876" xr:uid="{42F97E81-AE47-4D5F-A0E4-78AF727BA015}"/>
    <cellStyle name="20% - Accent4 22 2 2 4 2 3 2" xfId="9232" xr:uid="{B5033EF0-964A-4B27-9F1D-9BF1A770A1E6}"/>
    <cellStyle name="20% - Accent4 22 2 2 4 2 4" xfId="6487" xr:uid="{DD6F6A67-2721-4F8A-BBAF-A4BEA6FF4E0C}"/>
    <cellStyle name="20% - Accent4 22 2 2 4 3" xfId="884" xr:uid="{5BBBACCE-0403-46B4-B61A-BC5DAB3094C3}"/>
    <cellStyle name="20% - Accent4 22 2 2 4 3 2" xfId="5416" xr:uid="{4B213569-A14A-4085-ACFF-D59E3E71516A}"/>
    <cellStyle name="20% - Accent4 22 2 2 4 3 2 2" xfId="9772" xr:uid="{268EFF53-42EC-48C1-A5B1-8E37CD43B1E1}"/>
    <cellStyle name="20% - Accent4 22 2 2 4 3 3" xfId="6489" xr:uid="{708EF3EC-D8FC-410C-89E3-30015F41275B}"/>
    <cellStyle name="20% - Accent4 22 2 2 4 4" xfId="4336" xr:uid="{213836E6-C89A-42A3-977E-DFC9B65A8BC4}"/>
    <cellStyle name="20% - Accent4 22 2 2 4 4 2" xfId="8692" xr:uid="{A9172E97-D2AA-4EB6-B23A-8D32F2A0C6A2}"/>
    <cellStyle name="20% - Accent4 22 2 2 4 5" xfId="6486" xr:uid="{08636A6A-E9F4-4398-8AAF-60D7530ABD88}"/>
    <cellStyle name="20% - Accent4 22 2 2 5" xfId="885" xr:uid="{C46A62CB-52E5-4C17-B753-81DF60ADCFE6}"/>
    <cellStyle name="20% - Accent4 22 2 2 5 2" xfId="886" xr:uid="{DEF85A3B-6767-4E5B-8A9B-645C81777B47}"/>
    <cellStyle name="20% - Accent4 22 2 2 5 2 2" xfId="5686" xr:uid="{E5EAA73E-C8C0-4F32-8EA8-49301C98463B}"/>
    <cellStyle name="20% - Accent4 22 2 2 5 2 2 2" xfId="10042" xr:uid="{DA18DA1A-9710-4440-90A0-6C19C3E52BDB}"/>
    <cellStyle name="20% - Accent4 22 2 2 5 2 3" xfId="6491" xr:uid="{49929676-6DAD-405F-A424-DDBB5FA771CA}"/>
    <cellStyle name="20% - Accent4 22 2 2 5 3" xfId="4606" xr:uid="{D0A3316A-4FF9-4709-8FE8-A275B2ACFB30}"/>
    <cellStyle name="20% - Accent4 22 2 2 5 3 2" xfId="8962" xr:uid="{855AA196-D87E-4E8D-97F6-CB8C808A70C0}"/>
    <cellStyle name="20% - Accent4 22 2 2 5 4" xfId="6490" xr:uid="{264E4EA4-9EB1-46AD-B936-AB73DA49CA6F}"/>
    <cellStyle name="20% - Accent4 22 2 2 6" xfId="887" xr:uid="{D057065C-3A86-4D7C-AA89-70617E1C4E64}"/>
    <cellStyle name="20% - Accent4 22 2 2 6 2" xfId="5146" xr:uid="{D3B895F3-FE93-4233-8825-54F5BC85F8BE}"/>
    <cellStyle name="20% - Accent4 22 2 2 6 2 2" xfId="9502" xr:uid="{C477F3D6-5B8B-4BD4-AB79-5CF9C9D44CAF}"/>
    <cellStyle name="20% - Accent4 22 2 2 6 3" xfId="6492" xr:uid="{1AE27E9F-2392-41FC-A25A-7B6320E5C634}"/>
    <cellStyle name="20% - Accent4 22 2 2 7" xfId="4028" xr:uid="{B8E4C823-6FBD-402F-9854-CF0598A4EE89}"/>
    <cellStyle name="20% - Accent4 22 2 2 7 2" xfId="8384" xr:uid="{B623BD62-8927-4B74-BD4A-6E44BD177DBA}"/>
    <cellStyle name="20% - Accent4 22 2 2 8" xfId="6469" xr:uid="{DED18F6F-B372-4BE8-8FBD-A902F01C3E65}"/>
    <cellStyle name="20% - Accent4 22 2 3" xfId="888" xr:uid="{93E47DFB-5F54-4506-95E1-CE2248068128}"/>
    <cellStyle name="20% - Accent4 22 2 3 2" xfId="889" xr:uid="{79D803BC-4F9D-486D-AF3F-9E8F96C195AE}"/>
    <cellStyle name="20% - Accent4 22 2 3 2 2" xfId="890" xr:uid="{00416C37-B1C2-4A8A-94BC-61167AF94E3D}"/>
    <cellStyle name="20% - Accent4 22 2 3 2 2 2" xfId="891" xr:uid="{4E8D87CF-0A47-439C-B05A-197D67592FC4}"/>
    <cellStyle name="20% - Accent4 22 2 3 2 2 2 2" xfId="6091" xr:uid="{7BFEC6AE-849E-4195-BFD9-CBF147279C9F}"/>
    <cellStyle name="20% - Accent4 22 2 3 2 2 2 2 2" xfId="10447" xr:uid="{AFE5127B-C1F4-41B8-84BD-8590F83FB44F}"/>
    <cellStyle name="20% - Accent4 22 2 3 2 2 2 3" xfId="6496" xr:uid="{B4527308-AE0C-486D-82E3-86DFC7C4366B}"/>
    <cellStyle name="20% - Accent4 22 2 3 2 2 3" xfId="5011" xr:uid="{43A5F34E-8304-4B6E-9B91-6A90009775EC}"/>
    <cellStyle name="20% - Accent4 22 2 3 2 2 3 2" xfId="9367" xr:uid="{B992EB9D-98AD-457A-A162-926DB634525C}"/>
    <cellStyle name="20% - Accent4 22 2 3 2 2 4" xfId="6495" xr:uid="{6F203866-CD86-4E14-B13B-D86A8368C5F0}"/>
    <cellStyle name="20% - Accent4 22 2 3 2 3" xfId="892" xr:uid="{56DF8E98-D7CE-47B1-8DA5-A25C5ED09C15}"/>
    <cellStyle name="20% - Accent4 22 2 3 2 3 2" xfId="5551" xr:uid="{DBB6FA7C-0595-46D9-81E2-4A4BBB98465F}"/>
    <cellStyle name="20% - Accent4 22 2 3 2 3 2 2" xfId="9907" xr:uid="{4DA551CC-C7C1-44CC-ADCA-128087324EAB}"/>
    <cellStyle name="20% - Accent4 22 2 3 2 3 3" xfId="6497" xr:uid="{C3B68AE7-A96A-436A-B137-C49CF8DD9B35}"/>
    <cellStyle name="20% - Accent4 22 2 3 2 4" xfId="4471" xr:uid="{99EA05C1-D7CF-4A7C-A90D-B5656ABD718C}"/>
    <cellStyle name="20% - Accent4 22 2 3 2 4 2" xfId="8827" xr:uid="{F97858DF-09F1-4195-A80D-DEFF826FA8E2}"/>
    <cellStyle name="20% - Accent4 22 2 3 2 5" xfId="6494" xr:uid="{F1107433-1399-417A-9BE5-B546D0173EBB}"/>
    <cellStyle name="20% - Accent4 22 2 3 3" xfId="893" xr:uid="{33D9289A-DA87-4EB4-81C8-43FB980401E4}"/>
    <cellStyle name="20% - Accent4 22 2 3 3 2" xfId="894" xr:uid="{83A2C938-118E-405E-A280-93158C7037D5}"/>
    <cellStyle name="20% - Accent4 22 2 3 3 2 2" xfId="5821" xr:uid="{7D0C6A26-802F-4352-8B18-65208AB6EE58}"/>
    <cellStyle name="20% - Accent4 22 2 3 3 2 2 2" xfId="10177" xr:uid="{1F96FD92-B133-4A20-B603-771A4F3ECCA7}"/>
    <cellStyle name="20% - Accent4 22 2 3 3 2 3" xfId="6499" xr:uid="{932590B3-F14D-41FC-9732-D5EDC85E2CAB}"/>
    <cellStyle name="20% - Accent4 22 2 3 3 3" xfId="4741" xr:uid="{CAB598C4-011F-4CEE-91C0-328A9D9A163E}"/>
    <cellStyle name="20% - Accent4 22 2 3 3 3 2" xfId="9097" xr:uid="{01BE920E-0992-4FF8-835B-953EDD49E67D}"/>
    <cellStyle name="20% - Accent4 22 2 3 3 4" xfId="6498" xr:uid="{783879EE-2579-4FC9-A2A3-2A8F39E645AF}"/>
    <cellStyle name="20% - Accent4 22 2 3 4" xfId="895" xr:uid="{F7D52463-6EF8-4270-AEF0-218BE76F2005}"/>
    <cellStyle name="20% - Accent4 22 2 3 4 2" xfId="5281" xr:uid="{CDA36C81-1775-4AC9-9BB3-B1154FAD56A5}"/>
    <cellStyle name="20% - Accent4 22 2 3 4 2 2" xfId="9637" xr:uid="{DAB04629-6282-416F-A33C-7D256E2713AE}"/>
    <cellStyle name="20% - Accent4 22 2 3 4 3" xfId="6500" xr:uid="{33CCAFF7-AA23-4448-86F9-81DC334CA17A}"/>
    <cellStyle name="20% - Accent4 22 2 3 5" xfId="4111" xr:uid="{E76C05C0-A6CB-4132-846D-44A87B9FAF55}"/>
    <cellStyle name="20% - Accent4 22 2 3 5 2" xfId="8467" xr:uid="{CB4CB79D-B9A3-4A6C-8652-9135C72087C7}"/>
    <cellStyle name="20% - Accent4 22 2 3 6" xfId="6493" xr:uid="{EAE1528C-E241-47AA-9108-DEB0F3A5D335}"/>
    <cellStyle name="20% - Accent4 22 2 4" xfId="896" xr:uid="{E008C218-553B-49CF-A0C9-A32A60179F50}"/>
    <cellStyle name="20% - Accent4 22 2 4 2" xfId="897" xr:uid="{075D4482-BDF4-4CD4-8F23-1336926DFD86}"/>
    <cellStyle name="20% - Accent4 22 2 4 2 2" xfId="898" xr:uid="{F70253E5-467B-4293-B885-CBDEAB135E62}"/>
    <cellStyle name="20% - Accent4 22 2 4 2 2 2" xfId="899" xr:uid="{28BA395E-C911-4B21-88A6-AABAB0BEBC04}"/>
    <cellStyle name="20% - Accent4 22 2 4 2 2 2 2" xfId="6007" xr:uid="{C62F0391-0F16-46B1-938F-F1473F7F432A}"/>
    <cellStyle name="20% - Accent4 22 2 4 2 2 2 2 2" xfId="10363" xr:uid="{2443D6E1-0DB6-475C-B25C-A792E90BB12C}"/>
    <cellStyle name="20% - Accent4 22 2 4 2 2 2 3" xfId="6504" xr:uid="{2C66DC65-987B-4245-848A-CE3306275ED8}"/>
    <cellStyle name="20% - Accent4 22 2 4 2 2 3" xfId="4927" xr:uid="{68F1E925-5AD4-42FE-B431-B56A76030D35}"/>
    <cellStyle name="20% - Accent4 22 2 4 2 2 3 2" xfId="9283" xr:uid="{4DA1CB0E-7FEB-4545-AC3B-CD9EE542F86C}"/>
    <cellStyle name="20% - Accent4 22 2 4 2 2 4" xfId="6503" xr:uid="{0B2EDFC2-C1DF-499D-8A01-38DA1AD555D0}"/>
    <cellStyle name="20% - Accent4 22 2 4 2 3" xfId="900" xr:uid="{04CDA41A-95C1-4888-BDE8-11CC07C0CC6B}"/>
    <cellStyle name="20% - Accent4 22 2 4 2 3 2" xfId="5467" xr:uid="{037F5F91-166A-4937-AAAC-74CD59728478}"/>
    <cellStyle name="20% - Accent4 22 2 4 2 3 2 2" xfId="9823" xr:uid="{3D8B87A1-E736-4FCD-B1E8-5B4F58E43006}"/>
    <cellStyle name="20% - Accent4 22 2 4 2 3 3" xfId="6505" xr:uid="{EF0F11E9-9F46-45EA-A7C3-6D92F6726AC1}"/>
    <cellStyle name="20% - Accent4 22 2 4 2 4" xfId="4387" xr:uid="{5DECACD7-47B4-4851-96B9-D79837158939}"/>
    <cellStyle name="20% - Accent4 22 2 4 2 4 2" xfId="8743" xr:uid="{E5C5A7DA-26A9-4334-A9B5-4F95C811AC1D}"/>
    <cellStyle name="20% - Accent4 22 2 4 2 5" xfId="6502" xr:uid="{AB7B4F7C-7458-4F68-95A6-B12E34ABAC30}"/>
    <cellStyle name="20% - Accent4 22 2 4 3" xfId="901" xr:uid="{36BC9A46-23F0-4382-B0AF-413CE2EAE945}"/>
    <cellStyle name="20% - Accent4 22 2 4 3 2" xfId="902" xr:uid="{B7CF3A0F-1B15-4267-AE57-1AFCEF4D6E3A}"/>
    <cellStyle name="20% - Accent4 22 2 4 3 2 2" xfId="5737" xr:uid="{E4D484C7-DA7B-4B69-97FF-AFF6B5C9C83B}"/>
    <cellStyle name="20% - Accent4 22 2 4 3 2 2 2" xfId="10093" xr:uid="{1F0D6236-5659-4DB3-8434-C998304DC05A}"/>
    <cellStyle name="20% - Accent4 22 2 4 3 2 3" xfId="6507" xr:uid="{A196CE72-FCEB-40E6-A672-DBDF6BF3EE66}"/>
    <cellStyle name="20% - Accent4 22 2 4 3 3" xfId="4657" xr:uid="{384B8E27-E3D5-4C56-AA04-B4D54346B75B}"/>
    <cellStyle name="20% - Accent4 22 2 4 3 3 2" xfId="9013" xr:uid="{34D53FF9-68B9-4BB0-92A0-1BE471EE92CF}"/>
    <cellStyle name="20% - Accent4 22 2 4 3 4" xfId="6506" xr:uid="{B4CC232F-C058-4412-AE9B-D6B0948A6887}"/>
    <cellStyle name="20% - Accent4 22 2 4 4" xfId="903" xr:uid="{AF5FF980-21EA-46BB-AFAB-CAD885D6ECAD}"/>
    <cellStyle name="20% - Accent4 22 2 4 4 2" xfId="5197" xr:uid="{8C5EF6AE-ABA8-49F2-BD9C-6838981C65DF}"/>
    <cellStyle name="20% - Accent4 22 2 4 4 2 2" xfId="9553" xr:uid="{15EF14CE-5A5E-4893-B7D7-FAA5058E49AC}"/>
    <cellStyle name="20% - Accent4 22 2 4 4 3" xfId="6508" xr:uid="{A298AC0B-3C5A-4104-AFE6-F270C695DECC}"/>
    <cellStyle name="20% - Accent4 22 2 4 5" xfId="4207" xr:uid="{E841E9ED-846A-45EF-B165-A3961928B7EC}"/>
    <cellStyle name="20% - Accent4 22 2 4 5 2" xfId="8563" xr:uid="{F221E899-D2ED-4630-A594-10AF1AE37771}"/>
    <cellStyle name="20% - Accent4 22 2 4 6" xfId="6501" xr:uid="{B3D2A4A0-0112-4A4F-91B6-11B2889936EF}"/>
    <cellStyle name="20% - Accent4 22 2 5" xfId="904" xr:uid="{DC3D356D-D1D3-4B48-9820-8092604584EF}"/>
    <cellStyle name="20% - Accent4 22 2 5 2" xfId="905" xr:uid="{ABF9FFDE-03CF-4CDE-8431-CEA9F92CC800}"/>
    <cellStyle name="20% - Accent4 22 2 5 2 2" xfId="906" xr:uid="{7DD374B3-8730-4573-9C61-965406AC2F93}"/>
    <cellStyle name="20% - Accent4 22 2 5 2 2 2" xfId="5911" xr:uid="{9CC26981-AF7D-483D-9BA5-0D429ED87BE6}"/>
    <cellStyle name="20% - Accent4 22 2 5 2 2 2 2" xfId="10267" xr:uid="{9C828F79-712F-48B7-91E5-18359C5D2648}"/>
    <cellStyle name="20% - Accent4 22 2 5 2 2 3" xfId="6511" xr:uid="{494ED301-CE64-4F3F-8ED3-85904410204C}"/>
    <cellStyle name="20% - Accent4 22 2 5 2 3" xfId="4831" xr:uid="{BA5239DE-B2B3-4306-AAAD-6F0CBEF10B55}"/>
    <cellStyle name="20% - Accent4 22 2 5 2 3 2" xfId="9187" xr:uid="{5C02D9B7-4EE8-4575-B423-E02979BF5681}"/>
    <cellStyle name="20% - Accent4 22 2 5 2 4" xfId="6510" xr:uid="{5FD4077D-ACA2-4ED2-8332-14E25D4254B3}"/>
    <cellStyle name="20% - Accent4 22 2 5 3" xfId="907" xr:uid="{D215446E-7706-4C42-B025-95AD0DD00350}"/>
    <cellStyle name="20% - Accent4 22 2 5 3 2" xfId="5371" xr:uid="{8B6CD267-4B88-468F-8FE5-AC43B53AA837}"/>
    <cellStyle name="20% - Accent4 22 2 5 3 2 2" xfId="9727" xr:uid="{4153EB1D-F392-4B55-9B63-39D76D882BDF}"/>
    <cellStyle name="20% - Accent4 22 2 5 3 3" xfId="6512" xr:uid="{1ED6C1CA-600D-467B-B620-EA3F4AEB109D}"/>
    <cellStyle name="20% - Accent4 22 2 5 4" xfId="4291" xr:uid="{DC0683DC-A941-44C4-AE9B-C22CCABEA1C0}"/>
    <cellStyle name="20% - Accent4 22 2 5 4 2" xfId="8647" xr:uid="{D3FD67C2-586F-46A0-8C17-4047D9D16279}"/>
    <cellStyle name="20% - Accent4 22 2 5 5" xfId="6509" xr:uid="{1FF6593B-F608-4E89-A1BC-C31C74ABCD16}"/>
    <cellStyle name="20% - Accent4 22 2 6" xfId="908" xr:uid="{831DEAFA-69C9-4760-AEBC-2A941783C58B}"/>
    <cellStyle name="20% - Accent4 22 2 6 2" xfId="909" xr:uid="{55D3FEA4-2E92-4EC1-9470-F2AB3A986324}"/>
    <cellStyle name="20% - Accent4 22 2 6 2 2" xfId="5641" xr:uid="{5EEB3993-11E9-4A6F-BDC9-9C068008D909}"/>
    <cellStyle name="20% - Accent4 22 2 6 2 2 2" xfId="9997" xr:uid="{70A82ACA-E096-4303-AD52-6B30826736E6}"/>
    <cellStyle name="20% - Accent4 22 2 6 2 3" xfId="6514" xr:uid="{534E5CFB-157F-4065-B227-0AC8B96E855F}"/>
    <cellStyle name="20% - Accent4 22 2 6 3" xfId="4561" xr:uid="{11605B94-F89A-4732-99E0-F7188D5AC2F3}"/>
    <cellStyle name="20% - Accent4 22 2 6 3 2" xfId="8917" xr:uid="{2C98A28F-A012-4758-B8D5-DA6AF7F9700E}"/>
    <cellStyle name="20% - Accent4 22 2 6 4" xfId="6513" xr:uid="{55E665BE-28BF-4A00-BCC7-6BDEC588D13A}"/>
    <cellStyle name="20% - Accent4 22 2 7" xfId="910" xr:uid="{58A59A36-E187-473A-B363-6035B8D4AEE4}"/>
    <cellStyle name="20% - Accent4 22 2 7 2" xfId="5101" xr:uid="{C3AB3D61-D6BE-4ECA-BD94-27D95F98F001}"/>
    <cellStyle name="20% - Accent4 22 2 7 2 2" xfId="9457" xr:uid="{D76B9B09-D135-45FB-A65A-4ACD8858BFBC}"/>
    <cellStyle name="20% - Accent4 22 2 7 3" xfId="6515" xr:uid="{922F5016-6D6B-4AC1-96C8-67C288397E70}"/>
    <cellStyle name="20% - Accent4 22 2 8" xfId="4027" xr:uid="{97C1B601-23A9-4DCB-8076-A7E347D4A97C}"/>
    <cellStyle name="20% - Accent4 22 2 8 2" xfId="8383" xr:uid="{85AB0396-6E81-4702-AA3A-737D69DDFE3D}"/>
    <cellStyle name="20% - Accent4 22 2 9" xfId="6468" xr:uid="{8AD5A55B-86DD-4F51-B62A-FDBE076CDB6D}"/>
    <cellStyle name="20% - Accent4 22 3" xfId="911" xr:uid="{40355D0E-4336-49D5-8584-61E1A9B65508}"/>
    <cellStyle name="20% - Accent4 22 3 2" xfId="912" xr:uid="{528C97E1-3728-41F5-9DFD-2F9FE1523DB5}"/>
    <cellStyle name="20% - Accent4 22 3 2 2" xfId="913" xr:uid="{4B38E0A1-5228-43BC-8F5A-785751E9AA8D}"/>
    <cellStyle name="20% - Accent4 22 3 2 2 2" xfId="914" xr:uid="{07CCBD2B-73B6-405E-B08F-8C34850DCBD1}"/>
    <cellStyle name="20% - Accent4 22 3 2 2 2 2" xfId="915" xr:uid="{8A5CBE6F-48AF-4A7D-B0B1-2F7827F1EB30}"/>
    <cellStyle name="20% - Accent4 22 3 2 2 2 2 2" xfId="6122" xr:uid="{38649F23-62D8-440B-AA39-561774773C2B}"/>
    <cellStyle name="20% - Accent4 22 3 2 2 2 2 2 2" xfId="10478" xr:uid="{95ED97B2-8BD7-4948-869A-7F3D1B319924}"/>
    <cellStyle name="20% - Accent4 22 3 2 2 2 2 3" xfId="6520" xr:uid="{9A76F1F7-368A-4D42-9D3F-7A8065AA3498}"/>
    <cellStyle name="20% - Accent4 22 3 2 2 2 3" xfId="5042" xr:uid="{E4DC7FA2-2D01-4CF7-8CC2-53FDA9CA3F1F}"/>
    <cellStyle name="20% - Accent4 22 3 2 2 2 3 2" xfId="9398" xr:uid="{83077C48-F0B7-473F-995E-0A6351CD3F05}"/>
    <cellStyle name="20% - Accent4 22 3 2 2 2 4" xfId="6519" xr:uid="{8F4EB19C-2B8E-4B3D-A750-2EAC9D1C08A1}"/>
    <cellStyle name="20% - Accent4 22 3 2 2 3" xfId="916" xr:uid="{BFE1E022-7479-440E-B29F-649D52D9F6C1}"/>
    <cellStyle name="20% - Accent4 22 3 2 2 3 2" xfId="5582" xr:uid="{4F3643B9-BE7B-4D74-AEDA-59635368F068}"/>
    <cellStyle name="20% - Accent4 22 3 2 2 3 2 2" xfId="9938" xr:uid="{28F71F37-D6A7-46C9-93B9-0EFEBD120705}"/>
    <cellStyle name="20% - Accent4 22 3 2 2 3 3" xfId="6521" xr:uid="{378109A7-2CC9-42E6-A6D7-D83BC0C5C170}"/>
    <cellStyle name="20% - Accent4 22 3 2 2 4" xfId="4502" xr:uid="{0CBAF39C-83BC-4C5B-95C4-61CA1CADFC96}"/>
    <cellStyle name="20% - Accent4 22 3 2 2 4 2" xfId="8858" xr:uid="{357EBAC3-23C7-473B-9D68-62A1EBA4E5B2}"/>
    <cellStyle name="20% - Accent4 22 3 2 2 5" xfId="6518" xr:uid="{87948145-A984-4A1A-8668-E4172844D6B4}"/>
    <cellStyle name="20% - Accent4 22 3 2 3" xfId="917" xr:uid="{65BB1ABC-0D2B-441F-AD77-8973C05B112F}"/>
    <cellStyle name="20% - Accent4 22 3 2 3 2" xfId="918" xr:uid="{4EBA5363-95D0-48B0-A013-EA8EDC193021}"/>
    <cellStyle name="20% - Accent4 22 3 2 3 2 2" xfId="5852" xr:uid="{AC4F72DC-1ECC-46DD-B127-64E3AB3A5C4F}"/>
    <cellStyle name="20% - Accent4 22 3 2 3 2 2 2" xfId="10208" xr:uid="{7CA67FC5-8A07-4CCC-A896-1B2A859FB43D}"/>
    <cellStyle name="20% - Accent4 22 3 2 3 2 3" xfId="6523" xr:uid="{77DE4DF9-93F4-4DBD-A5BF-6398FE373682}"/>
    <cellStyle name="20% - Accent4 22 3 2 3 3" xfId="4772" xr:uid="{28A10B85-9223-4B7D-9EB6-D2FDFFF2E606}"/>
    <cellStyle name="20% - Accent4 22 3 2 3 3 2" xfId="9128" xr:uid="{555B5B9A-4D1F-43DC-9D5A-828F75FCF5DD}"/>
    <cellStyle name="20% - Accent4 22 3 2 3 4" xfId="6522" xr:uid="{0862C0EC-7A9F-4716-8D3A-39961DE8CE59}"/>
    <cellStyle name="20% - Accent4 22 3 2 4" xfId="919" xr:uid="{DEA8628A-B45D-455A-9388-7AE6659A4E5D}"/>
    <cellStyle name="20% - Accent4 22 3 2 4 2" xfId="5312" xr:uid="{B31DFC83-88B3-44AB-819E-C87D8CB77858}"/>
    <cellStyle name="20% - Accent4 22 3 2 4 2 2" xfId="9668" xr:uid="{CFC67229-6443-425D-8FD5-2834F1E93EBB}"/>
    <cellStyle name="20% - Accent4 22 3 2 4 3" xfId="6524" xr:uid="{D78A2B57-2519-4D6F-8D8A-992E29553FED}"/>
    <cellStyle name="20% - Accent4 22 3 2 5" xfId="4142" xr:uid="{9D09810B-AEE5-4DC5-8660-E01EA378995D}"/>
    <cellStyle name="20% - Accent4 22 3 2 5 2" xfId="8498" xr:uid="{47CB48AE-E611-4848-9D88-E8B0951E194B}"/>
    <cellStyle name="20% - Accent4 22 3 2 6" xfId="6517" xr:uid="{74DB16B1-07D4-402A-BEC4-8AF6C027D1D4}"/>
    <cellStyle name="20% - Accent4 22 3 3" xfId="920" xr:uid="{291DE2B4-93FA-4A7F-AD72-5E4F2815174C}"/>
    <cellStyle name="20% - Accent4 22 3 3 2" xfId="921" xr:uid="{111845CC-6D28-4BAE-A810-03191BD5940F}"/>
    <cellStyle name="20% - Accent4 22 3 3 2 2" xfId="922" xr:uid="{52328458-47E9-47C8-A40F-B80285798744}"/>
    <cellStyle name="20% - Accent4 22 3 3 2 2 2" xfId="923" xr:uid="{35091038-6BD5-4C39-91EB-30573F631DD6}"/>
    <cellStyle name="20% - Accent4 22 3 3 2 2 2 2" xfId="6009" xr:uid="{84FE6BCA-F773-4BA6-8B6B-091173852F42}"/>
    <cellStyle name="20% - Accent4 22 3 3 2 2 2 2 2" xfId="10365" xr:uid="{64B14134-DF13-420D-90F4-75F8487E3BDB}"/>
    <cellStyle name="20% - Accent4 22 3 3 2 2 2 3" xfId="6528" xr:uid="{B8BA0426-37BC-45FB-A97B-03AE6156FB24}"/>
    <cellStyle name="20% - Accent4 22 3 3 2 2 3" xfId="4929" xr:uid="{56232466-8D73-480A-A0D3-62EBE6847B3A}"/>
    <cellStyle name="20% - Accent4 22 3 3 2 2 3 2" xfId="9285" xr:uid="{B1D80883-D40C-490E-BF20-4150CE495EB2}"/>
    <cellStyle name="20% - Accent4 22 3 3 2 2 4" xfId="6527" xr:uid="{E991B064-9B28-45FC-A881-C13C68FFEDE3}"/>
    <cellStyle name="20% - Accent4 22 3 3 2 3" xfId="924" xr:uid="{DD67FE1F-8689-4B79-BC87-08CA7970C689}"/>
    <cellStyle name="20% - Accent4 22 3 3 2 3 2" xfId="5469" xr:uid="{F636A5E4-FF50-4CA0-A76E-06D85655428F}"/>
    <cellStyle name="20% - Accent4 22 3 3 2 3 2 2" xfId="9825" xr:uid="{EEC063C3-CCB1-4608-92AA-FB931AAB33E8}"/>
    <cellStyle name="20% - Accent4 22 3 3 2 3 3" xfId="6529" xr:uid="{71D09CB8-6A6D-4079-9B1D-D86068F4620D}"/>
    <cellStyle name="20% - Accent4 22 3 3 2 4" xfId="4389" xr:uid="{1848F011-4126-4EBC-B2A7-6490F9BC25AA}"/>
    <cellStyle name="20% - Accent4 22 3 3 2 4 2" xfId="8745" xr:uid="{47673183-C406-4C40-937D-736A7136D6F0}"/>
    <cellStyle name="20% - Accent4 22 3 3 2 5" xfId="6526" xr:uid="{2FBEE93D-753F-4420-A721-E1C9C27B5380}"/>
    <cellStyle name="20% - Accent4 22 3 3 3" xfId="925" xr:uid="{5050F996-106E-4105-A1F7-E0EA56D77331}"/>
    <cellStyle name="20% - Accent4 22 3 3 3 2" xfId="926" xr:uid="{21E99DB2-8341-47B6-BB82-95ECE9A4791F}"/>
    <cellStyle name="20% - Accent4 22 3 3 3 2 2" xfId="5739" xr:uid="{3F54B4F8-9079-4D61-91D0-F39F043D5E59}"/>
    <cellStyle name="20% - Accent4 22 3 3 3 2 2 2" xfId="10095" xr:uid="{EFEBD8EE-41F0-4F38-AF3C-A69785FC5BE1}"/>
    <cellStyle name="20% - Accent4 22 3 3 3 2 3" xfId="6531" xr:uid="{CF35FD4B-D395-4E95-AD6A-67F2482EDC76}"/>
    <cellStyle name="20% - Accent4 22 3 3 3 3" xfId="4659" xr:uid="{4AF74253-96A4-4DF5-A0F7-B4D4E5BA2BFC}"/>
    <cellStyle name="20% - Accent4 22 3 3 3 3 2" xfId="9015" xr:uid="{3DB4F443-FE50-4F22-A4CA-D3F2092CD73A}"/>
    <cellStyle name="20% - Accent4 22 3 3 3 4" xfId="6530" xr:uid="{B26A43EB-B05D-4F1D-BD6D-AE04B3D0C701}"/>
    <cellStyle name="20% - Accent4 22 3 3 4" xfId="927" xr:uid="{3370F215-00AF-44B0-9F62-FBADABA9F79E}"/>
    <cellStyle name="20% - Accent4 22 3 3 4 2" xfId="5199" xr:uid="{43794BA7-2DEB-428C-ABAD-1FCED8C7C372}"/>
    <cellStyle name="20% - Accent4 22 3 3 4 2 2" xfId="9555" xr:uid="{EEB79DBC-C0AA-4419-9901-6040BED7F30D}"/>
    <cellStyle name="20% - Accent4 22 3 3 4 3" xfId="6532" xr:uid="{A7C9A1A0-8C0C-47E1-B5BC-EDA065575610}"/>
    <cellStyle name="20% - Accent4 22 3 3 5" xfId="4209" xr:uid="{CD149019-35FC-4261-90BA-D30631E8AB6D}"/>
    <cellStyle name="20% - Accent4 22 3 3 5 2" xfId="8565" xr:uid="{B4CC99BC-BAEC-48FE-B4E4-42F6C5D9DD20}"/>
    <cellStyle name="20% - Accent4 22 3 3 6" xfId="6525" xr:uid="{6D1FAA28-432C-4116-93E3-27E233129797}"/>
    <cellStyle name="20% - Accent4 22 3 4" xfId="928" xr:uid="{F9D54BD8-1688-4155-B789-C10A5BBE2BFA}"/>
    <cellStyle name="20% - Accent4 22 3 4 2" xfId="929" xr:uid="{34A4597D-8EA0-4E4F-A4C7-DF4002EAA9D9}"/>
    <cellStyle name="20% - Accent4 22 3 4 2 2" xfId="930" xr:uid="{FD92622D-5208-4EA4-980C-8F5EDD443C96}"/>
    <cellStyle name="20% - Accent4 22 3 4 2 2 2" xfId="5942" xr:uid="{7630AFFC-7E8D-43EE-BC3B-B74AB888C08B}"/>
    <cellStyle name="20% - Accent4 22 3 4 2 2 2 2" xfId="10298" xr:uid="{3E48D230-86B5-4813-B4B0-D7333E118F33}"/>
    <cellStyle name="20% - Accent4 22 3 4 2 2 3" xfId="6535" xr:uid="{4F758172-6D3A-4098-BE4A-FF9224D10BF7}"/>
    <cellStyle name="20% - Accent4 22 3 4 2 3" xfId="4862" xr:uid="{196A454C-C86F-4D0D-BC7D-78DD68FE019C}"/>
    <cellStyle name="20% - Accent4 22 3 4 2 3 2" xfId="9218" xr:uid="{BB812101-51EB-49CE-B7DF-57667FF4B4F5}"/>
    <cellStyle name="20% - Accent4 22 3 4 2 4" xfId="6534" xr:uid="{35BC4C58-B5BF-4BFC-9A49-13D1E29B47CB}"/>
    <cellStyle name="20% - Accent4 22 3 4 3" xfId="931" xr:uid="{01215EFB-2EC0-4873-A639-A15C7E15C1A9}"/>
    <cellStyle name="20% - Accent4 22 3 4 3 2" xfId="5402" xr:uid="{8D1F92CF-6617-4B52-9BD3-634B0ECEA2C7}"/>
    <cellStyle name="20% - Accent4 22 3 4 3 2 2" xfId="9758" xr:uid="{2ADEC617-4B8F-4667-BF3F-E2AA8B8C9D9C}"/>
    <cellStyle name="20% - Accent4 22 3 4 3 3" xfId="6536" xr:uid="{24198499-6E28-4A8C-907E-CB78178A8592}"/>
    <cellStyle name="20% - Accent4 22 3 4 4" xfId="4322" xr:uid="{7B6161EF-5211-445F-B0A3-377801CE8B77}"/>
    <cellStyle name="20% - Accent4 22 3 4 4 2" xfId="8678" xr:uid="{064D5B73-8532-482C-BA16-E2E1616C7B7B}"/>
    <cellStyle name="20% - Accent4 22 3 4 5" xfId="6533" xr:uid="{C854E24B-1E5C-4975-8800-73BB9F260551}"/>
    <cellStyle name="20% - Accent4 22 3 5" xfId="932" xr:uid="{555988DB-CEC5-436F-9AC7-948A6BEFE8CC}"/>
    <cellStyle name="20% - Accent4 22 3 5 2" xfId="933" xr:uid="{F7C0592D-C6DC-4DD3-A22C-13E312FCF8B5}"/>
    <cellStyle name="20% - Accent4 22 3 5 2 2" xfId="5672" xr:uid="{230466E1-A200-4B4A-ACEE-DB1A1860FB9D}"/>
    <cellStyle name="20% - Accent4 22 3 5 2 2 2" xfId="10028" xr:uid="{D941CC52-E390-4EC0-A706-F92C17F4C9A6}"/>
    <cellStyle name="20% - Accent4 22 3 5 2 3" xfId="6538" xr:uid="{60A0C828-61D9-4D0B-A286-C14129020D12}"/>
    <cellStyle name="20% - Accent4 22 3 5 3" xfId="4592" xr:uid="{ED54AD5A-C456-4E00-BC2D-6CC9E12BFF57}"/>
    <cellStyle name="20% - Accent4 22 3 5 3 2" xfId="8948" xr:uid="{AB3323EB-9A72-435C-BD43-83E22E6DB1B7}"/>
    <cellStyle name="20% - Accent4 22 3 5 4" xfId="6537" xr:uid="{8EEFE7E0-43E4-4737-AA65-DCD28D1E527A}"/>
    <cellStyle name="20% - Accent4 22 3 6" xfId="934" xr:uid="{801BBCED-C28A-4A2C-877E-12A4BD4A2844}"/>
    <cellStyle name="20% - Accent4 22 3 6 2" xfId="5132" xr:uid="{7146A2AF-EB61-45C3-B549-88803C9C9B2F}"/>
    <cellStyle name="20% - Accent4 22 3 6 2 2" xfId="9488" xr:uid="{D7576D1D-7CFA-4DE6-AFB9-F0B91A34A145}"/>
    <cellStyle name="20% - Accent4 22 3 6 3" xfId="6539" xr:uid="{7D6A0498-D229-4077-BA1B-23AE2A2B9300}"/>
    <cellStyle name="20% - Accent4 22 3 7" xfId="4029" xr:uid="{618F313F-9FCC-4278-AEDC-BAB70FB27AC7}"/>
    <cellStyle name="20% - Accent4 22 3 7 2" xfId="8385" xr:uid="{5C6B23E5-24C1-43B0-B2F0-410EA352DD51}"/>
    <cellStyle name="20% - Accent4 22 3 8" xfId="6516" xr:uid="{AD623F12-3B80-4209-A5FA-FC55FFD80877}"/>
    <cellStyle name="20% - Accent4 22 4" xfId="935" xr:uid="{E0F3AD7D-4F0A-4D59-B82E-F58443C3359E}"/>
    <cellStyle name="20% - Accent4 22 4 2" xfId="936" xr:uid="{9EE68BA9-525D-484C-ACAC-5295DA4B1F43}"/>
    <cellStyle name="20% - Accent4 22 4 2 2" xfId="937" xr:uid="{25B02A9B-E497-461F-BF3F-87A6B7841A75}"/>
    <cellStyle name="20% - Accent4 22 4 2 2 2" xfId="938" xr:uid="{CBCE5B35-005E-4514-B4BF-A15DDE7E35D8}"/>
    <cellStyle name="20% - Accent4 22 4 2 2 2 2" xfId="6077" xr:uid="{78CF75ED-A89C-4E63-B9C6-F35369BCF82F}"/>
    <cellStyle name="20% - Accent4 22 4 2 2 2 2 2" xfId="10433" xr:uid="{34CFBE22-8FC1-4B3B-843B-307B73A690C5}"/>
    <cellStyle name="20% - Accent4 22 4 2 2 2 3" xfId="6543" xr:uid="{F0BE112F-6B77-4656-8EF1-8A89372250B6}"/>
    <cellStyle name="20% - Accent4 22 4 2 2 3" xfId="4997" xr:uid="{75044E17-DA9E-4F60-A9FE-D7436163BCFE}"/>
    <cellStyle name="20% - Accent4 22 4 2 2 3 2" xfId="9353" xr:uid="{368EFCD3-5509-4C25-BDB4-A5C4BEEB1965}"/>
    <cellStyle name="20% - Accent4 22 4 2 2 4" xfId="6542" xr:uid="{5F15821F-D247-45E1-8819-3BC9E1FD5299}"/>
    <cellStyle name="20% - Accent4 22 4 2 3" xfId="939" xr:uid="{5CDD7700-682F-4A31-9877-9744ED6CF895}"/>
    <cellStyle name="20% - Accent4 22 4 2 3 2" xfId="5537" xr:uid="{C6D9B721-DFC8-45ED-9B86-ADD1DA103A29}"/>
    <cellStyle name="20% - Accent4 22 4 2 3 2 2" xfId="9893" xr:uid="{98C95AC5-85AD-40D7-9E97-ED158798F853}"/>
    <cellStyle name="20% - Accent4 22 4 2 3 3" xfId="6544" xr:uid="{79DE1A38-44BF-451A-A26F-ACACCE781B9E}"/>
    <cellStyle name="20% - Accent4 22 4 2 4" xfId="4457" xr:uid="{7F1A7B8E-7DF3-47FA-A7A9-1CE93FA84DB6}"/>
    <cellStyle name="20% - Accent4 22 4 2 4 2" xfId="8813" xr:uid="{FE5DCADF-6C8C-47C9-BF0D-056CA6F6BB8F}"/>
    <cellStyle name="20% - Accent4 22 4 2 5" xfId="6541" xr:uid="{F568AE5F-A1E5-467C-BB44-3FBA98E1DBDE}"/>
    <cellStyle name="20% - Accent4 22 4 3" xfId="940" xr:uid="{943189C5-84F3-46D2-9094-06E1C8FC6F79}"/>
    <cellStyle name="20% - Accent4 22 4 3 2" xfId="941" xr:uid="{95C7E025-FB9D-40F0-955B-B9270A1A2094}"/>
    <cellStyle name="20% - Accent4 22 4 3 2 2" xfId="5807" xr:uid="{A509487E-168D-4904-B534-6A0F16F2BA2E}"/>
    <cellStyle name="20% - Accent4 22 4 3 2 2 2" xfId="10163" xr:uid="{6AB7300C-55FA-4F37-A2F2-63BB614AD65E}"/>
    <cellStyle name="20% - Accent4 22 4 3 2 3" xfId="6546" xr:uid="{50BD1A9D-D6EE-4519-B181-AFF3315E891F}"/>
    <cellStyle name="20% - Accent4 22 4 3 3" xfId="4727" xr:uid="{F42A4602-8ED8-4965-84A9-6593AECEDB34}"/>
    <cellStyle name="20% - Accent4 22 4 3 3 2" xfId="9083" xr:uid="{60663544-A26E-4C41-B5BA-E48653AD6C8A}"/>
    <cellStyle name="20% - Accent4 22 4 3 4" xfId="6545" xr:uid="{B2CBD0E5-306C-45C1-84EA-D14AB679C909}"/>
    <cellStyle name="20% - Accent4 22 4 4" xfId="942" xr:uid="{EE1AF09E-2AA6-4DA3-B9F0-C195CA7D6926}"/>
    <cellStyle name="20% - Accent4 22 4 4 2" xfId="5267" xr:uid="{8424848B-35FD-46B5-9FEE-5242DA3AD779}"/>
    <cellStyle name="20% - Accent4 22 4 4 2 2" xfId="9623" xr:uid="{DB24C2BC-7005-4FAC-8EA4-8CB04AE24062}"/>
    <cellStyle name="20% - Accent4 22 4 4 3" xfId="6547" xr:uid="{B05849E3-7C16-43CA-8471-4EF2CAA87FF7}"/>
    <cellStyle name="20% - Accent4 22 4 5" xfId="4097" xr:uid="{A7B8D3EB-5074-4F02-95D8-73425C7262CA}"/>
    <cellStyle name="20% - Accent4 22 4 5 2" xfId="8453" xr:uid="{D92C2AB8-331B-4253-B3F1-9D68BC4F44F1}"/>
    <cellStyle name="20% - Accent4 22 4 6" xfId="6540" xr:uid="{3D269BED-81D6-4FD0-9104-3E89A19C24C1}"/>
    <cellStyle name="20% - Accent4 22 5" xfId="943" xr:uid="{BE509121-8516-46E5-A33E-2508D30FADDB}"/>
    <cellStyle name="20% - Accent4 22 5 2" xfId="944" xr:uid="{2DCEA8E3-A28A-4450-9B2C-11DC44644B84}"/>
    <cellStyle name="20% - Accent4 22 5 2 2" xfId="945" xr:uid="{9AD6FCEF-9580-47D3-AF80-CD59A511B666}"/>
    <cellStyle name="20% - Accent4 22 5 2 2 2" xfId="946" xr:uid="{077FE847-5497-49F9-BA92-F9BB7042CDCB}"/>
    <cellStyle name="20% - Accent4 22 5 2 2 2 2" xfId="5987" xr:uid="{1F598BB5-9638-4B4D-B9A2-47EAE37940B6}"/>
    <cellStyle name="20% - Accent4 22 5 2 2 2 2 2" xfId="10343" xr:uid="{EA8572CC-52B2-4A9F-8222-51EF810CB124}"/>
    <cellStyle name="20% - Accent4 22 5 2 2 2 3" xfId="6551" xr:uid="{4F172518-60AE-4A3B-AD4D-CC15688FA163}"/>
    <cellStyle name="20% - Accent4 22 5 2 2 3" xfId="4907" xr:uid="{8F6DF6FF-5A93-4E91-A53A-1760D6016C86}"/>
    <cellStyle name="20% - Accent4 22 5 2 2 3 2" xfId="9263" xr:uid="{9F40CEB1-782C-4058-AFEF-699A3858BF37}"/>
    <cellStyle name="20% - Accent4 22 5 2 2 4" xfId="6550" xr:uid="{27E22255-A4B2-48BE-8AB5-F37F9BBDFFE6}"/>
    <cellStyle name="20% - Accent4 22 5 2 3" xfId="947" xr:uid="{24825756-787F-4569-91E1-3BE5AFF061CB}"/>
    <cellStyle name="20% - Accent4 22 5 2 3 2" xfId="5447" xr:uid="{F3DA5A61-D2A8-4BEC-8AC2-BD943A29803E}"/>
    <cellStyle name="20% - Accent4 22 5 2 3 2 2" xfId="9803" xr:uid="{9217E4D8-C9EE-4358-8467-B6B7A2AE659F}"/>
    <cellStyle name="20% - Accent4 22 5 2 3 3" xfId="6552" xr:uid="{CA567EF2-B022-4195-887D-65257EAC22B6}"/>
    <cellStyle name="20% - Accent4 22 5 2 4" xfId="4367" xr:uid="{04F15127-5E85-4676-BEB1-E6B1F4F5BD9A}"/>
    <cellStyle name="20% - Accent4 22 5 2 4 2" xfId="8723" xr:uid="{9C9D977C-7924-4583-B12F-D9E20AA7D2BF}"/>
    <cellStyle name="20% - Accent4 22 5 2 5" xfId="6549" xr:uid="{DEB15D74-60C7-46FB-8D0D-613191AB3CE9}"/>
    <cellStyle name="20% - Accent4 22 5 3" xfId="948" xr:uid="{2CB7EDEF-6795-474F-93BD-2F3F64316E3C}"/>
    <cellStyle name="20% - Accent4 22 5 3 2" xfId="949" xr:uid="{5717FC90-1E54-4D49-9082-5721B6A44E7E}"/>
    <cellStyle name="20% - Accent4 22 5 3 2 2" xfId="5717" xr:uid="{7BD21552-C323-4090-B476-12EAA76C7BE6}"/>
    <cellStyle name="20% - Accent4 22 5 3 2 2 2" xfId="10073" xr:uid="{E572028C-B101-4FE0-9583-F0185C46F8C3}"/>
    <cellStyle name="20% - Accent4 22 5 3 2 3" xfId="6554" xr:uid="{8CE05FCE-2711-42DF-9BA8-E30248BDDC89}"/>
    <cellStyle name="20% - Accent4 22 5 3 3" xfId="4637" xr:uid="{F7F4A6C8-80C9-4C0E-AE9C-2E07ACAF2150}"/>
    <cellStyle name="20% - Accent4 22 5 3 3 2" xfId="8993" xr:uid="{40EF8BD9-C816-4A95-9353-B17D5376A0A6}"/>
    <cellStyle name="20% - Accent4 22 5 3 4" xfId="6553" xr:uid="{45392AB9-8CD0-4779-BED0-A7442C4A740E}"/>
    <cellStyle name="20% - Accent4 22 5 4" xfId="950" xr:uid="{6D969424-7174-4863-A877-62C15FDFFFAD}"/>
    <cellStyle name="20% - Accent4 22 5 4 2" xfId="5177" xr:uid="{BC537A06-9242-487A-9887-1928CF3A3964}"/>
    <cellStyle name="20% - Accent4 22 5 4 2 2" xfId="9533" xr:uid="{E387446C-F677-41EB-8375-ED48E8AC57A7}"/>
    <cellStyle name="20% - Accent4 22 5 4 3" xfId="6555" xr:uid="{09359436-C4BE-45B1-9A78-DB87FE079A1A}"/>
    <cellStyle name="20% - Accent4 22 5 5" xfId="4187" xr:uid="{1A79285A-851F-4876-91AA-CD138798252C}"/>
    <cellStyle name="20% - Accent4 22 5 5 2" xfId="8543" xr:uid="{2DBBED28-71E8-4422-9F04-5C02268B6EEA}"/>
    <cellStyle name="20% - Accent4 22 5 6" xfId="6548" xr:uid="{88FD72C8-4430-4E88-880A-F920C373AA16}"/>
    <cellStyle name="20% - Accent4 22 6" xfId="951" xr:uid="{9DCBFBAF-35A3-4289-A400-3B4456AA0448}"/>
    <cellStyle name="20% - Accent4 22 6 2" xfId="952" xr:uid="{F101A6B3-223F-4768-9B61-7127EEE6A140}"/>
    <cellStyle name="20% - Accent4 22 6 2 2" xfId="953" xr:uid="{B6F53BF6-BF05-4542-B9AC-3DEFBD1044CB}"/>
    <cellStyle name="20% - Accent4 22 6 2 2 2" xfId="5897" xr:uid="{F009E6BA-94B6-48D1-B4F3-19A9F23C76A6}"/>
    <cellStyle name="20% - Accent4 22 6 2 2 2 2" xfId="10253" xr:uid="{169CB3E0-FFFA-4948-B1CC-30F753373239}"/>
    <cellStyle name="20% - Accent4 22 6 2 2 3" xfId="6558" xr:uid="{2B65C8E5-6DC4-4B89-BBBA-4786DDD28113}"/>
    <cellStyle name="20% - Accent4 22 6 2 3" xfId="4817" xr:uid="{EAA92971-F095-466C-B8E2-3B827FDA4E26}"/>
    <cellStyle name="20% - Accent4 22 6 2 3 2" xfId="9173" xr:uid="{1483F81C-0EE9-4DB0-B6F7-7E772780EE07}"/>
    <cellStyle name="20% - Accent4 22 6 2 4" xfId="6557" xr:uid="{76265D0B-1C28-4CE3-9A1F-0EE2129DBC56}"/>
    <cellStyle name="20% - Accent4 22 6 3" xfId="954" xr:uid="{11EB211E-2792-4405-B8DE-25487E772B65}"/>
    <cellStyle name="20% - Accent4 22 6 3 2" xfId="5357" xr:uid="{2FD3E950-32E1-4032-9F90-7534262AD08E}"/>
    <cellStyle name="20% - Accent4 22 6 3 2 2" xfId="9713" xr:uid="{3B515508-E9DC-4547-8A8F-085D18DB9825}"/>
    <cellStyle name="20% - Accent4 22 6 3 3" xfId="6559" xr:uid="{2D8455A8-0839-4EC1-B566-72922CFEE428}"/>
    <cellStyle name="20% - Accent4 22 6 4" xfId="4277" xr:uid="{383C2C2A-24A8-4906-AA3E-785C80BE1704}"/>
    <cellStyle name="20% - Accent4 22 6 4 2" xfId="8633" xr:uid="{5FA47438-7A1D-4353-BCED-9BFE614FFD90}"/>
    <cellStyle name="20% - Accent4 22 6 5" xfId="6556" xr:uid="{BE705039-4099-428E-815A-13D03879F716}"/>
    <cellStyle name="20% - Accent4 22 7" xfId="955" xr:uid="{43B8337B-1A4F-40FA-A471-2EDF5D3701C1}"/>
    <cellStyle name="20% - Accent4 22 7 2" xfId="956" xr:uid="{113C8F27-8732-4E06-B7A0-C930FBAA86E8}"/>
    <cellStyle name="20% - Accent4 22 7 2 2" xfId="5627" xr:uid="{E47CB83F-58B2-4A81-BA15-BB3131FB6D15}"/>
    <cellStyle name="20% - Accent4 22 7 2 2 2" xfId="9983" xr:uid="{DAB8A6D6-9398-4716-90A4-C2481A0ABBB2}"/>
    <cellStyle name="20% - Accent4 22 7 2 3" xfId="6561" xr:uid="{BD85536F-CB0A-4E12-9879-D92ADF2CD763}"/>
    <cellStyle name="20% - Accent4 22 7 3" xfId="4547" xr:uid="{D6348B6B-20F6-4642-9F81-C7AD2FD0847C}"/>
    <cellStyle name="20% - Accent4 22 7 3 2" xfId="8903" xr:uid="{2D721E87-082B-49F4-B534-86978349E392}"/>
    <cellStyle name="20% - Accent4 22 7 4" xfId="6560" xr:uid="{5D4E9A59-80E4-4D3E-96F2-18C76D80585D}"/>
    <cellStyle name="20% - Accent4 22 8" xfId="957" xr:uid="{D4DD6B05-0005-4C9B-A8B6-F01CE76048F4}"/>
    <cellStyle name="20% - Accent4 22 8 2" xfId="5087" xr:uid="{BBDA6C72-87DC-456D-B724-0639BD47FC5B}"/>
    <cellStyle name="20% - Accent4 22 8 2 2" xfId="9443" xr:uid="{7559B63D-9CA5-4E77-A6ED-6C83DD9BC6FB}"/>
    <cellStyle name="20% - Accent4 22 8 3" xfId="6562" xr:uid="{F8209118-FEC9-4550-BAC5-4B8A5828D856}"/>
    <cellStyle name="20% - Accent4 22 9" xfId="4006" xr:uid="{FCADD52F-E3BA-432A-9647-E06E71712630}"/>
    <cellStyle name="20% - Accent4 22 9 2" xfId="8363" xr:uid="{FC9CE6DC-68FA-40BD-A9C6-07BA260BD7EE}"/>
    <cellStyle name="20% - Accent4 3" xfId="958" xr:uid="{649AEDA3-603C-4523-A98B-74ACE9A251A2}"/>
    <cellStyle name="20% - Accent4 4" xfId="959" xr:uid="{796CB1B7-A931-4CD2-92E9-8DA1EFDDF50D}"/>
    <cellStyle name="20% - Accent4 5" xfId="960" xr:uid="{06889665-76D3-4B72-91B9-A7BD2E04C98C}"/>
    <cellStyle name="20% - Accent4 6" xfId="961" xr:uid="{1496534D-973B-4755-8980-65A5385B4826}"/>
    <cellStyle name="20% - Accent4 7" xfId="962" xr:uid="{8BDE602F-E533-4E0D-99B1-34E0948AEB08}"/>
    <cellStyle name="20% - Accent4 8" xfId="963" xr:uid="{A6FB407C-E9AE-40A5-89EF-754BD4F898FB}"/>
    <cellStyle name="20% - Accent4 9" xfId="964" xr:uid="{7EB63EA3-B83B-442A-A79E-E064B10E9E51}"/>
    <cellStyle name="20% - Accent5 10" xfId="965" xr:uid="{40E45D55-82E1-4228-A997-D40AFE43D4E4}"/>
    <cellStyle name="20% - Accent5 11" xfId="966" xr:uid="{CE0158B6-6331-43AA-92DD-74933A9DF65D}"/>
    <cellStyle name="20% - Accent5 12" xfId="967" xr:uid="{11F13ADF-A6E6-462C-9694-C72AF2B2878D}"/>
    <cellStyle name="20% - Accent5 13" xfId="968" xr:uid="{19B79346-FF03-4DB7-8C38-6B4D2BF3F45D}"/>
    <cellStyle name="20% - Accent5 14" xfId="969" xr:uid="{7DB1B316-1E60-41B3-A4EC-C73BCEEB5C00}"/>
    <cellStyle name="20% - Accent5 15" xfId="970" xr:uid="{202399F4-A767-4943-836D-29C7CFA9D1D3}"/>
    <cellStyle name="20% - Accent5 16" xfId="971" xr:uid="{72C2785E-4FF9-4337-8625-43FB05EC4CCF}"/>
    <cellStyle name="20% - Accent5 17" xfId="972" xr:uid="{CE068C47-63ED-49D3-BF50-56407D68C620}"/>
    <cellStyle name="20% - Accent5 18" xfId="973" xr:uid="{617DA973-6B01-4D50-B892-ADA76E503205}"/>
    <cellStyle name="20% - Accent5 19" xfId="974" xr:uid="{E37C1D44-A0FB-4CD9-AE07-3405B30886A5}"/>
    <cellStyle name="20% - Accent5 2" xfId="975" xr:uid="{071C22D1-2AAA-4C98-980E-C05A8C9FB75C}"/>
    <cellStyle name="20% - Accent5 20" xfId="976" xr:uid="{3AFFB3F7-9BB9-4AAF-9B8A-131E3EE55226}"/>
    <cellStyle name="20% - Accent5 21" xfId="977" xr:uid="{BEB1E2F4-8B18-455A-B864-1F089364535D}"/>
    <cellStyle name="20% - Accent5 22" xfId="978" xr:uid="{5D870DBF-0AF2-425E-86B1-AA26B58416C0}"/>
    <cellStyle name="20% - Accent5 22 10" xfId="6563" xr:uid="{0E30C284-235F-4019-B436-0A7ED2AD14E9}"/>
    <cellStyle name="20% - Accent5 22 2" xfId="979" xr:uid="{3C7E98B9-301B-4093-8CB6-35913ABADFE5}"/>
    <cellStyle name="20% - Accent5 22 2 2" xfId="980" xr:uid="{1A9AF0A3-E567-410D-83D0-66A1F1F5DEB9}"/>
    <cellStyle name="20% - Accent5 22 2 2 2" xfId="981" xr:uid="{70FC4E03-229E-4842-B41E-1600E800E767}"/>
    <cellStyle name="20% - Accent5 22 2 2 2 2" xfId="982" xr:uid="{E11BD089-2AAE-4363-853A-BEFF863A1889}"/>
    <cellStyle name="20% - Accent5 22 2 2 2 2 2" xfId="983" xr:uid="{D574A662-E8AF-4169-BCB7-8BEE7E66F233}"/>
    <cellStyle name="20% - Accent5 22 2 2 2 2 2 2" xfId="984" xr:uid="{B8AC6ACE-9216-435F-BA8D-1CE9A7423337}"/>
    <cellStyle name="20% - Accent5 22 2 2 2 2 2 2 2" xfId="6137" xr:uid="{52FF8C01-A112-4C1F-A8F3-2C49B6F12D28}"/>
    <cellStyle name="20% - Accent5 22 2 2 2 2 2 2 2 2" xfId="10493" xr:uid="{0F64D157-91A8-4C3B-9B9B-1B321DA47AA9}"/>
    <cellStyle name="20% - Accent5 22 2 2 2 2 2 2 3" xfId="6569" xr:uid="{B4CE35BB-B589-4946-B610-75825C8DB807}"/>
    <cellStyle name="20% - Accent5 22 2 2 2 2 2 3" xfId="5057" xr:uid="{523EAABF-E0F9-463F-B295-7FF3BF7450C0}"/>
    <cellStyle name="20% - Accent5 22 2 2 2 2 2 3 2" xfId="9413" xr:uid="{51E33B1C-B67D-4C73-A770-07E54964C6A8}"/>
    <cellStyle name="20% - Accent5 22 2 2 2 2 2 4" xfId="6568" xr:uid="{CB95FBE9-02FF-4553-8ABB-B1CF62298901}"/>
    <cellStyle name="20% - Accent5 22 2 2 2 2 3" xfId="985" xr:uid="{11884637-DA76-49E9-8225-E14309E8C363}"/>
    <cellStyle name="20% - Accent5 22 2 2 2 2 3 2" xfId="5597" xr:uid="{590E0E03-970F-43DB-949C-7FA21F6F9730}"/>
    <cellStyle name="20% - Accent5 22 2 2 2 2 3 2 2" xfId="9953" xr:uid="{A7652230-3CB2-48AE-9CA8-A85AC6AC46E9}"/>
    <cellStyle name="20% - Accent5 22 2 2 2 2 3 3" xfId="6570" xr:uid="{7D8DE930-DFFC-4C38-ACFC-077774BE45AD}"/>
    <cellStyle name="20% - Accent5 22 2 2 2 2 4" xfId="4517" xr:uid="{4193599D-4353-46A1-9090-64AEBC7345D3}"/>
    <cellStyle name="20% - Accent5 22 2 2 2 2 4 2" xfId="8873" xr:uid="{6BBA1983-D588-4BB4-9EFC-51E70F06DF4A}"/>
    <cellStyle name="20% - Accent5 22 2 2 2 2 5" xfId="6567" xr:uid="{7646DAA6-8515-4151-8161-2A315781D269}"/>
    <cellStyle name="20% - Accent5 22 2 2 2 3" xfId="986" xr:uid="{75D7F6F4-8B63-4F87-B25F-2EFB21BE4131}"/>
    <cellStyle name="20% - Accent5 22 2 2 2 3 2" xfId="987" xr:uid="{BE571A21-4420-4DA2-80EC-F6CB86ABD53D}"/>
    <cellStyle name="20% - Accent5 22 2 2 2 3 2 2" xfId="5867" xr:uid="{B01440FD-4EDC-4E84-96A7-72022693DE0D}"/>
    <cellStyle name="20% - Accent5 22 2 2 2 3 2 2 2" xfId="10223" xr:uid="{B39AA7F6-F909-498D-8975-93116E10B0D8}"/>
    <cellStyle name="20% - Accent5 22 2 2 2 3 2 3" xfId="6572" xr:uid="{AC20EC0F-35CD-4820-8E3C-A2493E103E89}"/>
    <cellStyle name="20% - Accent5 22 2 2 2 3 3" xfId="4787" xr:uid="{418DE75A-0DAC-44D8-8C8D-0F0257DB8041}"/>
    <cellStyle name="20% - Accent5 22 2 2 2 3 3 2" xfId="9143" xr:uid="{C71EC4CD-F960-4DF4-A70C-BDA8AA10A6E6}"/>
    <cellStyle name="20% - Accent5 22 2 2 2 3 4" xfId="6571" xr:uid="{03AEBC26-B9C7-4FAA-893A-B47BE8F7CCB3}"/>
    <cellStyle name="20% - Accent5 22 2 2 2 4" xfId="988" xr:uid="{E8967609-6D92-4308-A8E6-4EC2B20DA451}"/>
    <cellStyle name="20% - Accent5 22 2 2 2 4 2" xfId="5327" xr:uid="{36B97BD0-2FE7-41DE-AAE2-03B466B55F1E}"/>
    <cellStyle name="20% - Accent5 22 2 2 2 4 2 2" xfId="9683" xr:uid="{3C13417B-DD07-484A-BF71-B2E818AA64D3}"/>
    <cellStyle name="20% - Accent5 22 2 2 2 4 3" xfId="6573" xr:uid="{C0CB8227-32D7-475F-B69C-7B502417A111}"/>
    <cellStyle name="20% - Accent5 22 2 2 2 5" xfId="4157" xr:uid="{C9BB316C-8D69-466E-9256-8BFCFD14DAA3}"/>
    <cellStyle name="20% - Accent5 22 2 2 2 5 2" xfId="8513" xr:uid="{3A54EA15-C1B5-4BBA-B5A7-91F80B395031}"/>
    <cellStyle name="20% - Accent5 22 2 2 2 6" xfId="6566" xr:uid="{941E9ECA-47FD-4C17-B098-9E718BD376AF}"/>
    <cellStyle name="20% - Accent5 22 2 2 3" xfId="989" xr:uid="{C2D5FAE7-A3A8-47B6-A310-C628DDFDE022}"/>
    <cellStyle name="20% - Accent5 22 2 2 3 2" xfId="990" xr:uid="{CA124FA1-974B-43B5-A8A2-F9E9C9E68076}"/>
    <cellStyle name="20% - Accent5 22 2 2 3 2 2" xfId="991" xr:uid="{B5125E3A-27C7-40A0-98BF-7F5D907934C4}"/>
    <cellStyle name="20% - Accent5 22 2 2 3 2 2 2" xfId="992" xr:uid="{DE2647A0-1433-4798-B103-914546B8A65F}"/>
    <cellStyle name="20% - Accent5 22 2 2 3 2 2 2 2" xfId="6011" xr:uid="{B947FEB2-793A-4E6B-AC14-D0E8441110D2}"/>
    <cellStyle name="20% - Accent5 22 2 2 3 2 2 2 2 2" xfId="10367" xr:uid="{6B8858D5-5447-435A-B3A5-B845911B4D10}"/>
    <cellStyle name="20% - Accent5 22 2 2 3 2 2 2 3" xfId="6577" xr:uid="{02B822D7-8AA0-4E0A-B252-D01FA6E7D0E2}"/>
    <cellStyle name="20% - Accent5 22 2 2 3 2 2 3" xfId="4931" xr:uid="{332A3BA7-DD47-4448-9EB9-CA2216DF59FE}"/>
    <cellStyle name="20% - Accent5 22 2 2 3 2 2 3 2" xfId="9287" xr:uid="{F71DA5BA-4A1D-4165-9BA6-B2801913C461}"/>
    <cellStyle name="20% - Accent5 22 2 2 3 2 2 4" xfId="6576" xr:uid="{71533EEB-001F-492A-8281-E93FF8AAABC2}"/>
    <cellStyle name="20% - Accent5 22 2 2 3 2 3" xfId="993" xr:uid="{EFD84FA2-A3D3-4754-9F4F-495CA0E70610}"/>
    <cellStyle name="20% - Accent5 22 2 2 3 2 3 2" xfId="5471" xr:uid="{0CC37108-F4FA-4CF2-B4A6-D3692897752A}"/>
    <cellStyle name="20% - Accent5 22 2 2 3 2 3 2 2" xfId="9827" xr:uid="{EFF98352-2015-4FBF-84E1-C3DE5DEAEF6E}"/>
    <cellStyle name="20% - Accent5 22 2 2 3 2 3 3" xfId="6578" xr:uid="{A64E49CE-7029-4AC7-BBE1-AEE238030478}"/>
    <cellStyle name="20% - Accent5 22 2 2 3 2 4" xfId="4391" xr:uid="{C6C857AB-15BF-4039-A05A-974F0EECE418}"/>
    <cellStyle name="20% - Accent5 22 2 2 3 2 4 2" xfId="8747" xr:uid="{E8EA70EA-9415-4BCD-901B-3C8D8C6DC973}"/>
    <cellStyle name="20% - Accent5 22 2 2 3 2 5" xfId="6575" xr:uid="{EBA0FCD8-4E8B-4C7B-BA3A-266B4C4B6B9F}"/>
    <cellStyle name="20% - Accent5 22 2 2 3 3" xfId="994" xr:uid="{8874AACA-885D-4D1A-A19F-6045DDA3288B}"/>
    <cellStyle name="20% - Accent5 22 2 2 3 3 2" xfId="995" xr:uid="{0CDBC493-8CF7-4A53-B265-B7FF6F1843DD}"/>
    <cellStyle name="20% - Accent5 22 2 2 3 3 2 2" xfId="5741" xr:uid="{3DDB2BB9-71F5-4771-9327-853E15CFDC88}"/>
    <cellStyle name="20% - Accent5 22 2 2 3 3 2 2 2" xfId="10097" xr:uid="{809C81CB-844C-42A8-91DC-8383779F76C3}"/>
    <cellStyle name="20% - Accent5 22 2 2 3 3 2 3" xfId="6580" xr:uid="{0C715A3F-662F-4EAD-BED8-CB061EC2468F}"/>
    <cellStyle name="20% - Accent5 22 2 2 3 3 3" xfId="4661" xr:uid="{A803E5C8-2A6F-4A6C-AD18-C83C0CA0F6D6}"/>
    <cellStyle name="20% - Accent5 22 2 2 3 3 3 2" xfId="9017" xr:uid="{C69FC59A-9345-4489-88F0-DCA103090815}"/>
    <cellStyle name="20% - Accent5 22 2 2 3 3 4" xfId="6579" xr:uid="{4D925CE1-46A2-4081-8D13-B327D4DEE2A9}"/>
    <cellStyle name="20% - Accent5 22 2 2 3 4" xfId="996" xr:uid="{16AA35AA-967F-4A3B-963F-9E8688BCEFCD}"/>
    <cellStyle name="20% - Accent5 22 2 2 3 4 2" xfId="5201" xr:uid="{DF67434D-81AE-473D-8D0C-ABB1DE4D25A8}"/>
    <cellStyle name="20% - Accent5 22 2 2 3 4 2 2" xfId="9557" xr:uid="{C4245BFC-0E48-4795-9B28-E00BBADACF02}"/>
    <cellStyle name="20% - Accent5 22 2 2 3 4 3" xfId="6581" xr:uid="{887103F2-C092-4CD4-B162-E9709774942C}"/>
    <cellStyle name="20% - Accent5 22 2 2 3 5" xfId="4211" xr:uid="{CE227EA6-1A5C-44FF-AD48-6D5FB80CE12C}"/>
    <cellStyle name="20% - Accent5 22 2 2 3 5 2" xfId="8567" xr:uid="{12438B7F-7B8D-4746-B2B7-97142877BBA0}"/>
    <cellStyle name="20% - Accent5 22 2 2 3 6" xfId="6574" xr:uid="{0A814DF2-03D6-45B8-B944-E40364B76386}"/>
    <cellStyle name="20% - Accent5 22 2 2 4" xfId="997" xr:uid="{F175A318-A25B-4138-88ED-DAE7D53E84BC}"/>
    <cellStyle name="20% - Accent5 22 2 2 4 2" xfId="998" xr:uid="{6EB6FB2A-84CE-499B-BD51-B7D48CB59253}"/>
    <cellStyle name="20% - Accent5 22 2 2 4 2 2" xfId="999" xr:uid="{7D32E0C9-D661-44C0-9A01-40696DC422F0}"/>
    <cellStyle name="20% - Accent5 22 2 2 4 2 2 2" xfId="5957" xr:uid="{0669ADA7-3615-4DBA-80A0-F3F396B5497E}"/>
    <cellStyle name="20% - Accent5 22 2 2 4 2 2 2 2" xfId="10313" xr:uid="{F357FBDE-1687-4F7A-A473-3A289C8F0691}"/>
    <cellStyle name="20% - Accent5 22 2 2 4 2 2 3" xfId="6584" xr:uid="{C8BFCF96-03E7-48A5-BD84-AC488E04301B}"/>
    <cellStyle name="20% - Accent5 22 2 2 4 2 3" xfId="4877" xr:uid="{2F4ABEF3-2AAB-4959-BC41-55E579074709}"/>
    <cellStyle name="20% - Accent5 22 2 2 4 2 3 2" xfId="9233" xr:uid="{ADE823CD-4F37-4B80-8769-1E29F8487902}"/>
    <cellStyle name="20% - Accent5 22 2 2 4 2 4" xfId="6583" xr:uid="{CA718DC7-3F47-4E0C-B94B-ECC8AB6E7551}"/>
    <cellStyle name="20% - Accent5 22 2 2 4 3" xfId="1000" xr:uid="{1A49A85B-70E2-4046-B3DD-329B08E9D71E}"/>
    <cellStyle name="20% - Accent5 22 2 2 4 3 2" xfId="5417" xr:uid="{C5CC26C6-692E-491F-9E2B-00379E58DCD8}"/>
    <cellStyle name="20% - Accent5 22 2 2 4 3 2 2" xfId="9773" xr:uid="{FA323B0C-56E0-4B6F-B898-0D47ED1A8387}"/>
    <cellStyle name="20% - Accent5 22 2 2 4 3 3" xfId="6585" xr:uid="{BF4667B0-A0E3-4D11-BCB7-0208218337C2}"/>
    <cellStyle name="20% - Accent5 22 2 2 4 4" xfId="4337" xr:uid="{F0962CC1-760C-49B8-8919-B40B7731AE31}"/>
    <cellStyle name="20% - Accent5 22 2 2 4 4 2" xfId="8693" xr:uid="{E28A16CE-B57D-430A-9489-B362CA5D2B90}"/>
    <cellStyle name="20% - Accent5 22 2 2 4 5" xfId="6582" xr:uid="{B2067D76-6E79-478F-8DBB-BDE7F437CE38}"/>
    <cellStyle name="20% - Accent5 22 2 2 5" xfId="1001" xr:uid="{5FED6D31-78EE-4B1B-85F3-FE896CBED836}"/>
    <cellStyle name="20% - Accent5 22 2 2 5 2" xfId="1002" xr:uid="{45A053D7-582E-42B0-A8BF-8E95670D89D2}"/>
    <cellStyle name="20% - Accent5 22 2 2 5 2 2" xfId="5687" xr:uid="{B8299D7E-F286-460C-8DF4-03875E8F1D65}"/>
    <cellStyle name="20% - Accent5 22 2 2 5 2 2 2" xfId="10043" xr:uid="{A36AA69E-06A6-43C3-9DC1-ABCBF9225D21}"/>
    <cellStyle name="20% - Accent5 22 2 2 5 2 3" xfId="6587" xr:uid="{823A9921-773C-4DF8-AEF6-5A101B962F41}"/>
    <cellStyle name="20% - Accent5 22 2 2 5 3" xfId="4607" xr:uid="{194AFD39-7DF6-4875-A377-247AC8F3C398}"/>
    <cellStyle name="20% - Accent5 22 2 2 5 3 2" xfId="8963" xr:uid="{A906F782-E0EE-430A-A795-474683A240B5}"/>
    <cellStyle name="20% - Accent5 22 2 2 5 4" xfId="6586" xr:uid="{BCD606FD-20F6-46B4-9052-33B86A876192}"/>
    <cellStyle name="20% - Accent5 22 2 2 6" xfId="1003" xr:uid="{C011CE32-46C1-461C-B409-B85AC9799B5A}"/>
    <cellStyle name="20% - Accent5 22 2 2 6 2" xfId="5147" xr:uid="{102F6B0B-8B0D-4983-BFD5-2F79FE647029}"/>
    <cellStyle name="20% - Accent5 22 2 2 6 2 2" xfId="9503" xr:uid="{34026F8C-788B-419D-A230-23A8DD791D7F}"/>
    <cellStyle name="20% - Accent5 22 2 2 6 3" xfId="6588" xr:uid="{36622B4A-0B40-4C67-A4DE-BBA20C3190F4}"/>
    <cellStyle name="20% - Accent5 22 2 2 7" xfId="4031" xr:uid="{D5AA4BF2-3A55-4506-A7BA-C566BA23D53C}"/>
    <cellStyle name="20% - Accent5 22 2 2 7 2" xfId="8387" xr:uid="{2B802776-4673-4840-86CD-47FF6F7B0BE8}"/>
    <cellStyle name="20% - Accent5 22 2 2 8" xfId="6565" xr:uid="{EE138BAC-2D34-4752-929F-0982B6E68328}"/>
    <cellStyle name="20% - Accent5 22 2 3" xfId="1004" xr:uid="{4D133A0F-F917-4F35-AC18-776F6A80DFA9}"/>
    <cellStyle name="20% - Accent5 22 2 3 2" xfId="1005" xr:uid="{B922E53D-6CCF-4BCD-A7AF-406D90068E6C}"/>
    <cellStyle name="20% - Accent5 22 2 3 2 2" xfId="1006" xr:uid="{97523F5F-39F3-4BA2-B158-8BC0FBEB67A6}"/>
    <cellStyle name="20% - Accent5 22 2 3 2 2 2" xfId="1007" xr:uid="{8CA0B63D-07A4-4A33-B7C9-946E2E8D3D36}"/>
    <cellStyle name="20% - Accent5 22 2 3 2 2 2 2" xfId="6092" xr:uid="{5B15601B-E999-409F-9C0F-2290B53BBA2E}"/>
    <cellStyle name="20% - Accent5 22 2 3 2 2 2 2 2" xfId="10448" xr:uid="{7BB62C4E-9DE0-4FB7-918F-6D6536964046}"/>
    <cellStyle name="20% - Accent5 22 2 3 2 2 2 3" xfId="6592" xr:uid="{B5763086-BF8E-44F2-8D63-A612084CED6A}"/>
    <cellStyle name="20% - Accent5 22 2 3 2 2 3" xfId="5012" xr:uid="{72520370-D6DB-44DF-B550-200D7BF2AB5F}"/>
    <cellStyle name="20% - Accent5 22 2 3 2 2 3 2" xfId="9368" xr:uid="{E03976C8-8811-4177-B823-786BA72C44F0}"/>
    <cellStyle name="20% - Accent5 22 2 3 2 2 4" xfId="6591" xr:uid="{62988E11-EB23-4057-A5CA-DEAF62250681}"/>
    <cellStyle name="20% - Accent5 22 2 3 2 3" xfId="1008" xr:uid="{85FCBE9F-A866-4227-92AC-4F28D5F067A7}"/>
    <cellStyle name="20% - Accent5 22 2 3 2 3 2" xfId="5552" xr:uid="{29883DB6-11AC-49E7-BB13-3F00EE04B5AC}"/>
    <cellStyle name="20% - Accent5 22 2 3 2 3 2 2" xfId="9908" xr:uid="{1BF31BFB-75BF-4997-9822-37D1F0CD4618}"/>
    <cellStyle name="20% - Accent5 22 2 3 2 3 3" xfId="6593" xr:uid="{FB914B35-96FF-4919-8A0B-8C97203A7C27}"/>
    <cellStyle name="20% - Accent5 22 2 3 2 4" xfId="4472" xr:uid="{2D94B262-7C49-411D-AB31-A162A6BE4663}"/>
    <cellStyle name="20% - Accent5 22 2 3 2 4 2" xfId="8828" xr:uid="{B6E31878-9B39-4658-BDE2-3ACA668DC37B}"/>
    <cellStyle name="20% - Accent5 22 2 3 2 5" xfId="6590" xr:uid="{26ACD6BC-122A-44C0-9DED-1785123AB89B}"/>
    <cellStyle name="20% - Accent5 22 2 3 3" xfId="1009" xr:uid="{6612EA3E-0BAB-45F9-8AD9-D0BD2BB62920}"/>
    <cellStyle name="20% - Accent5 22 2 3 3 2" xfId="1010" xr:uid="{C769CC34-7A07-4FF3-9243-3D2BFA274F99}"/>
    <cellStyle name="20% - Accent5 22 2 3 3 2 2" xfId="5822" xr:uid="{B3992EAD-64CE-4C36-B2A6-E6E97957E922}"/>
    <cellStyle name="20% - Accent5 22 2 3 3 2 2 2" xfId="10178" xr:uid="{163E6DD2-20EA-42E4-BE60-4915528866AF}"/>
    <cellStyle name="20% - Accent5 22 2 3 3 2 3" xfId="6595" xr:uid="{7B9FC009-E58B-4872-AD95-651BAB57816F}"/>
    <cellStyle name="20% - Accent5 22 2 3 3 3" xfId="4742" xr:uid="{1575C707-A2DD-46E2-B228-257F48C91B1F}"/>
    <cellStyle name="20% - Accent5 22 2 3 3 3 2" xfId="9098" xr:uid="{A918AF4A-0B6D-4DAB-A1CE-9C9FF5399FD0}"/>
    <cellStyle name="20% - Accent5 22 2 3 3 4" xfId="6594" xr:uid="{03C1FB50-384F-4741-B35C-ADC0F5EAD768}"/>
    <cellStyle name="20% - Accent5 22 2 3 4" xfId="1011" xr:uid="{1D8F8500-023C-4917-878D-D54151703369}"/>
    <cellStyle name="20% - Accent5 22 2 3 4 2" xfId="5282" xr:uid="{35FF7C46-402E-46AE-B465-5E165D68191E}"/>
    <cellStyle name="20% - Accent5 22 2 3 4 2 2" xfId="9638" xr:uid="{365F51C4-8546-4DB0-9371-D8BF00D7C520}"/>
    <cellStyle name="20% - Accent5 22 2 3 4 3" xfId="6596" xr:uid="{88C6B2E2-379E-4336-A976-CB7C720996A2}"/>
    <cellStyle name="20% - Accent5 22 2 3 5" xfId="4112" xr:uid="{1AC1D49C-4FBB-49F1-9449-FE45794F2609}"/>
    <cellStyle name="20% - Accent5 22 2 3 5 2" xfId="8468" xr:uid="{50DDA246-F3E3-4ABB-B649-CE2443B84523}"/>
    <cellStyle name="20% - Accent5 22 2 3 6" xfId="6589" xr:uid="{205AF0A2-8CDC-449A-9801-603034ED8F3D}"/>
    <cellStyle name="20% - Accent5 22 2 4" xfId="1012" xr:uid="{FA4EE12C-B139-4F96-B13E-791EE128300A}"/>
    <cellStyle name="20% - Accent5 22 2 4 2" xfId="1013" xr:uid="{018A8472-FB20-4906-AB95-39E636F57A63}"/>
    <cellStyle name="20% - Accent5 22 2 4 2 2" xfId="1014" xr:uid="{98CA18DD-5E3D-49BF-B93B-181C1FFE1D3D}"/>
    <cellStyle name="20% - Accent5 22 2 4 2 2 2" xfId="1015" xr:uid="{C4C0210F-B754-422F-B4C7-CE1829EBD627}"/>
    <cellStyle name="20% - Accent5 22 2 4 2 2 2 2" xfId="6010" xr:uid="{69FEA697-83DF-40BA-9F5D-BBC3A197C689}"/>
    <cellStyle name="20% - Accent5 22 2 4 2 2 2 2 2" xfId="10366" xr:uid="{D0FC8793-2F38-4351-9FF2-8977217E893D}"/>
    <cellStyle name="20% - Accent5 22 2 4 2 2 2 3" xfId="6600" xr:uid="{08127C74-3005-4529-9380-8FE236F5C7EA}"/>
    <cellStyle name="20% - Accent5 22 2 4 2 2 3" xfId="4930" xr:uid="{2AE96360-D923-4A9C-A2EB-2DC582E267C7}"/>
    <cellStyle name="20% - Accent5 22 2 4 2 2 3 2" xfId="9286" xr:uid="{B976EB1F-6D4E-4623-825B-EE3DCC8CD604}"/>
    <cellStyle name="20% - Accent5 22 2 4 2 2 4" xfId="6599" xr:uid="{464716B3-C3D3-4A59-874D-DFBD717A8788}"/>
    <cellStyle name="20% - Accent5 22 2 4 2 3" xfId="1016" xr:uid="{2A71DD03-F36A-409C-B1D9-FBCA06119449}"/>
    <cellStyle name="20% - Accent5 22 2 4 2 3 2" xfId="5470" xr:uid="{098FCF71-F516-4170-8B5D-94E466D17F6E}"/>
    <cellStyle name="20% - Accent5 22 2 4 2 3 2 2" xfId="9826" xr:uid="{431DD146-4226-449E-A2B8-CEA731807507}"/>
    <cellStyle name="20% - Accent5 22 2 4 2 3 3" xfId="6601" xr:uid="{438BB358-F0B2-48BE-AE3A-B1C1AEE31A2F}"/>
    <cellStyle name="20% - Accent5 22 2 4 2 4" xfId="4390" xr:uid="{BEBFB1C9-CF8D-4116-A3F4-B24C03F38337}"/>
    <cellStyle name="20% - Accent5 22 2 4 2 4 2" xfId="8746" xr:uid="{A917F6A5-E1CB-4732-9C53-46252606EFE3}"/>
    <cellStyle name="20% - Accent5 22 2 4 2 5" xfId="6598" xr:uid="{5EF44F4B-B121-491C-9D82-BEAFC069907A}"/>
    <cellStyle name="20% - Accent5 22 2 4 3" xfId="1017" xr:uid="{DEA9107E-9754-4A27-851A-BC461BA27CE0}"/>
    <cellStyle name="20% - Accent5 22 2 4 3 2" xfId="1018" xr:uid="{4CB8295D-ED68-4B74-8814-9F1C6F34938B}"/>
    <cellStyle name="20% - Accent5 22 2 4 3 2 2" xfId="5740" xr:uid="{99BF9ABD-684A-4177-BA06-F68162981FAB}"/>
    <cellStyle name="20% - Accent5 22 2 4 3 2 2 2" xfId="10096" xr:uid="{C5C1C4E8-50E2-49C3-A6BE-72C46AF50264}"/>
    <cellStyle name="20% - Accent5 22 2 4 3 2 3" xfId="6603" xr:uid="{F1D65A57-1BA5-41F9-AF54-6143EF44FFC5}"/>
    <cellStyle name="20% - Accent5 22 2 4 3 3" xfId="4660" xr:uid="{6B47B2B1-E903-402D-835F-EF7BCE823411}"/>
    <cellStyle name="20% - Accent5 22 2 4 3 3 2" xfId="9016" xr:uid="{3231720B-572A-4BFF-9F0B-9F5240402B31}"/>
    <cellStyle name="20% - Accent5 22 2 4 3 4" xfId="6602" xr:uid="{33D582D5-C5D2-4459-94EC-2234368171F2}"/>
    <cellStyle name="20% - Accent5 22 2 4 4" xfId="1019" xr:uid="{90C709D3-1A8C-498A-9FE8-A00A959A32B0}"/>
    <cellStyle name="20% - Accent5 22 2 4 4 2" xfId="5200" xr:uid="{E1B4B4A1-0470-459C-B11A-653318B15AEB}"/>
    <cellStyle name="20% - Accent5 22 2 4 4 2 2" xfId="9556" xr:uid="{1D57018A-C676-43B2-A2E7-BBAFEA8C739C}"/>
    <cellStyle name="20% - Accent5 22 2 4 4 3" xfId="6604" xr:uid="{53F2ADDF-0CE8-4FB7-AA94-DB1CC731F64F}"/>
    <cellStyle name="20% - Accent5 22 2 4 5" xfId="4210" xr:uid="{CB83DBFF-03EC-4408-B703-B0C4C7A8DBB5}"/>
    <cellStyle name="20% - Accent5 22 2 4 5 2" xfId="8566" xr:uid="{E5C0B113-8FD8-49CB-B361-CD1A6226E61D}"/>
    <cellStyle name="20% - Accent5 22 2 4 6" xfId="6597" xr:uid="{3BE067D4-C3DF-41C1-82F2-BE782FC12EBE}"/>
    <cellStyle name="20% - Accent5 22 2 5" xfId="1020" xr:uid="{B0D42AEB-3264-476D-889A-F677B24B932F}"/>
    <cellStyle name="20% - Accent5 22 2 5 2" xfId="1021" xr:uid="{FB79F81A-67CF-40B0-AE86-0CAEEF990462}"/>
    <cellStyle name="20% - Accent5 22 2 5 2 2" xfId="1022" xr:uid="{6959AE7E-157E-420A-8331-C787ECC3D894}"/>
    <cellStyle name="20% - Accent5 22 2 5 2 2 2" xfId="5912" xr:uid="{2D198ACD-BA9F-4B46-BF30-7E9A9E54E1A5}"/>
    <cellStyle name="20% - Accent5 22 2 5 2 2 2 2" xfId="10268" xr:uid="{E3DF00CF-6704-4612-934B-5D1041C186CD}"/>
    <cellStyle name="20% - Accent5 22 2 5 2 2 3" xfId="6607" xr:uid="{24B68F3A-C0AD-44CF-A0A5-CD544DBB66A2}"/>
    <cellStyle name="20% - Accent5 22 2 5 2 3" xfId="4832" xr:uid="{4D5B5070-9D21-4185-B495-ED9FD67443CE}"/>
    <cellStyle name="20% - Accent5 22 2 5 2 3 2" xfId="9188" xr:uid="{DC99EFE7-2F65-4CA5-A0B9-28D8944525D4}"/>
    <cellStyle name="20% - Accent5 22 2 5 2 4" xfId="6606" xr:uid="{F218E28F-CDBB-4660-8FC1-A53189D10657}"/>
    <cellStyle name="20% - Accent5 22 2 5 3" xfId="1023" xr:uid="{FFEDF739-B377-4AE6-BFAA-C43C25416EF3}"/>
    <cellStyle name="20% - Accent5 22 2 5 3 2" xfId="5372" xr:uid="{DE6AF6A1-5B3F-4218-9F86-1221C1CAF79A}"/>
    <cellStyle name="20% - Accent5 22 2 5 3 2 2" xfId="9728" xr:uid="{D99968EB-DA61-44C8-B8A7-5B398DD19C7F}"/>
    <cellStyle name="20% - Accent5 22 2 5 3 3" xfId="6608" xr:uid="{BE8E93D4-5ADD-43D3-84EC-0F30046175F2}"/>
    <cellStyle name="20% - Accent5 22 2 5 4" xfId="4292" xr:uid="{87784AB7-49DF-425C-B37E-EBA234960659}"/>
    <cellStyle name="20% - Accent5 22 2 5 4 2" xfId="8648" xr:uid="{D7A88584-6BED-4061-B30F-8B04EB8F1439}"/>
    <cellStyle name="20% - Accent5 22 2 5 5" xfId="6605" xr:uid="{E6956F66-424C-4617-9603-6BE915D0924C}"/>
    <cellStyle name="20% - Accent5 22 2 6" xfId="1024" xr:uid="{07BD1EAA-F901-40B0-A63C-FDF05F558457}"/>
    <cellStyle name="20% - Accent5 22 2 6 2" xfId="1025" xr:uid="{96335D06-B627-425A-A7AD-ABD4505B4DAB}"/>
    <cellStyle name="20% - Accent5 22 2 6 2 2" xfId="5642" xr:uid="{C5BABAA4-4C60-4473-8810-9523BA310CD5}"/>
    <cellStyle name="20% - Accent5 22 2 6 2 2 2" xfId="9998" xr:uid="{8E35F5F5-1BEF-4623-A213-91E725CE16DA}"/>
    <cellStyle name="20% - Accent5 22 2 6 2 3" xfId="6610" xr:uid="{E8B13261-BE5C-47B0-9C28-F4A5B1DC3C0B}"/>
    <cellStyle name="20% - Accent5 22 2 6 3" xfId="4562" xr:uid="{4D0D38B3-81C9-404D-AFFE-2A1E62FB8230}"/>
    <cellStyle name="20% - Accent5 22 2 6 3 2" xfId="8918" xr:uid="{47FFFD5A-0A5D-42FE-8E9B-11C3083BFB66}"/>
    <cellStyle name="20% - Accent5 22 2 6 4" xfId="6609" xr:uid="{73A8BED5-041E-4892-82CC-CC959144C679}"/>
    <cellStyle name="20% - Accent5 22 2 7" xfId="1026" xr:uid="{26754855-0059-48D2-8793-CEF7EF631BBC}"/>
    <cellStyle name="20% - Accent5 22 2 7 2" xfId="5102" xr:uid="{1BD580FD-6348-4DD3-906A-35E6F3570DF8}"/>
    <cellStyle name="20% - Accent5 22 2 7 2 2" xfId="9458" xr:uid="{78D6C56C-281F-4D73-ABEF-508ED8F83957}"/>
    <cellStyle name="20% - Accent5 22 2 7 3" xfId="6611" xr:uid="{2D23BE36-3F03-4187-AFB6-D5582E96CAFF}"/>
    <cellStyle name="20% - Accent5 22 2 8" xfId="4030" xr:uid="{14F47D8D-2B31-4EC1-A4DC-51CD0F7B9A12}"/>
    <cellStyle name="20% - Accent5 22 2 8 2" xfId="8386" xr:uid="{29226EE9-9DAF-44DB-B525-06CA5C1BEDF6}"/>
    <cellStyle name="20% - Accent5 22 2 9" xfId="6564" xr:uid="{0B648C17-C367-4EDF-B032-3E0F225B1DB9}"/>
    <cellStyle name="20% - Accent5 22 3" xfId="1027" xr:uid="{7B180143-F22D-4D75-9918-8659C56444BC}"/>
    <cellStyle name="20% - Accent5 22 3 2" xfId="1028" xr:uid="{7C246F06-2941-463E-BDCF-34AACE14B99F}"/>
    <cellStyle name="20% - Accent5 22 3 2 2" xfId="1029" xr:uid="{0715F2D6-3E96-45F3-86DC-2941E36F6A98}"/>
    <cellStyle name="20% - Accent5 22 3 2 2 2" xfId="1030" xr:uid="{B3233B86-07B0-4162-BCDE-CF788ACDDBDC}"/>
    <cellStyle name="20% - Accent5 22 3 2 2 2 2" xfId="1031" xr:uid="{56C868C7-1E50-4FD8-8724-936C6E81EC16}"/>
    <cellStyle name="20% - Accent5 22 3 2 2 2 2 2" xfId="6123" xr:uid="{2AC8BD3D-51B0-4F92-B93E-87D6CD5DEAB6}"/>
    <cellStyle name="20% - Accent5 22 3 2 2 2 2 2 2" xfId="10479" xr:uid="{5882766E-2B90-465C-982C-678D92BCCA08}"/>
    <cellStyle name="20% - Accent5 22 3 2 2 2 2 3" xfId="6616" xr:uid="{2F95F6B4-A167-461C-B8DF-A1E4B368A933}"/>
    <cellStyle name="20% - Accent5 22 3 2 2 2 3" xfId="5043" xr:uid="{5FB950C2-11BD-4B6D-90D3-5194FDEAFCC5}"/>
    <cellStyle name="20% - Accent5 22 3 2 2 2 3 2" xfId="9399" xr:uid="{1A78E1E7-41DE-4E79-9549-BC716707C116}"/>
    <cellStyle name="20% - Accent5 22 3 2 2 2 4" xfId="6615" xr:uid="{79DFC9DD-F27F-4EAC-8047-A38087817333}"/>
    <cellStyle name="20% - Accent5 22 3 2 2 3" xfId="1032" xr:uid="{C3649255-BF4A-492E-8BD3-101461F24597}"/>
    <cellStyle name="20% - Accent5 22 3 2 2 3 2" xfId="5583" xr:uid="{A1C9225A-BAB7-4DFC-8FBA-262836B5B045}"/>
    <cellStyle name="20% - Accent5 22 3 2 2 3 2 2" xfId="9939" xr:uid="{DE0C1F58-13F3-4EA9-BFB2-9CD0A5291A97}"/>
    <cellStyle name="20% - Accent5 22 3 2 2 3 3" xfId="6617" xr:uid="{BB2785D9-AAD6-4199-B626-655E46902FCD}"/>
    <cellStyle name="20% - Accent5 22 3 2 2 4" xfId="4503" xr:uid="{0BACB1CF-01FA-4AC8-9544-74E100936760}"/>
    <cellStyle name="20% - Accent5 22 3 2 2 4 2" xfId="8859" xr:uid="{ABEEEB2F-3E55-4DA9-811E-B9AC347ACDF8}"/>
    <cellStyle name="20% - Accent5 22 3 2 2 5" xfId="6614" xr:uid="{555C9A0B-55E7-4A7C-9EC9-B7E977B85B8C}"/>
    <cellStyle name="20% - Accent5 22 3 2 3" xfId="1033" xr:uid="{C30BDB3E-4D81-45A2-BC3B-7C79996E2775}"/>
    <cellStyle name="20% - Accent5 22 3 2 3 2" xfId="1034" xr:uid="{7D8F8E4F-459D-4F4C-99DF-229B6B4CB2E1}"/>
    <cellStyle name="20% - Accent5 22 3 2 3 2 2" xfId="5853" xr:uid="{135E526F-9535-48E3-ABA9-2D22D906FC03}"/>
    <cellStyle name="20% - Accent5 22 3 2 3 2 2 2" xfId="10209" xr:uid="{2ABCB724-CADB-4F54-A56C-FE1C1D84FFF8}"/>
    <cellStyle name="20% - Accent5 22 3 2 3 2 3" xfId="6619" xr:uid="{1EFCDF44-1EBB-42DA-A25D-96BA824C42F2}"/>
    <cellStyle name="20% - Accent5 22 3 2 3 3" xfId="4773" xr:uid="{3E6F5310-846D-4ABD-BA1F-D73A5AD8CBAD}"/>
    <cellStyle name="20% - Accent5 22 3 2 3 3 2" xfId="9129" xr:uid="{5FF33425-3A9D-462F-BE53-73F1934E517E}"/>
    <cellStyle name="20% - Accent5 22 3 2 3 4" xfId="6618" xr:uid="{49D0CAE7-F943-4F17-B572-46E94DFF9AFA}"/>
    <cellStyle name="20% - Accent5 22 3 2 4" xfId="1035" xr:uid="{19E18339-E0C1-48C6-90DC-CEFFABD9C9E4}"/>
    <cellStyle name="20% - Accent5 22 3 2 4 2" xfId="5313" xr:uid="{A42AB42A-BB34-4C69-A1D1-3CF42AF4C797}"/>
    <cellStyle name="20% - Accent5 22 3 2 4 2 2" xfId="9669" xr:uid="{594CF4B2-EA62-4FA5-8FE0-3F4DD0191E63}"/>
    <cellStyle name="20% - Accent5 22 3 2 4 3" xfId="6620" xr:uid="{84682002-6CDE-4207-9F18-FEB1308A62F4}"/>
    <cellStyle name="20% - Accent5 22 3 2 5" xfId="4143" xr:uid="{87813D35-8CD0-4DC8-9D18-EC38C1FA3C9D}"/>
    <cellStyle name="20% - Accent5 22 3 2 5 2" xfId="8499" xr:uid="{D9734028-BD93-48E9-A968-CBEA08C31658}"/>
    <cellStyle name="20% - Accent5 22 3 2 6" xfId="6613" xr:uid="{A873A7C8-E32D-4384-9D28-D772C7477D3B}"/>
    <cellStyle name="20% - Accent5 22 3 3" xfId="1036" xr:uid="{420E35F9-E503-444B-B242-D8B22F1EEE44}"/>
    <cellStyle name="20% - Accent5 22 3 3 2" xfId="1037" xr:uid="{80255451-BC5C-4D19-9A01-769E8D622059}"/>
    <cellStyle name="20% - Accent5 22 3 3 2 2" xfId="1038" xr:uid="{510C9CC5-2A78-4BEE-BE30-F33AB3D36F63}"/>
    <cellStyle name="20% - Accent5 22 3 3 2 2 2" xfId="1039" xr:uid="{A8F0C828-70EE-46AD-B8C8-81753F60612F}"/>
    <cellStyle name="20% - Accent5 22 3 3 2 2 2 2" xfId="6012" xr:uid="{CF5DEDA0-4A92-4D42-92E7-F50C5726B484}"/>
    <cellStyle name="20% - Accent5 22 3 3 2 2 2 2 2" xfId="10368" xr:uid="{97B9F553-2542-4159-8C60-8F0E3FDC0DCD}"/>
    <cellStyle name="20% - Accent5 22 3 3 2 2 2 3" xfId="6624" xr:uid="{54C4E5AF-35DB-4F43-B7E7-0BB13A5B6B67}"/>
    <cellStyle name="20% - Accent5 22 3 3 2 2 3" xfId="4932" xr:uid="{FD6FFB22-1812-4DE6-9D00-894549E2B063}"/>
    <cellStyle name="20% - Accent5 22 3 3 2 2 3 2" xfId="9288" xr:uid="{D260C777-9387-482F-A48F-80A9D640A9F8}"/>
    <cellStyle name="20% - Accent5 22 3 3 2 2 4" xfId="6623" xr:uid="{1CF58E1B-BCBD-4EEA-93C0-C10CE617C4B5}"/>
    <cellStyle name="20% - Accent5 22 3 3 2 3" xfId="1040" xr:uid="{FF12C8F8-68FC-4C4E-B695-E17FB813DDE5}"/>
    <cellStyle name="20% - Accent5 22 3 3 2 3 2" xfId="5472" xr:uid="{E17E529A-D191-44A3-9F19-6A9B69F3987E}"/>
    <cellStyle name="20% - Accent5 22 3 3 2 3 2 2" xfId="9828" xr:uid="{371A41DB-680D-4E43-AC66-FF6516407D9A}"/>
    <cellStyle name="20% - Accent5 22 3 3 2 3 3" xfId="6625" xr:uid="{3B3E494B-3294-4FFE-B03F-32046678B03E}"/>
    <cellStyle name="20% - Accent5 22 3 3 2 4" xfId="4392" xr:uid="{C1A26826-9098-4C3A-86F9-CC0D5133D7CF}"/>
    <cellStyle name="20% - Accent5 22 3 3 2 4 2" xfId="8748" xr:uid="{177C6FB6-AD2E-4755-811D-75B2CE6A1984}"/>
    <cellStyle name="20% - Accent5 22 3 3 2 5" xfId="6622" xr:uid="{CCB63B67-7188-4DB8-BD81-19A41A9B4101}"/>
    <cellStyle name="20% - Accent5 22 3 3 3" xfId="1041" xr:uid="{62E121B6-70CB-4307-B652-1B778861E0EA}"/>
    <cellStyle name="20% - Accent5 22 3 3 3 2" xfId="1042" xr:uid="{A8FC106C-3856-43D4-9516-117A5D9D4930}"/>
    <cellStyle name="20% - Accent5 22 3 3 3 2 2" xfId="5742" xr:uid="{AF212B56-535C-46C9-96FF-EC652B1A2148}"/>
    <cellStyle name="20% - Accent5 22 3 3 3 2 2 2" xfId="10098" xr:uid="{3364E036-7062-4263-8783-5EBE0ED48B4D}"/>
    <cellStyle name="20% - Accent5 22 3 3 3 2 3" xfId="6627" xr:uid="{A612E3D4-F3EB-4256-BC4A-523501637896}"/>
    <cellStyle name="20% - Accent5 22 3 3 3 3" xfId="4662" xr:uid="{216FCB71-B240-4214-9E2D-F8FA5C62FA4C}"/>
    <cellStyle name="20% - Accent5 22 3 3 3 3 2" xfId="9018" xr:uid="{6962CD3E-AF64-430B-B6D9-9B46717CD6C9}"/>
    <cellStyle name="20% - Accent5 22 3 3 3 4" xfId="6626" xr:uid="{EA338B91-8A9B-40D9-A4F6-5CDBA4565C2E}"/>
    <cellStyle name="20% - Accent5 22 3 3 4" xfId="1043" xr:uid="{5D7D19C5-E386-4C2D-AF08-A7FCE79377CF}"/>
    <cellStyle name="20% - Accent5 22 3 3 4 2" xfId="5202" xr:uid="{B71A8F8A-0BC7-46ED-9307-8C361DEAEC32}"/>
    <cellStyle name="20% - Accent5 22 3 3 4 2 2" xfId="9558" xr:uid="{AB50660F-E578-4A07-90F0-6306086D7870}"/>
    <cellStyle name="20% - Accent5 22 3 3 4 3" xfId="6628" xr:uid="{F19FA592-47E6-4F8F-A289-5BE60DAB38D3}"/>
    <cellStyle name="20% - Accent5 22 3 3 5" xfId="4212" xr:uid="{7438C178-CDCB-4ED8-85CE-ED92C9446B5F}"/>
    <cellStyle name="20% - Accent5 22 3 3 5 2" xfId="8568" xr:uid="{9DD4A4A0-C94E-4686-8A3D-DE94FCD80816}"/>
    <cellStyle name="20% - Accent5 22 3 3 6" xfId="6621" xr:uid="{E1E50330-20CF-49AD-B4C8-4704376EC331}"/>
    <cellStyle name="20% - Accent5 22 3 4" xfId="1044" xr:uid="{451EFF4A-1468-4766-84F7-943A5841713F}"/>
    <cellStyle name="20% - Accent5 22 3 4 2" xfId="1045" xr:uid="{57436DEC-2DC8-48A9-B58A-5A7CBEAED7B0}"/>
    <cellStyle name="20% - Accent5 22 3 4 2 2" xfId="1046" xr:uid="{2B5C8931-0674-476A-A5B7-4547EDD25E65}"/>
    <cellStyle name="20% - Accent5 22 3 4 2 2 2" xfId="5943" xr:uid="{0AEB1D82-5DC5-455D-AC0F-4DC270F2C1B0}"/>
    <cellStyle name="20% - Accent5 22 3 4 2 2 2 2" xfId="10299" xr:uid="{35A93EEB-53BE-407B-A529-8A8D9AEFD314}"/>
    <cellStyle name="20% - Accent5 22 3 4 2 2 3" xfId="6631" xr:uid="{FF2A00C8-E693-4EF1-9410-908170228666}"/>
    <cellStyle name="20% - Accent5 22 3 4 2 3" xfId="4863" xr:uid="{27473F69-E96C-4C26-8FC4-63DCE383CC02}"/>
    <cellStyle name="20% - Accent5 22 3 4 2 3 2" xfId="9219" xr:uid="{68697DB8-796D-4587-A4B6-A608B0B2D15B}"/>
    <cellStyle name="20% - Accent5 22 3 4 2 4" xfId="6630" xr:uid="{70AA9948-3CAA-42B9-B299-9F1E947A345B}"/>
    <cellStyle name="20% - Accent5 22 3 4 3" xfId="1047" xr:uid="{2991B1E6-44A5-4CD5-BF61-2FE2F723AB54}"/>
    <cellStyle name="20% - Accent5 22 3 4 3 2" xfId="5403" xr:uid="{EE079745-DEAD-4D08-B1C6-9022A28E34B4}"/>
    <cellStyle name="20% - Accent5 22 3 4 3 2 2" xfId="9759" xr:uid="{64229FD6-5829-41C0-8B66-3388F858691D}"/>
    <cellStyle name="20% - Accent5 22 3 4 3 3" xfId="6632" xr:uid="{7A6644A2-88E2-46C7-97A5-AEB02133446A}"/>
    <cellStyle name="20% - Accent5 22 3 4 4" xfId="4323" xr:uid="{1A23CE13-AA03-4476-88D6-5BB92DC4B653}"/>
    <cellStyle name="20% - Accent5 22 3 4 4 2" xfId="8679" xr:uid="{26C52CC2-80B5-450C-8319-D4D137B2BFB5}"/>
    <cellStyle name="20% - Accent5 22 3 4 5" xfId="6629" xr:uid="{1A5EFF9B-904A-4829-9E24-111E58FF6240}"/>
    <cellStyle name="20% - Accent5 22 3 5" xfId="1048" xr:uid="{7ABF40C4-B9BA-4BDA-8DE7-DA1A311ECBCC}"/>
    <cellStyle name="20% - Accent5 22 3 5 2" xfId="1049" xr:uid="{02B576D5-00C0-4DC2-9305-7B6D9EBC02CB}"/>
    <cellStyle name="20% - Accent5 22 3 5 2 2" xfId="5673" xr:uid="{64D39B7C-64D6-4836-9ABF-56FEF551A2CB}"/>
    <cellStyle name="20% - Accent5 22 3 5 2 2 2" xfId="10029" xr:uid="{354D9FA5-7236-4653-AE16-211CDAF9EC22}"/>
    <cellStyle name="20% - Accent5 22 3 5 2 3" xfId="6634" xr:uid="{C2C07030-3C25-40BC-B873-5BC30ADECD4F}"/>
    <cellStyle name="20% - Accent5 22 3 5 3" xfId="4593" xr:uid="{BE04753B-60B8-4E3C-96A7-5D52ED1C40D8}"/>
    <cellStyle name="20% - Accent5 22 3 5 3 2" xfId="8949" xr:uid="{8F12394C-F414-4E6F-AC0A-20EC42FA5720}"/>
    <cellStyle name="20% - Accent5 22 3 5 4" xfId="6633" xr:uid="{DCAB6E54-B946-4050-96B5-82AFA95F753F}"/>
    <cellStyle name="20% - Accent5 22 3 6" xfId="1050" xr:uid="{99BFA51C-ACB2-41B1-A481-D39FDDFCBCD9}"/>
    <cellStyle name="20% - Accent5 22 3 6 2" xfId="5133" xr:uid="{6ED26283-2703-41BE-8F4F-1F233BB324B0}"/>
    <cellStyle name="20% - Accent5 22 3 6 2 2" xfId="9489" xr:uid="{0F8051A1-0DC2-4FD5-940E-1B6CE54BE569}"/>
    <cellStyle name="20% - Accent5 22 3 6 3" xfId="6635" xr:uid="{71701228-BDD6-4A55-846D-859E09E5376A}"/>
    <cellStyle name="20% - Accent5 22 3 7" xfId="4032" xr:uid="{4B260FC2-C3DA-4ED2-8B69-E327C1F9F347}"/>
    <cellStyle name="20% - Accent5 22 3 7 2" xfId="8388" xr:uid="{F4F53B06-FD99-458B-8145-6FA237D925A5}"/>
    <cellStyle name="20% - Accent5 22 3 8" xfId="6612" xr:uid="{608617AE-D2BA-47F9-AB8A-5C6197F7F035}"/>
    <cellStyle name="20% - Accent5 22 4" xfId="1051" xr:uid="{70A159B3-F7D1-40E1-A833-EB3CA6FB3B9C}"/>
    <cellStyle name="20% - Accent5 22 4 2" xfId="1052" xr:uid="{85104FE5-F6BB-4963-A2FD-C79B3DAD6104}"/>
    <cellStyle name="20% - Accent5 22 4 2 2" xfId="1053" xr:uid="{8DA598F0-D0FA-4E27-A266-631F54DFAE46}"/>
    <cellStyle name="20% - Accent5 22 4 2 2 2" xfId="1054" xr:uid="{EDBA652E-FB84-4C30-B06F-5BD530ED8766}"/>
    <cellStyle name="20% - Accent5 22 4 2 2 2 2" xfId="6078" xr:uid="{8E112951-FD43-4B16-8B22-B29007679CEE}"/>
    <cellStyle name="20% - Accent5 22 4 2 2 2 2 2" xfId="10434" xr:uid="{4C49687C-0490-443A-87FD-A0E8838C046E}"/>
    <cellStyle name="20% - Accent5 22 4 2 2 2 3" xfId="6639" xr:uid="{3B560F8B-A4CB-4C0E-98FC-3C2411DEB3CB}"/>
    <cellStyle name="20% - Accent5 22 4 2 2 3" xfId="4998" xr:uid="{A437DD9A-F956-411C-ADFD-4D9EBBF9C07B}"/>
    <cellStyle name="20% - Accent5 22 4 2 2 3 2" xfId="9354" xr:uid="{0AE37751-7681-4B79-A488-B7E644E665C2}"/>
    <cellStyle name="20% - Accent5 22 4 2 2 4" xfId="6638" xr:uid="{1A80DB9D-457F-4226-BA01-B50F61ACC10D}"/>
    <cellStyle name="20% - Accent5 22 4 2 3" xfId="1055" xr:uid="{493599D5-00AA-474F-AC26-A94F4F1C95BC}"/>
    <cellStyle name="20% - Accent5 22 4 2 3 2" xfId="5538" xr:uid="{E39CBC39-E648-4548-973D-88B5CC067FA1}"/>
    <cellStyle name="20% - Accent5 22 4 2 3 2 2" xfId="9894" xr:uid="{635FAF41-1FF6-4C3C-97AA-9A4BFE8CC283}"/>
    <cellStyle name="20% - Accent5 22 4 2 3 3" xfId="6640" xr:uid="{8BEE057D-A03A-44FB-90AB-CD051EA94692}"/>
    <cellStyle name="20% - Accent5 22 4 2 4" xfId="4458" xr:uid="{E89F154F-4B26-4625-A414-BD144FC68DCE}"/>
    <cellStyle name="20% - Accent5 22 4 2 4 2" xfId="8814" xr:uid="{F60473AD-DDE5-4ABF-A8B8-68F4FE1B14C5}"/>
    <cellStyle name="20% - Accent5 22 4 2 5" xfId="6637" xr:uid="{EE6AADFB-9980-4E36-8A8C-80996685594C}"/>
    <cellStyle name="20% - Accent5 22 4 3" xfId="1056" xr:uid="{5138ABE3-1C09-4397-BCDF-58B692E37FE5}"/>
    <cellStyle name="20% - Accent5 22 4 3 2" xfId="1057" xr:uid="{4C1B379F-735D-4C2A-9F55-EEF9F69FA58B}"/>
    <cellStyle name="20% - Accent5 22 4 3 2 2" xfId="5808" xr:uid="{767CBE51-AC6A-4F72-913E-8EC28A83424B}"/>
    <cellStyle name="20% - Accent5 22 4 3 2 2 2" xfId="10164" xr:uid="{70CA541E-1E28-44EB-9465-B7B35B168C09}"/>
    <cellStyle name="20% - Accent5 22 4 3 2 3" xfId="6642" xr:uid="{0CF27C60-FD6A-41AD-8CCA-E978615EC65F}"/>
    <cellStyle name="20% - Accent5 22 4 3 3" xfId="4728" xr:uid="{F525408C-85AB-4C2D-89C6-0EC66A76F910}"/>
    <cellStyle name="20% - Accent5 22 4 3 3 2" xfId="9084" xr:uid="{5C1B2B64-B8B8-423A-8139-D8E51A4D8546}"/>
    <cellStyle name="20% - Accent5 22 4 3 4" xfId="6641" xr:uid="{0B1437EC-1060-4DA7-809C-BEB201046423}"/>
    <cellStyle name="20% - Accent5 22 4 4" xfId="1058" xr:uid="{DFCF70C3-DD23-46F0-B8A9-7D3664D2F6E5}"/>
    <cellStyle name="20% - Accent5 22 4 4 2" xfId="5268" xr:uid="{4513D678-83DE-4F40-A45B-983997F3EC45}"/>
    <cellStyle name="20% - Accent5 22 4 4 2 2" xfId="9624" xr:uid="{649610EA-F1F5-4F3C-91F5-874E8CEE9B08}"/>
    <cellStyle name="20% - Accent5 22 4 4 3" xfId="6643" xr:uid="{9338C673-C2E8-4EE4-B511-272AA7ED0E45}"/>
    <cellStyle name="20% - Accent5 22 4 5" xfId="4098" xr:uid="{B9588003-61AB-4F18-B2A5-188FBC175F94}"/>
    <cellStyle name="20% - Accent5 22 4 5 2" xfId="8454" xr:uid="{F49BFF04-A1FA-4870-9003-F03986207E6B}"/>
    <cellStyle name="20% - Accent5 22 4 6" xfId="6636" xr:uid="{B7293F7F-3FE7-430D-BE64-20245EF3B8DE}"/>
    <cellStyle name="20% - Accent5 22 5" xfId="1059" xr:uid="{5811DE5C-3068-4CEE-8F4A-3D23F54F5D98}"/>
    <cellStyle name="20% - Accent5 22 5 2" xfId="1060" xr:uid="{E3E1465D-C37E-460F-B58A-228A89EF7BED}"/>
    <cellStyle name="20% - Accent5 22 5 2 2" xfId="1061" xr:uid="{CACDFE57-32BD-43F0-B70B-F336CBEC9BF2}"/>
    <cellStyle name="20% - Accent5 22 5 2 2 2" xfId="1062" xr:uid="{9CBA93A4-60BE-4627-845F-2B135FC50786}"/>
    <cellStyle name="20% - Accent5 22 5 2 2 2 2" xfId="5988" xr:uid="{7C358E41-F2C0-493B-9CD6-07ED3516B28A}"/>
    <cellStyle name="20% - Accent5 22 5 2 2 2 2 2" xfId="10344" xr:uid="{61327EFE-AD9A-401F-AC85-74793A1C011B}"/>
    <cellStyle name="20% - Accent5 22 5 2 2 2 3" xfId="6647" xr:uid="{50546DCC-4A27-4EE6-889E-B8263CF2B158}"/>
    <cellStyle name="20% - Accent5 22 5 2 2 3" xfId="4908" xr:uid="{82E79F12-317D-47A3-AAD2-99F6959F904E}"/>
    <cellStyle name="20% - Accent5 22 5 2 2 3 2" xfId="9264" xr:uid="{F0297CF2-F3E2-4B60-9EE0-B3A89B5ADD69}"/>
    <cellStyle name="20% - Accent5 22 5 2 2 4" xfId="6646" xr:uid="{FFD5719D-0BEE-46E8-91AB-2C89F64E3C4A}"/>
    <cellStyle name="20% - Accent5 22 5 2 3" xfId="1063" xr:uid="{E2422A95-21C3-40B1-81F8-FEB144E4D644}"/>
    <cellStyle name="20% - Accent5 22 5 2 3 2" xfId="5448" xr:uid="{7022E666-733C-4D6F-80A1-2388879D4205}"/>
    <cellStyle name="20% - Accent5 22 5 2 3 2 2" xfId="9804" xr:uid="{9751B3DC-7EB3-4699-8EE1-B99E66086122}"/>
    <cellStyle name="20% - Accent5 22 5 2 3 3" xfId="6648" xr:uid="{75A6CC44-21CA-4349-B101-398C54C7A956}"/>
    <cellStyle name="20% - Accent5 22 5 2 4" xfId="4368" xr:uid="{278ADCA3-0E73-43D1-94E4-860039DD7F15}"/>
    <cellStyle name="20% - Accent5 22 5 2 4 2" xfId="8724" xr:uid="{01DA5044-CF97-4B27-8A9A-9AA63E093DB0}"/>
    <cellStyle name="20% - Accent5 22 5 2 5" xfId="6645" xr:uid="{19764941-40C6-4DD9-B045-B60665DE819E}"/>
    <cellStyle name="20% - Accent5 22 5 3" xfId="1064" xr:uid="{106D8EA2-41F2-4D5E-9BB4-747D65133E80}"/>
    <cellStyle name="20% - Accent5 22 5 3 2" xfId="1065" xr:uid="{A2092D22-958E-4AAB-A095-FDB1E12CDDF9}"/>
    <cellStyle name="20% - Accent5 22 5 3 2 2" xfId="5718" xr:uid="{82C9D95E-DA95-4729-916B-40DA27B94FC5}"/>
    <cellStyle name="20% - Accent5 22 5 3 2 2 2" xfId="10074" xr:uid="{D59F79CD-BA45-4B67-9F25-A1604669F3CB}"/>
    <cellStyle name="20% - Accent5 22 5 3 2 3" xfId="6650" xr:uid="{BDA5D386-6E32-4CE3-BC78-609F228FC4AC}"/>
    <cellStyle name="20% - Accent5 22 5 3 3" xfId="4638" xr:uid="{A1A1DB96-BE4F-481D-BA9D-70C3F89C136C}"/>
    <cellStyle name="20% - Accent5 22 5 3 3 2" xfId="8994" xr:uid="{C878F410-88EB-4238-83C4-4ED8AA16CF09}"/>
    <cellStyle name="20% - Accent5 22 5 3 4" xfId="6649" xr:uid="{BC71A1CC-39A1-409D-8AB7-E9A667EDEA34}"/>
    <cellStyle name="20% - Accent5 22 5 4" xfId="1066" xr:uid="{F9FD3FD8-36D7-4256-AC02-B97E970281A0}"/>
    <cellStyle name="20% - Accent5 22 5 4 2" xfId="5178" xr:uid="{C8A83635-4C6B-43AF-BA83-C196322B531E}"/>
    <cellStyle name="20% - Accent5 22 5 4 2 2" xfId="9534" xr:uid="{836B8C6F-6E88-4AFC-8824-DAC65780C6DF}"/>
    <cellStyle name="20% - Accent5 22 5 4 3" xfId="6651" xr:uid="{07AF3F27-D0DE-4F84-9F7C-CB799619AC5F}"/>
    <cellStyle name="20% - Accent5 22 5 5" xfId="4188" xr:uid="{F564E31F-1C79-490E-9E82-F2A250DD2E6C}"/>
    <cellStyle name="20% - Accent5 22 5 5 2" xfId="8544" xr:uid="{9B79A216-124C-49A2-8234-D9B90A340B01}"/>
    <cellStyle name="20% - Accent5 22 5 6" xfId="6644" xr:uid="{249DE585-7C39-4022-84E5-CBDE674B9C84}"/>
    <cellStyle name="20% - Accent5 22 6" xfId="1067" xr:uid="{5D7502EC-041D-4820-8667-9A915040BA25}"/>
    <cellStyle name="20% - Accent5 22 6 2" xfId="1068" xr:uid="{2FA0AAE9-69DC-4741-A458-6DA6A67B45FF}"/>
    <cellStyle name="20% - Accent5 22 6 2 2" xfId="1069" xr:uid="{03B4D512-795F-445E-9152-CB4DEA46EFFC}"/>
    <cellStyle name="20% - Accent5 22 6 2 2 2" xfId="5898" xr:uid="{E3B641AA-5799-4E43-AD83-216A0E3D8DBD}"/>
    <cellStyle name="20% - Accent5 22 6 2 2 2 2" xfId="10254" xr:uid="{CDE85B9F-DCD0-4634-A562-ADC6D91C5779}"/>
    <cellStyle name="20% - Accent5 22 6 2 2 3" xfId="6654" xr:uid="{4E855706-CCF3-4F19-9F4E-92C8F191F24A}"/>
    <cellStyle name="20% - Accent5 22 6 2 3" xfId="4818" xr:uid="{C1246C22-A77C-40B3-8593-BD670EB2A388}"/>
    <cellStyle name="20% - Accent5 22 6 2 3 2" xfId="9174" xr:uid="{0CC08893-1AD6-4E89-9C4B-B05C16CDFFAF}"/>
    <cellStyle name="20% - Accent5 22 6 2 4" xfId="6653" xr:uid="{E793088E-A744-44EB-BAA0-5A0160520C99}"/>
    <cellStyle name="20% - Accent5 22 6 3" xfId="1070" xr:uid="{907F90C9-47B3-4970-BF15-6FB7126A6383}"/>
    <cellStyle name="20% - Accent5 22 6 3 2" xfId="5358" xr:uid="{F04F96A9-5875-43A5-B427-B6C592DFDC0B}"/>
    <cellStyle name="20% - Accent5 22 6 3 2 2" xfId="9714" xr:uid="{EB4AC3A4-65B2-4B82-B639-7189DC5A3689}"/>
    <cellStyle name="20% - Accent5 22 6 3 3" xfId="6655" xr:uid="{21317C97-3A3C-4E6D-9931-940C7E85E8C6}"/>
    <cellStyle name="20% - Accent5 22 6 4" xfId="4278" xr:uid="{175468F2-199F-47EE-BABF-94EDEF30D6ED}"/>
    <cellStyle name="20% - Accent5 22 6 4 2" xfId="8634" xr:uid="{BDCAB4C1-04D0-488C-8B16-8AD96B995756}"/>
    <cellStyle name="20% - Accent5 22 6 5" xfId="6652" xr:uid="{0CCC9FD1-A70D-4332-B107-7A95CC1C2074}"/>
    <cellStyle name="20% - Accent5 22 7" xfId="1071" xr:uid="{2FA7AD58-D620-49BD-B43E-2320E3449EFE}"/>
    <cellStyle name="20% - Accent5 22 7 2" xfId="1072" xr:uid="{93C4FFE0-5AA5-46CF-B00E-267066D0DC59}"/>
    <cellStyle name="20% - Accent5 22 7 2 2" xfId="5628" xr:uid="{C21803CE-49BD-4F0B-BF10-E13139DD50C6}"/>
    <cellStyle name="20% - Accent5 22 7 2 2 2" xfId="9984" xr:uid="{5E8D38F9-0636-4B98-A791-B2C73AF5E6AB}"/>
    <cellStyle name="20% - Accent5 22 7 2 3" xfId="6657" xr:uid="{F3572042-A9BC-4C56-818B-9D7181980A5C}"/>
    <cellStyle name="20% - Accent5 22 7 3" xfId="4548" xr:uid="{180E96C2-61F3-4189-B245-2D0222FCDFFF}"/>
    <cellStyle name="20% - Accent5 22 7 3 2" xfId="8904" xr:uid="{211E9236-DBF1-4C29-A322-F8B7CA0D45E8}"/>
    <cellStyle name="20% - Accent5 22 7 4" xfId="6656" xr:uid="{A2832963-C182-422B-8DCD-D6E006C7D083}"/>
    <cellStyle name="20% - Accent5 22 8" xfId="1073" xr:uid="{4CB27CFE-1F73-40DE-86EA-C9E14E6AAAD0}"/>
    <cellStyle name="20% - Accent5 22 8 2" xfId="5088" xr:uid="{23C6AFF2-4AC4-4E68-BCBC-DAF589DE63F5}"/>
    <cellStyle name="20% - Accent5 22 8 2 2" xfId="9444" xr:uid="{3AFEC97C-F9A9-4BA7-ACCC-631D090F040A}"/>
    <cellStyle name="20% - Accent5 22 8 3" xfId="6658" xr:uid="{77E8F509-8D21-467E-96F6-F735FDF5A639}"/>
    <cellStyle name="20% - Accent5 22 9" xfId="4007" xr:uid="{6FEA9AB8-201D-4C7E-BF4D-DE0E5E423761}"/>
    <cellStyle name="20% - Accent5 22 9 2" xfId="8364" xr:uid="{C853D93A-B63B-4B16-88B3-DE7E16924177}"/>
    <cellStyle name="20% - Accent5 3" xfId="1074" xr:uid="{7ABED7D0-2FFD-4757-B199-E76705BD9345}"/>
    <cellStyle name="20% - Accent5 4" xfId="1075" xr:uid="{BE6F4201-4EBB-48C4-B574-27557C42CC1F}"/>
    <cellStyle name="20% - Accent5 5" xfId="1076" xr:uid="{9AC4BD6A-1AF8-4376-B47F-61F87FCAC85B}"/>
    <cellStyle name="20% - Accent5 6" xfId="1077" xr:uid="{B7741750-4FAF-4BF1-BDBC-373E5D889E35}"/>
    <cellStyle name="20% - Accent5 7" xfId="1078" xr:uid="{47F16D70-AA83-47FB-954F-51936F6D350F}"/>
    <cellStyle name="20% - Accent5 8" xfId="1079" xr:uid="{F674B557-8131-4EF2-85FB-56036DC411A3}"/>
    <cellStyle name="20% - Accent5 9" xfId="1080" xr:uid="{CEEC5F8D-451E-4ECF-A73B-EDA89A571F6A}"/>
    <cellStyle name="20% - Accent6 10" xfId="1081" xr:uid="{77CBF4FD-1069-4D9D-AC21-71330B542B68}"/>
    <cellStyle name="20% - Accent6 11" xfId="1082" xr:uid="{D8662EDD-4EA8-4CBD-AB68-73FC05B1AD8E}"/>
    <cellStyle name="20% - Accent6 12" xfId="1083" xr:uid="{CD7B9162-30A3-4329-AB07-0A057960B1CD}"/>
    <cellStyle name="20% - Accent6 13" xfId="1084" xr:uid="{520F51CC-69EA-4069-BD0C-D556D2853209}"/>
    <cellStyle name="20% - Accent6 14" xfId="1085" xr:uid="{9F606148-F9EB-40FD-9F14-3CD7DBFB9973}"/>
    <cellStyle name="20% - Accent6 15" xfId="1086" xr:uid="{135575DF-4B9B-445A-AADC-E167F23CD605}"/>
    <cellStyle name="20% - Accent6 16" xfId="1087" xr:uid="{60E963BF-8D06-4569-802C-7E96C93443D9}"/>
    <cellStyle name="20% - Accent6 17" xfId="1088" xr:uid="{59B09E01-1749-44CF-AAA0-1B13D1298924}"/>
    <cellStyle name="20% - Accent6 18" xfId="1089" xr:uid="{C71FB21E-D1A2-4C95-93F1-86BB8B194066}"/>
    <cellStyle name="20% - Accent6 19" xfId="1090" xr:uid="{C5FD7D7E-F0EE-4779-A729-1389DD4AB759}"/>
    <cellStyle name="20% - Accent6 2" xfId="1091" xr:uid="{ACA02181-1DB7-4842-B8EB-CBF7A485F297}"/>
    <cellStyle name="20% - Accent6 20" xfId="1092" xr:uid="{BE29B3FE-49E2-4732-95D7-E3FD68A1041F}"/>
    <cellStyle name="20% - Accent6 21" xfId="1093" xr:uid="{D2759F2F-0E25-4BF6-B34D-C502DAEB08BD}"/>
    <cellStyle name="20% - Accent6 22" xfId="1094" xr:uid="{77DC22D3-E505-4FFF-80D7-0AAB730D3CD8}"/>
    <cellStyle name="20% - Accent6 22 10" xfId="6659" xr:uid="{D092A89A-9EB0-4B25-8A34-D1CA6D2C1A6D}"/>
    <cellStyle name="20% - Accent6 22 2" xfId="1095" xr:uid="{0572FF98-C85E-4654-8BCF-A8D49B4ED30A}"/>
    <cellStyle name="20% - Accent6 22 2 2" xfId="1096" xr:uid="{F9F9859A-0656-4119-B799-50057D3FB470}"/>
    <cellStyle name="20% - Accent6 22 2 2 2" xfId="1097" xr:uid="{16260B9F-73FC-4399-8981-505AECCC72E6}"/>
    <cellStyle name="20% - Accent6 22 2 2 2 2" xfId="1098" xr:uid="{89981A3A-1965-42DC-81B7-099B3BA4EDCE}"/>
    <cellStyle name="20% - Accent6 22 2 2 2 2 2" xfId="1099" xr:uid="{86F67CFD-E645-4163-AA58-F1AAA9D2D1C7}"/>
    <cellStyle name="20% - Accent6 22 2 2 2 2 2 2" xfId="1100" xr:uid="{CEC68B05-C372-4940-8BF6-90D11B8B7009}"/>
    <cellStyle name="20% - Accent6 22 2 2 2 2 2 2 2" xfId="6138" xr:uid="{4B0368DB-3A66-4571-835C-4D3225FA6FDB}"/>
    <cellStyle name="20% - Accent6 22 2 2 2 2 2 2 2 2" xfId="10494" xr:uid="{C2820C0D-6A21-4B3F-A847-9BFB69107018}"/>
    <cellStyle name="20% - Accent6 22 2 2 2 2 2 2 3" xfId="6665" xr:uid="{895C857A-A38F-4BE8-824B-42BAA4DABCE8}"/>
    <cellStyle name="20% - Accent6 22 2 2 2 2 2 3" xfId="5058" xr:uid="{FE0749BD-4DFB-4336-BE53-30DF1F412EFD}"/>
    <cellStyle name="20% - Accent6 22 2 2 2 2 2 3 2" xfId="9414" xr:uid="{AD56B33F-3D9C-48B4-9DFF-1B7D9B174615}"/>
    <cellStyle name="20% - Accent6 22 2 2 2 2 2 4" xfId="6664" xr:uid="{01B4FDB2-07E9-48C0-8E1C-A4E3AE629E4B}"/>
    <cellStyle name="20% - Accent6 22 2 2 2 2 3" xfId="1101" xr:uid="{2EA00F87-A3B4-4ED0-BBB1-F2F0BBFC04AD}"/>
    <cellStyle name="20% - Accent6 22 2 2 2 2 3 2" xfId="5598" xr:uid="{77D6E635-7888-4949-AEDF-57DBC4B78D2A}"/>
    <cellStyle name="20% - Accent6 22 2 2 2 2 3 2 2" xfId="9954" xr:uid="{3D3025B8-1C8E-4A5D-8133-1A6F229B0882}"/>
    <cellStyle name="20% - Accent6 22 2 2 2 2 3 3" xfId="6666" xr:uid="{80164778-6A45-4B9C-929D-6B08903162EE}"/>
    <cellStyle name="20% - Accent6 22 2 2 2 2 4" xfId="4518" xr:uid="{A4C5E549-FC91-4A43-96D6-C61242989DCF}"/>
    <cellStyle name="20% - Accent6 22 2 2 2 2 4 2" xfId="8874" xr:uid="{E3E25B96-B4A7-43FC-B5C5-D787F4740F70}"/>
    <cellStyle name="20% - Accent6 22 2 2 2 2 5" xfId="6663" xr:uid="{06651D5E-4881-438E-9557-C016F921C677}"/>
    <cellStyle name="20% - Accent6 22 2 2 2 3" xfId="1102" xr:uid="{32DEBD10-2FEB-4D62-AC6B-953A1EDDBD6F}"/>
    <cellStyle name="20% - Accent6 22 2 2 2 3 2" xfId="1103" xr:uid="{9AB7F484-324E-4225-928D-BC0EBE604B94}"/>
    <cellStyle name="20% - Accent6 22 2 2 2 3 2 2" xfId="5868" xr:uid="{BCDAC322-A245-4249-B81D-DE212130E160}"/>
    <cellStyle name="20% - Accent6 22 2 2 2 3 2 2 2" xfId="10224" xr:uid="{3381FFCA-BF3D-426E-B9D2-72E88E14E084}"/>
    <cellStyle name="20% - Accent6 22 2 2 2 3 2 3" xfId="6668" xr:uid="{B9AABF00-9E19-4A5F-B87D-F1DCBBD68D84}"/>
    <cellStyle name="20% - Accent6 22 2 2 2 3 3" xfId="4788" xr:uid="{DCC66F91-A46D-44D5-9FAE-EF3CAA2AC1EA}"/>
    <cellStyle name="20% - Accent6 22 2 2 2 3 3 2" xfId="9144" xr:uid="{EDBF6963-7D26-4097-89C4-1D3CA040F15F}"/>
    <cellStyle name="20% - Accent6 22 2 2 2 3 4" xfId="6667" xr:uid="{F7BFA832-5355-4A06-AEC1-AE0A31A61243}"/>
    <cellStyle name="20% - Accent6 22 2 2 2 4" xfId="1104" xr:uid="{4A2CCDF0-46FD-480E-9330-18670BDFCE4B}"/>
    <cellStyle name="20% - Accent6 22 2 2 2 4 2" xfId="5328" xr:uid="{17E74124-58B3-4394-A93C-5D55D53B8BAB}"/>
    <cellStyle name="20% - Accent6 22 2 2 2 4 2 2" xfId="9684" xr:uid="{5B43E613-3627-4DC5-BF22-BBE7074BF3D8}"/>
    <cellStyle name="20% - Accent6 22 2 2 2 4 3" xfId="6669" xr:uid="{73306B8E-59CE-4952-BAA3-5EED7FAC4F71}"/>
    <cellStyle name="20% - Accent6 22 2 2 2 5" xfId="4158" xr:uid="{FD94AF7C-ED67-4059-888C-87D9E663DEED}"/>
    <cellStyle name="20% - Accent6 22 2 2 2 5 2" xfId="8514" xr:uid="{6022B602-1234-4386-AF4C-37E51292D410}"/>
    <cellStyle name="20% - Accent6 22 2 2 2 6" xfId="6662" xr:uid="{83F9F1D2-85CA-43E5-8E2A-F63A9BD91B2C}"/>
    <cellStyle name="20% - Accent6 22 2 2 3" xfId="1105" xr:uid="{F1AF324F-A2AD-4E50-8C4F-4A17A0414A9D}"/>
    <cellStyle name="20% - Accent6 22 2 2 3 2" xfId="1106" xr:uid="{40D9DFA5-7BD4-446E-AFCF-157906A8FC38}"/>
    <cellStyle name="20% - Accent6 22 2 2 3 2 2" xfId="1107" xr:uid="{CDCE0BA8-2C5A-4464-BE41-6DC04C13134F}"/>
    <cellStyle name="20% - Accent6 22 2 2 3 2 2 2" xfId="1108" xr:uid="{9CA16338-7D05-4A3B-A46C-16BE909F841C}"/>
    <cellStyle name="20% - Accent6 22 2 2 3 2 2 2 2" xfId="6014" xr:uid="{3B0E89DD-C2A1-4567-93D4-A1F79C49069A}"/>
    <cellStyle name="20% - Accent6 22 2 2 3 2 2 2 2 2" xfId="10370" xr:uid="{261A7BB5-9DDD-4BAC-81E9-927CA54563E0}"/>
    <cellStyle name="20% - Accent6 22 2 2 3 2 2 2 3" xfId="6673" xr:uid="{A4778BEF-27C2-44BE-A0E9-9519058F3DA1}"/>
    <cellStyle name="20% - Accent6 22 2 2 3 2 2 3" xfId="4934" xr:uid="{132FDF93-E9AF-40F2-BDB4-5F49C5331B05}"/>
    <cellStyle name="20% - Accent6 22 2 2 3 2 2 3 2" xfId="9290" xr:uid="{B666C4D1-1741-412E-986E-C56582C05750}"/>
    <cellStyle name="20% - Accent6 22 2 2 3 2 2 4" xfId="6672" xr:uid="{B53A7485-1A0F-48F8-B938-FED07F44B944}"/>
    <cellStyle name="20% - Accent6 22 2 2 3 2 3" xfId="1109" xr:uid="{88225628-1DD4-443D-8E87-275F3F6FB7CD}"/>
    <cellStyle name="20% - Accent6 22 2 2 3 2 3 2" xfId="5474" xr:uid="{F8256108-B7B3-4AF4-BD3B-A523566580C2}"/>
    <cellStyle name="20% - Accent6 22 2 2 3 2 3 2 2" xfId="9830" xr:uid="{CC8C44A8-C10C-4819-B563-62033E7F5F22}"/>
    <cellStyle name="20% - Accent6 22 2 2 3 2 3 3" xfId="6674" xr:uid="{F5A3E244-BEBE-4484-B0A9-17C70D8739F1}"/>
    <cellStyle name="20% - Accent6 22 2 2 3 2 4" xfId="4394" xr:uid="{3E9CE6FC-27D5-4271-BA6A-DB5A73F758AE}"/>
    <cellStyle name="20% - Accent6 22 2 2 3 2 4 2" xfId="8750" xr:uid="{033AC710-B5A5-4AE2-8567-3137F343E70A}"/>
    <cellStyle name="20% - Accent6 22 2 2 3 2 5" xfId="6671" xr:uid="{771A0A85-AAC5-49EF-88F5-4A9119A5DAE6}"/>
    <cellStyle name="20% - Accent6 22 2 2 3 3" xfId="1110" xr:uid="{4055F2DE-A653-40EB-B9A5-3BCF3226698D}"/>
    <cellStyle name="20% - Accent6 22 2 2 3 3 2" xfId="1111" xr:uid="{A8F6229B-0E79-4B55-B80C-C96C2C591A90}"/>
    <cellStyle name="20% - Accent6 22 2 2 3 3 2 2" xfId="5744" xr:uid="{96989524-6D9E-49EE-BE0B-B5E2785DB55F}"/>
    <cellStyle name="20% - Accent6 22 2 2 3 3 2 2 2" xfId="10100" xr:uid="{D4ED8348-7377-494E-84B7-9E16733EBECA}"/>
    <cellStyle name="20% - Accent6 22 2 2 3 3 2 3" xfId="6676" xr:uid="{2EC16FE0-AE53-4FB1-8BC1-3B1ED057F021}"/>
    <cellStyle name="20% - Accent6 22 2 2 3 3 3" xfId="4664" xr:uid="{1529C2BA-B7CB-487E-AC80-A4B054F9ED04}"/>
    <cellStyle name="20% - Accent6 22 2 2 3 3 3 2" xfId="9020" xr:uid="{9E423491-EFFF-4F97-A52A-6C26D2926092}"/>
    <cellStyle name="20% - Accent6 22 2 2 3 3 4" xfId="6675" xr:uid="{1B8E8A5B-CC2D-4097-AABB-AB6CB40C2CF8}"/>
    <cellStyle name="20% - Accent6 22 2 2 3 4" xfId="1112" xr:uid="{9EE4D82B-BECF-4646-BD5A-A102B9001DD1}"/>
    <cellStyle name="20% - Accent6 22 2 2 3 4 2" xfId="5204" xr:uid="{F12FD5C5-ABAD-4C3E-9246-66768B69B451}"/>
    <cellStyle name="20% - Accent6 22 2 2 3 4 2 2" xfId="9560" xr:uid="{92E50AF3-03EF-45C9-A09F-03BF797DE825}"/>
    <cellStyle name="20% - Accent6 22 2 2 3 4 3" xfId="6677" xr:uid="{F92554BD-D986-4FDD-9BB0-13C07366FA33}"/>
    <cellStyle name="20% - Accent6 22 2 2 3 5" xfId="4214" xr:uid="{1A5667E0-AEBA-4836-8706-B08C0FC48344}"/>
    <cellStyle name="20% - Accent6 22 2 2 3 5 2" xfId="8570" xr:uid="{C9E63047-A566-4BC8-AA76-84A2BFDEEA4C}"/>
    <cellStyle name="20% - Accent6 22 2 2 3 6" xfId="6670" xr:uid="{18997A1C-DCFB-4F0A-B9FF-0A1A5DC8365B}"/>
    <cellStyle name="20% - Accent6 22 2 2 4" xfId="1113" xr:uid="{E36A81B1-D4C9-4BA6-AF4A-E5967C55F6E4}"/>
    <cellStyle name="20% - Accent6 22 2 2 4 2" xfId="1114" xr:uid="{0F5BD91F-C71E-4023-BE6D-0B8A356011C5}"/>
    <cellStyle name="20% - Accent6 22 2 2 4 2 2" xfId="1115" xr:uid="{A4A75029-E99E-4CEF-9294-D5615F4DBA26}"/>
    <cellStyle name="20% - Accent6 22 2 2 4 2 2 2" xfId="5958" xr:uid="{AE6CE486-5108-4B5E-A381-0F7318A5B18B}"/>
    <cellStyle name="20% - Accent6 22 2 2 4 2 2 2 2" xfId="10314" xr:uid="{8D0B26E9-A269-4D03-98EE-8456F28E953B}"/>
    <cellStyle name="20% - Accent6 22 2 2 4 2 2 3" xfId="6680" xr:uid="{AB863B4C-0210-475E-A1FD-A1A6C2F71414}"/>
    <cellStyle name="20% - Accent6 22 2 2 4 2 3" xfId="4878" xr:uid="{DE659976-D6F5-4016-8DC4-8CA2E2FBE279}"/>
    <cellStyle name="20% - Accent6 22 2 2 4 2 3 2" xfId="9234" xr:uid="{E1FB08E0-2AC6-43B7-8D7D-5F1AED869668}"/>
    <cellStyle name="20% - Accent6 22 2 2 4 2 4" xfId="6679" xr:uid="{FBC4937A-DCC9-49B8-B5B1-4A5D295F2D63}"/>
    <cellStyle name="20% - Accent6 22 2 2 4 3" xfId="1116" xr:uid="{236DB7F4-341C-4145-8909-7B38621623BC}"/>
    <cellStyle name="20% - Accent6 22 2 2 4 3 2" xfId="5418" xr:uid="{BBEE46CB-5368-4D92-A148-9139A372F14B}"/>
    <cellStyle name="20% - Accent6 22 2 2 4 3 2 2" xfId="9774" xr:uid="{CA2C5519-8891-41A4-92DA-71F4A73FEF4B}"/>
    <cellStyle name="20% - Accent6 22 2 2 4 3 3" xfId="6681" xr:uid="{A7C57286-C306-438E-B796-8A9D10A5E190}"/>
    <cellStyle name="20% - Accent6 22 2 2 4 4" xfId="4338" xr:uid="{EE676443-D546-4D0B-A65E-E619ADA252C9}"/>
    <cellStyle name="20% - Accent6 22 2 2 4 4 2" xfId="8694" xr:uid="{F23C490B-993E-4650-A7AD-A630F9CAA7C4}"/>
    <cellStyle name="20% - Accent6 22 2 2 4 5" xfId="6678" xr:uid="{59A783AC-60F4-475C-9BF0-AB6EE545741D}"/>
    <cellStyle name="20% - Accent6 22 2 2 5" xfId="1117" xr:uid="{35E55B74-E03D-48A8-A89C-4C13BB255530}"/>
    <cellStyle name="20% - Accent6 22 2 2 5 2" xfId="1118" xr:uid="{86661AC0-CD10-4319-AD76-42F10A12AC24}"/>
    <cellStyle name="20% - Accent6 22 2 2 5 2 2" xfId="5688" xr:uid="{A9F5A480-7415-4FC6-AB88-88696E2FCA87}"/>
    <cellStyle name="20% - Accent6 22 2 2 5 2 2 2" xfId="10044" xr:uid="{3CB8005A-A47C-4210-B58B-531F501B07D8}"/>
    <cellStyle name="20% - Accent6 22 2 2 5 2 3" xfId="6683" xr:uid="{B2286392-D63D-4EB5-9B64-0B9DFD7C526A}"/>
    <cellStyle name="20% - Accent6 22 2 2 5 3" xfId="4608" xr:uid="{D9FE5137-57D8-49CC-BF81-CF2C96C82448}"/>
    <cellStyle name="20% - Accent6 22 2 2 5 3 2" xfId="8964" xr:uid="{948F6789-BFB3-4265-B298-5E19EAF6AB88}"/>
    <cellStyle name="20% - Accent6 22 2 2 5 4" xfId="6682" xr:uid="{96C2E09E-9C64-424F-91D8-44877F4C334F}"/>
    <cellStyle name="20% - Accent6 22 2 2 6" xfId="1119" xr:uid="{ADC9252D-B040-4208-A097-9C2C38CB1DD5}"/>
    <cellStyle name="20% - Accent6 22 2 2 6 2" xfId="5148" xr:uid="{4C2DFFD3-8B34-479E-81C9-C7B8281C1F51}"/>
    <cellStyle name="20% - Accent6 22 2 2 6 2 2" xfId="9504" xr:uid="{997482AD-A6FE-44DA-8CAE-7243157CB0D8}"/>
    <cellStyle name="20% - Accent6 22 2 2 6 3" xfId="6684" xr:uid="{7C3E0F35-BBD5-4A6A-8623-D8B9FDB924F5}"/>
    <cellStyle name="20% - Accent6 22 2 2 7" xfId="4034" xr:uid="{EF35A114-8D82-469A-AB1F-06E1C7DC9CD1}"/>
    <cellStyle name="20% - Accent6 22 2 2 7 2" xfId="8390" xr:uid="{19D0962E-C7AA-49B3-8711-90F8D0DDC6D7}"/>
    <cellStyle name="20% - Accent6 22 2 2 8" xfId="6661" xr:uid="{2F358CC0-80AA-4949-906A-4D9673CD04F6}"/>
    <cellStyle name="20% - Accent6 22 2 3" xfId="1120" xr:uid="{4DB77992-7387-4E72-9772-C4444C5C8931}"/>
    <cellStyle name="20% - Accent6 22 2 3 2" xfId="1121" xr:uid="{BBF017AC-5A6F-48C7-9FA4-BC6733B8F4F7}"/>
    <cellStyle name="20% - Accent6 22 2 3 2 2" xfId="1122" xr:uid="{0CC40F29-4E8F-4714-8525-D5820A65C560}"/>
    <cellStyle name="20% - Accent6 22 2 3 2 2 2" xfId="1123" xr:uid="{7ED366F2-8338-4058-8531-6AD54522449A}"/>
    <cellStyle name="20% - Accent6 22 2 3 2 2 2 2" xfId="6093" xr:uid="{3F732D7C-42F9-4324-BB7D-4C2DA40345E2}"/>
    <cellStyle name="20% - Accent6 22 2 3 2 2 2 2 2" xfId="10449" xr:uid="{E4A09BDF-8C74-4D31-A04B-B8859FA1E701}"/>
    <cellStyle name="20% - Accent6 22 2 3 2 2 2 3" xfId="6688" xr:uid="{8E54B1E4-486D-4AE5-8E31-9AD20FC438A1}"/>
    <cellStyle name="20% - Accent6 22 2 3 2 2 3" xfId="5013" xr:uid="{7BFEA364-1608-46C8-B372-AB75A5AD35F4}"/>
    <cellStyle name="20% - Accent6 22 2 3 2 2 3 2" xfId="9369" xr:uid="{54A2DAD4-C62F-428E-AD51-E904B2049976}"/>
    <cellStyle name="20% - Accent6 22 2 3 2 2 4" xfId="6687" xr:uid="{B9F5DEDE-6689-436A-944B-AFE283597E90}"/>
    <cellStyle name="20% - Accent6 22 2 3 2 3" xfId="1124" xr:uid="{68CB0C8F-B934-4C96-B257-72F53B8444CD}"/>
    <cellStyle name="20% - Accent6 22 2 3 2 3 2" xfId="5553" xr:uid="{9A722346-2E33-494D-BC51-A997F845D882}"/>
    <cellStyle name="20% - Accent6 22 2 3 2 3 2 2" xfId="9909" xr:uid="{AF8B71CA-B5A6-4299-8E0F-C9894A3060E4}"/>
    <cellStyle name="20% - Accent6 22 2 3 2 3 3" xfId="6689" xr:uid="{9BE4249E-7FBC-4CF0-86CE-AA9B65E7E4C3}"/>
    <cellStyle name="20% - Accent6 22 2 3 2 4" xfId="4473" xr:uid="{7CF9B816-0E2C-47F4-8AA3-AD20C1B50AC9}"/>
    <cellStyle name="20% - Accent6 22 2 3 2 4 2" xfId="8829" xr:uid="{26F8C811-7529-45A2-A415-F86A62B03F6E}"/>
    <cellStyle name="20% - Accent6 22 2 3 2 5" xfId="6686" xr:uid="{BE9A9087-F29F-4FED-B8A0-73A19D81A9C5}"/>
    <cellStyle name="20% - Accent6 22 2 3 3" xfId="1125" xr:uid="{00C4CC14-D01C-4EC9-A8F2-E9DAD00C0DFD}"/>
    <cellStyle name="20% - Accent6 22 2 3 3 2" xfId="1126" xr:uid="{34644D5C-5431-4009-8C19-7B88A26EEE6C}"/>
    <cellStyle name="20% - Accent6 22 2 3 3 2 2" xfId="5823" xr:uid="{A4E0DBEC-D97A-46EA-BB72-9DBEBC89BD26}"/>
    <cellStyle name="20% - Accent6 22 2 3 3 2 2 2" xfId="10179" xr:uid="{6D05B273-8B03-4B28-BC01-54B7935F8CE4}"/>
    <cellStyle name="20% - Accent6 22 2 3 3 2 3" xfId="6691" xr:uid="{52ED7DD5-A0AD-4BA0-8946-D6543562F6E4}"/>
    <cellStyle name="20% - Accent6 22 2 3 3 3" xfId="4743" xr:uid="{74BA6B29-7E05-4864-B59E-D91CE8AD175D}"/>
    <cellStyle name="20% - Accent6 22 2 3 3 3 2" xfId="9099" xr:uid="{86B248BB-1E5D-4352-BC67-0CA9E43376B5}"/>
    <cellStyle name="20% - Accent6 22 2 3 3 4" xfId="6690" xr:uid="{CAA6AE42-89D0-43B8-995E-F6FF587D6B6A}"/>
    <cellStyle name="20% - Accent6 22 2 3 4" xfId="1127" xr:uid="{F09C6449-395C-4605-842D-46AE6DB1EC2D}"/>
    <cellStyle name="20% - Accent6 22 2 3 4 2" xfId="5283" xr:uid="{C58CF106-7408-40DF-B247-F3969CC49CD3}"/>
    <cellStyle name="20% - Accent6 22 2 3 4 2 2" xfId="9639" xr:uid="{D4151C1D-BD22-49F2-9F26-E35CE916D6FD}"/>
    <cellStyle name="20% - Accent6 22 2 3 4 3" xfId="6692" xr:uid="{1FAE41D6-92A8-406F-9EA6-C7F885B52507}"/>
    <cellStyle name="20% - Accent6 22 2 3 5" xfId="4113" xr:uid="{02CA41E6-D0AF-4DD6-BAA1-B960F7296D57}"/>
    <cellStyle name="20% - Accent6 22 2 3 5 2" xfId="8469" xr:uid="{249595EF-21B4-475A-B552-F4066D1B7609}"/>
    <cellStyle name="20% - Accent6 22 2 3 6" xfId="6685" xr:uid="{4D38DF9F-09AA-4E6E-BF96-BB0DCB900CFD}"/>
    <cellStyle name="20% - Accent6 22 2 4" xfId="1128" xr:uid="{E4B30E9F-8026-4CCF-833A-CF3B15C949E2}"/>
    <cellStyle name="20% - Accent6 22 2 4 2" xfId="1129" xr:uid="{73BF1B25-FB3A-48FB-8169-35FA9585157A}"/>
    <cellStyle name="20% - Accent6 22 2 4 2 2" xfId="1130" xr:uid="{1D968F07-2DC7-4E10-A658-601F6038E98C}"/>
    <cellStyle name="20% - Accent6 22 2 4 2 2 2" xfId="1131" xr:uid="{EBCB777E-0791-4026-B473-476A4D6B256B}"/>
    <cellStyle name="20% - Accent6 22 2 4 2 2 2 2" xfId="6013" xr:uid="{82492F35-063A-401F-804A-761F0D9689D5}"/>
    <cellStyle name="20% - Accent6 22 2 4 2 2 2 2 2" xfId="10369" xr:uid="{F2CE9958-19D7-4DFF-8EA7-89671A24538D}"/>
    <cellStyle name="20% - Accent6 22 2 4 2 2 2 3" xfId="6696" xr:uid="{86AB839B-09C1-47D3-BCF1-41A36B41DD06}"/>
    <cellStyle name="20% - Accent6 22 2 4 2 2 3" xfId="4933" xr:uid="{DB7BA0B0-D3F6-4680-A765-211906033888}"/>
    <cellStyle name="20% - Accent6 22 2 4 2 2 3 2" xfId="9289" xr:uid="{580DD164-D016-4BAA-9D3F-E9DCEC649939}"/>
    <cellStyle name="20% - Accent6 22 2 4 2 2 4" xfId="6695" xr:uid="{1B48D092-2B33-4C7E-8E90-D578BED28ABD}"/>
    <cellStyle name="20% - Accent6 22 2 4 2 3" xfId="1132" xr:uid="{E56AFFB6-BC4E-4D57-B36F-82E7C633193E}"/>
    <cellStyle name="20% - Accent6 22 2 4 2 3 2" xfId="5473" xr:uid="{0D134C03-209B-41E0-B7BE-ADFB341C43B7}"/>
    <cellStyle name="20% - Accent6 22 2 4 2 3 2 2" xfId="9829" xr:uid="{1E02A3F8-BB83-418B-BA16-7747A8CFEE73}"/>
    <cellStyle name="20% - Accent6 22 2 4 2 3 3" xfId="6697" xr:uid="{9517819C-28C4-431F-82A8-AD747FAED9AD}"/>
    <cellStyle name="20% - Accent6 22 2 4 2 4" xfId="4393" xr:uid="{51054F6C-AB9C-4D7D-8470-397CC04D83BE}"/>
    <cellStyle name="20% - Accent6 22 2 4 2 4 2" xfId="8749" xr:uid="{16F690D3-D20E-4D63-8C71-240CEDE959F8}"/>
    <cellStyle name="20% - Accent6 22 2 4 2 5" xfId="6694" xr:uid="{9EA66822-2EDC-4B2D-BCA0-CD555F52441F}"/>
    <cellStyle name="20% - Accent6 22 2 4 3" xfId="1133" xr:uid="{724DFCD4-7418-4900-9801-F73105DFF963}"/>
    <cellStyle name="20% - Accent6 22 2 4 3 2" xfId="1134" xr:uid="{58E773AB-61A3-4DAB-A418-2A6D477F6A1B}"/>
    <cellStyle name="20% - Accent6 22 2 4 3 2 2" xfId="5743" xr:uid="{2D89816F-F99A-481C-9EA0-1C86A4A53CC7}"/>
    <cellStyle name="20% - Accent6 22 2 4 3 2 2 2" xfId="10099" xr:uid="{690085B2-C210-44BE-956E-D7485595CCD2}"/>
    <cellStyle name="20% - Accent6 22 2 4 3 2 3" xfId="6699" xr:uid="{3A529BED-B4F0-49CF-A560-56E65E5E4580}"/>
    <cellStyle name="20% - Accent6 22 2 4 3 3" xfId="4663" xr:uid="{9B321DD8-6333-40F1-8A3F-753D11B9E01A}"/>
    <cellStyle name="20% - Accent6 22 2 4 3 3 2" xfId="9019" xr:uid="{15B1E2B5-3098-40F9-B8ED-307495666BB5}"/>
    <cellStyle name="20% - Accent6 22 2 4 3 4" xfId="6698" xr:uid="{A11A801F-42F1-4434-A5DB-022EC756C7E7}"/>
    <cellStyle name="20% - Accent6 22 2 4 4" xfId="1135" xr:uid="{8FCB01F5-1ADD-40E9-9C01-A3D398134DB9}"/>
    <cellStyle name="20% - Accent6 22 2 4 4 2" xfId="5203" xr:uid="{AB4F2608-8145-4E2F-9545-C0E53DF74FF9}"/>
    <cellStyle name="20% - Accent6 22 2 4 4 2 2" xfId="9559" xr:uid="{B409EE33-251B-491B-A604-49E7A5E6664A}"/>
    <cellStyle name="20% - Accent6 22 2 4 4 3" xfId="6700" xr:uid="{6D54ABD9-9582-404B-9CF0-692FE516202F}"/>
    <cellStyle name="20% - Accent6 22 2 4 5" xfId="4213" xr:uid="{7892EC76-3C6F-4BD1-9C6C-E667061B7E07}"/>
    <cellStyle name="20% - Accent6 22 2 4 5 2" xfId="8569" xr:uid="{6E8C3441-B9C0-44E8-B6CF-BDDBE2A25336}"/>
    <cellStyle name="20% - Accent6 22 2 4 6" xfId="6693" xr:uid="{281A4CA0-A7DA-4A79-831A-5B06CCB6A7E3}"/>
    <cellStyle name="20% - Accent6 22 2 5" xfId="1136" xr:uid="{8C5BBD7B-7316-4B45-ACB5-D8394D44BB33}"/>
    <cellStyle name="20% - Accent6 22 2 5 2" xfId="1137" xr:uid="{9EC6EF52-7160-47DA-82A3-ADCE9743A907}"/>
    <cellStyle name="20% - Accent6 22 2 5 2 2" xfId="1138" xr:uid="{9CB1D422-86DB-4873-BC05-54819C90128A}"/>
    <cellStyle name="20% - Accent6 22 2 5 2 2 2" xfId="5913" xr:uid="{8F2B1CE2-056E-48C3-B894-23B06B143EB5}"/>
    <cellStyle name="20% - Accent6 22 2 5 2 2 2 2" xfId="10269" xr:uid="{031B2ECC-2568-4DCA-8B0C-EFDE6068FDE0}"/>
    <cellStyle name="20% - Accent6 22 2 5 2 2 3" xfId="6703" xr:uid="{06F6B154-4B41-4EA6-B8CE-FF1ADDF84483}"/>
    <cellStyle name="20% - Accent6 22 2 5 2 3" xfId="4833" xr:uid="{BE68F4DF-2237-4823-8A5C-29E4DB5345FE}"/>
    <cellStyle name="20% - Accent6 22 2 5 2 3 2" xfId="9189" xr:uid="{27C75B50-66D3-40BC-9D4C-241E51E2D022}"/>
    <cellStyle name="20% - Accent6 22 2 5 2 4" xfId="6702" xr:uid="{2BA2A74A-56EA-491B-8A6F-DEEBDFBBCBFA}"/>
    <cellStyle name="20% - Accent6 22 2 5 3" xfId="1139" xr:uid="{F41EDCED-B30A-47D1-89CA-BDF2E6BD90A0}"/>
    <cellStyle name="20% - Accent6 22 2 5 3 2" xfId="5373" xr:uid="{A6101CB1-5184-4D0F-AA3D-50D335B0A799}"/>
    <cellStyle name="20% - Accent6 22 2 5 3 2 2" xfId="9729" xr:uid="{B94D434F-7D0A-4FEE-8726-AFC9F122C59C}"/>
    <cellStyle name="20% - Accent6 22 2 5 3 3" xfId="6704" xr:uid="{2928F4D2-5E3E-462D-B682-D695B137672D}"/>
    <cellStyle name="20% - Accent6 22 2 5 4" xfId="4293" xr:uid="{F46C2F03-0447-46C2-8959-11B177C8CED2}"/>
    <cellStyle name="20% - Accent6 22 2 5 4 2" xfId="8649" xr:uid="{DFE52204-1A7B-4190-A778-DC42D0E5882C}"/>
    <cellStyle name="20% - Accent6 22 2 5 5" xfId="6701" xr:uid="{DCC8941A-04BD-4DE6-87B5-9FECF420B6F1}"/>
    <cellStyle name="20% - Accent6 22 2 6" xfId="1140" xr:uid="{EA1F8CC9-226A-4EDF-8B91-BC694A45A3A9}"/>
    <cellStyle name="20% - Accent6 22 2 6 2" xfId="1141" xr:uid="{9DE98BCE-2B17-4E85-8B85-346632C29686}"/>
    <cellStyle name="20% - Accent6 22 2 6 2 2" xfId="5643" xr:uid="{6B10FE38-EB01-4FDF-B2FD-8E18F216A9F8}"/>
    <cellStyle name="20% - Accent6 22 2 6 2 2 2" xfId="9999" xr:uid="{626955FE-F31C-41ED-95DD-386ACABCD793}"/>
    <cellStyle name="20% - Accent6 22 2 6 2 3" xfId="6706" xr:uid="{7DB93D72-F71A-4DF1-B91D-A1D63F7FC2EA}"/>
    <cellStyle name="20% - Accent6 22 2 6 3" xfId="4563" xr:uid="{5BC031B4-354E-4138-BE17-6FF6741884C2}"/>
    <cellStyle name="20% - Accent6 22 2 6 3 2" xfId="8919" xr:uid="{5212A411-BA96-4A7D-A9C9-5182ACCC774D}"/>
    <cellStyle name="20% - Accent6 22 2 6 4" xfId="6705" xr:uid="{A115F32C-79C1-4664-AB89-16E2AA51F3E8}"/>
    <cellStyle name="20% - Accent6 22 2 7" xfId="1142" xr:uid="{0678AE4B-06F8-433B-A043-907684BB9E1B}"/>
    <cellStyle name="20% - Accent6 22 2 7 2" xfId="5103" xr:uid="{49605298-58E7-4EBD-8BB8-DD64B52374B8}"/>
    <cellStyle name="20% - Accent6 22 2 7 2 2" xfId="9459" xr:uid="{8C5046F8-0ACA-4A00-8EF7-ABB20FA92B3C}"/>
    <cellStyle name="20% - Accent6 22 2 7 3" xfId="6707" xr:uid="{61A50CB3-F63C-4A85-8D16-447B85A3BA9D}"/>
    <cellStyle name="20% - Accent6 22 2 8" xfId="4033" xr:uid="{AC43FFCD-8DE4-44F8-A7A6-6A8E98CF4D3C}"/>
    <cellStyle name="20% - Accent6 22 2 8 2" xfId="8389" xr:uid="{D4AF35A4-C620-4B02-931D-E253B0639026}"/>
    <cellStyle name="20% - Accent6 22 2 9" xfId="6660" xr:uid="{3581EEAF-62DD-4792-8972-66983106EA36}"/>
    <cellStyle name="20% - Accent6 22 3" xfId="1143" xr:uid="{2D1ACC4C-5921-4EF0-95F1-7BBDD482FA33}"/>
    <cellStyle name="20% - Accent6 22 3 2" xfId="1144" xr:uid="{C0A1E0B6-80F4-4B0C-B0B2-471F47D7ABC5}"/>
    <cellStyle name="20% - Accent6 22 3 2 2" xfId="1145" xr:uid="{FFFE237F-78B7-479B-ABD6-205D613F7619}"/>
    <cellStyle name="20% - Accent6 22 3 2 2 2" xfId="1146" xr:uid="{B8285298-BBBD-444E-801A-C352FCCE6EEA}"/>
    <cellStyle name="20% - Accent6 22 3 2 2 2 2" xfId="1147" xr:uid="{E7CAE6F9-0167-4BF4-A402-590C55985E37}"/>
    <cellStyle name="20% - Accent6 22 3 2 2 2 2 2" xfId="6124" xr:uid="{B18C7EA9-AC05-4EC1-97FE-37502EA64C3D}"/>
    <cellStyle name="20% - Accent6 22 3 2 2 2 2 2 2" xfId="10480" xr:uid="{EE961959-C787-4C13-BDE3-B0E4D055BEF7}"/>
    <cellStyle name="20% - Accent6 22 3 2 2 2 2 3" xfId="6712" xr:uid="{C3E7CC8A-4182-47C1-8350-FA9B026A5AB8}"/>
    <cellStyle name="20% - Accent6 22 3 2 2 2 3" xfId="5044" xr:uid="{50F819F1-1ED5-4FEE-B2FD-F996D35AA826}"/>
    <cellStyle name="20% - Accent6 22 3 2 2 2 3 2" xfId="9400" xr:uid="{A5BB9713-2222-43A0-A5D4-F8534A840321}"/>
    <cellStyle name="20% - Accent6 22 3 2 2 2 4" xfId="6711" xr:uid="{CA7B347F-F0B6-4DB3-BD6E-B0E74407FBDD}"/>
    <cellStyle name="20% - Accent6 22 3 2 2 3" xfId="1148" xr:uid="{CF78A4D5-5295-4BB5-BB0F-CFCC3378C348}"/>
    <cellStyle name="20% - Accent6 22 3 2 2 3 2" xfId="5584" xr:uid="{4CFA5373-EA9C-4DF7-B97C-A34AB23F63E0}"/>
    <cellStyle name="20% - Accent6 22 3 2 2 3 2 2" xfId="9940" xr:uid="{D8650EB8-4EB3-456A-B40E-22C8F72D71AD}"/>
    <cellStyle name="20% - Accent6 22 3 2 2 3 3" xfId="6713" xr:uid="{23D132C3-D06F-4C47-B191-93B61EA53B5B}"/>
    <cellStyle name="20% - Accent6 22 3 2 2 4" xfId="4504" xr:uid="{94539133-AADF-4529-8AE9-E0643DFC8062}"/>
    <cellStyle name="20% - Accent6 22 3 2 2 4 2" xfId="8860" xr:uid="{D5FBEA4C-6DF0-44D3-BF11-691CB2E6BEEF}"/>
    <cellStyle name="20% - Accent6 22 3 2 2 5" xfId="6710" xr:uid="{1F857ECB-59CF-46EC-96E9-C355C7BF66FF}"/>
    <cellStyle name="20% - Accent6 22 3 2 3" xfId="1149" xr:uid="{E64C1394-5118-4AA1-8F03-23F584C0D768}"/>
    <cellStyle name="20% - Accent6 22 3 2 3 2" xfId="1150" xr:uid="{EFE6E371-95D8-42C7-A8E5-97DB61B3BBC2}"/>
    <cellStyle name="20% - Accent6 22 3 2 3 2 2" xfId="5854" xr:uid="{517F224C-4DCE-4ADC-9DC6-B9BF5F553858}"/>
    <cellStyle name="20% - Accent6 22 3 2 3 2 2 2" xfId="10210" xr:uid="{C0DF8BCC-E2F5-45B9-A16E-9C7F9C2FB6D4}"/>
    <cellStyle name="20% - Accent6 22 3 2 3 2 3" xfId="6715" xr:uid="{741B73E7-9538-495F-81D5-78EDEA292583}"/>
    <cellStyle name="20% - Accent6 22 3 2 3 3" xfId="4774" xr:uid="{DC5621FE-7950-4008-AC96-AD0D76FC051F}"/>
    <cellStyle name="20% - Accent6 22 3 2 3 3 2" xfId="9130" xr:uid="{8F4BFE7C-E2B1-4FE1-B35B-948546302ABF}"/>
    <cellStyle name="20% - Accent6 22 3 2 3 4" xfId="6714" xr:uid="{BBAA95AC-1F96-424A-9EC6-8CD6EF354783}"/>
    <cellStyle name="20% - Accent6 22 3 2 4" xfId="1151" xr:uid="{4366ECB0-63B3-4048-8C28-756CDE331031}"/>
    <cellStyle name="20% - Accent6 22 3 2 4 2" xfId="5314" xr:uid="{51701FA9-698C-45D4-BB06-2A5B22876321}"/>
    <cellStyle name="20% - Accent6 22 3 2 4 2 2" xfId="9670" xr:uid="{35950CD1-6950-453A-A319-D404483EFCCE}"/>
    <cellStyle name="20% - Accent6 22 3 2 4 3" xfId="6716" xr:uid="{8CE1A6E9-70D3-438E-AD10-BF7D905039F3}"/>
    <cellStyle name="20% - Accent6 22 3 2 5" xfId="4144" xr:uid="{A343878B-FFE3-4A93-8EE6-57BB68D0F86E}"/>
    <cellStyle name="20% - Accent6 22 3 2 5 2" xfId="8500" xr:uid="{59520317-FBA2-4A6C-9441-5EE7B8451BA5}"/>
    <cellStyle name="20% - Accent6 22 3 2 6" xfId="6709" xr:uid="{C6B56E91-5BA4-4240-8FF3-C7D724540E4F}"/>
    <cellStyle name="20% - Accent6 22 3 3" xfId="1152" xr:uid="{3C79D13D-7087-4F43-90D3-292B01238E35}"/>
    <cellStyle name="20% - Accent6 22 3 3 2" xfId="1153" xr:uid="{06B8400B-3023-475C-84F6-95090F1B5797}"/>
    <cellStyle name="20% - Accent6 22 3 3 2 2" xfId="1154" xr:uid="{E77EA12B-5AB0-4F04-A2C4-A4C1E3888A2D}"/>
    <cellStyle name="20% - Accent6 22 3 3 2 2 2" xfId="1155" xr:uid="{CFA2E349-3666-4758-80A9-93669BC19BA7}"/>
    <cellStyle name="20% - Accent6 22 3 3 2 2 2 2" xfId="6015" xr:uid="{FF497E60-FF15-421D-9DAC-A6A1294CE959}"/>
    <cellStyle name="20% - Accent6 22 3 3 2 2 2 2 2" xfId="10371" xr:uid="{3D1BFB16-A86D-4D0A-A54C-F9EB27F9A5DC}"/>
    <cellStyle name="20% - Accent6 22 3 3 2 2 2 3" xfId="6720" xr:uid="{A34ED060-5815-48BE-B262-27086AFAB528}"/>
    <cellStyle name="20% - Accent6 22 3 3 2 2 3" xfId="4935" xr:uid="{A36113D1-F57A-493C-9F80-A6172A28E788}"/>
    <cellStyle name="20% - Accent6 22 3 3 2 2 3 2" xfId="9291" xr:uid="{C2E0EE8D-6806-4D13-895E-DA3B09F1F51E}"/>
    <cellStyle name="20% - Accent6 22 3 3 2 2 4" xfId="6719" xr:uid="{B4CB6F8E-D27B-4BB9-89C3-D8110A68235F}"/>
    <cellStyle name="20% - Accent6 22 3 3 2 3" xfId="1156" xr:uid="{FC009BBF-F959-46C6-BF9F-A454B12CE9A3}"/>
    <cellStyle name="20% - Accent6 22 3 3 2 3 2" xfId="5475" xr:uid="{0F56A4D9-DDEF-4564-ADAD-FE75AD3706E7}"/>
    <cellStyle name="20% - Accent6 22 3 3 2 3 2 2" xfId="9831" xr:uid="{FA3C23B0-A9A4-4B29-A28E-B212B661A9BD}"/>
    <cellStyle name="20% - Accent6 22 3 3 2 3 3" xfId="6721" xr:uid="{E774F6C6-F372-43C5-88A0-567E41BF4A89}"/>
    <cellStyle name="20% - Accent6 22 3 3 2 4" xfId="4395" xr:uid="{AEF00C73-A7E6-4532-B6F5-95BDA0DDC6CD}"/>
    <cellStyle name="20% - Accent6 22 3 3 2 4 2" xfId="8751" xr:uid="{DEA1B4D1-FBD9-45B3-B243-E6336705F8D9}"/>
    <cellStyle name="20% - Accent6 22 3 3 2 5" xfId="6718" xr:uid="{49D1F3A6-02AC-4024-857D-11256E60EEA1}"/>
    <cellStyle name="20% - Accent6 22 3 3 3" xfId="1157" xr:uid="{ECF3005B-3DC6-47E6-B365-A9FE04F11DE6}"/>
    <cellStyle name="20% - Accent6 22 3 3 3 2" xfId="1158" xr:uid="{DE1BEFF2-58AA-4E47-ADD9-55609ED39D92}"/>
    <cellStyle name="20% - Accent6 22 3 3 3 2 2" xfId="5745" xr:uid="{5AA20D8D-8EB0-4552-ABA0-6665203D4796}"/>
    <cellStyle name="20% - Accent6 22 3 3 3 2 2 2" xfId="10101" xr:uid="{0C08E87B-D4A3-4F82-95C5-0E482CE31820}"/>
    <cellStyle name="20% - Accent6 22 3 3 3 2 3" xfId="6723" xr:uid="{0738E5A8-422B-4E5A-B158-77E68495302F}"/>
    <cellStyle name="20% - Accent6 22 3 3 3 3" xfId="4665" xr:uid="{BE6B83E6-24E6-4414-9CE5-CA85CD9BDE58}"/>
    <cellStyle name="20% - Accent6 22 3 3 3 3 2" xfId="9021" xr:uid="{82531CF0-C848-4763-908C-57A038E1DE66}"/>
    <cellStyle name="20% - Accent6 22 3 3 3 4" xfId="6722" xr:uid="{85536DA3-CFB6-4FEE-99BF-3988F32B4F63}"/>
    <cellStyle name="20% - Accent6 22 3 3 4" xfId="1159" xr:uid="{46E99AB8-F22A-4A00-9E53-DDBEAA011B29}"/>
    <cellStyle name="20% - Accent6 22 3 3 4 2" xfId="5205" xr:uid="{9AF7F285-7247-4D5B-88E0-350D1D3D8EED}"/>
    <cellStyle name="20% - Accent6 22 3 3 4 2 2" xfId="9561" xr:uid="{E7CB5864-EAB4-4FB3-A6B3-D4DFAEBDB16D}"/>
    <cellStyle name="20% - Accent6 22 3 3 4 3" xfId="6724" xr:uid="{AFEB2A23-745B-47CD-85F1-209F2E188FBE}"/>
    <cellStyle name="20% - Accent6 22 3 3 5" xfId="4215" xr:uid="{9D25DDE4-9520-4EED-A7F3-BBB24A790B55}"/>
    <cellStyle name="20% - Accent6 22 3 3 5 2" xfId="8571" xr:uid="{FF70244C-C1B3-4644-BF5D-88495B9E5734}"/>
    <cellStyle name="20% - Accent6 22 3 3 6" xfId="6717" xr:uid="{EBAD72CA-183E-4753-9400-46F3A8D0A53E}"/>
    <cellStyle name="20% - Accent6 22 3 4" xfId="1160" xr:uid="{8D65FC56-1CE8-415E-A36A-C8FA4751095E}"/>
    <cellStyle name="20% - Accent6 22 3 4 2" xfId="1161" xr:uid="{97C05867-9D85-4060-B9FF-2F70C11389FB}"/>
    <cellStyle name="20% - Accent6 22 3 4 2 2" xfId="1162" xr:uid="{B08E7297-6902-40DF-8C40-356FDD95D6A0}"/>
    <cellStyle name="20% - Accent6 22 3 4 2 2 2" xfId="5944" xr:uid="{6DE2E632-43AD-4C74-B69A-80C4A20BB956}"/>
    <cellStyle name="20% - Accent6 22 3 4 2 2 2 2" xfId="10300" xr:uid="{75128D10-E0C6-4228-8772-85DF6E301CE0}"/>
    <cellStyle name="20% - Accent6 22 3 4 2 2 3" xfId="6727" xr:uid="{AC93C92F-E85B-4988-92A8-776F1EF64FA2}"/>
    <cellStyle name="20% - Accent6 22 3 4 2 3" xfId="4864" xr:uid="{A4B3560D-E4DF-4AFD-A32D-F847622C9ED3}"/>
    <cellStyle name="20% - Accent6 22 3 4 2 3 2" xfId="9220" xr:uid="{7D5EF70F-2E04-4887-8A95-F2B6D94C7A75}"/>
    <cellStyle name="20% - Accent6 22 3 4 2 4" xfId="6726" xr:uid="{9AB159F3-7F80-4D4C-974E-7A5FC27C2C65}"/>
    <cellStyle name="20% - Accent6 22 3 4 3" xfId="1163" xr:uid="{01418E62-EDB9-44D6-8CAE-661D744A3B0C}"/>
    <cellStyle name="20% - Accent6 22 3 4 3 2" xfId="5404" xr:uid="{182DC46A-E51C-42DD-A205-4EA45E70AF62}"/>
    <cellStyle name="20% - Accent6 22 3 4 3 2 2" xfId="9760" xr:uid="{A57B73EF-EB86-4AFF-8781-9BFF79E31AD4}"/>
    <cellStyle name="20% - Accent6 22 3 4 3 3" xfId="6728" xr:uid="{2B020820-F8D4-45A3-B4DA-B0AA2932F63C}"/>
    <cellStyle name="20% - Accent6 22 3 4 4" xfId="4324" xr:uid="{5AAE3104-4DB9-44AC-A121-FB75D06B7493}"/>
    <cellStyle name="20% - Accent6 22 3 4 4 2" xfId="8680" xr:uid="{DF681ECD-1029-4205-8D84-F0DA2787BB62}"/>
    <cellStyle name="20% - Accent6 22 3 4 5" xfId="6725" xr:uid="{33818D3D-1185-4940-A0C9-E34C1E03EE51}"/>
    <cellStyle name="20% - Accent6 22 3 5" xfId="1164" xr:uid="{AC245702-4507-41AA-ACD6-0DEA3C5FA63A}"/>
    <cellStyle name="20% - Accent6 22 3 5 2" xfId="1165" xr:uid="{DDDA55CE-B712-4748-8CF2-6163759D3B71}"/>
    <cellStyle name="20% - Accent6 22 3 5 2 2" xfId="5674" xr:uid="{EC9EE9F3-A4AB-421C-86FE-8601F84E345A}"/>
    <cellStyle name="20% - Accent6 22 3 5 2 2 2" xfId="10030" xr:uid="{E78CD0D4-67D2-4A1B-AC42-BFE71F8ADA01}"/>
    <cellStyle name="20% - Accent6 22 3 5 2 3" xfId="6730" xr:uid="{D63DE6DE-37C1-4F61-9BC4-E16C912F831A}"/>
    <cellStyle name="20% - Accent6 22 3 5 3" xfId="4594" xr:uid="{4E274EFA-8AB4-4554-9E9B-29ED319626A0}"/>
    <cellStyle name="20% - Accent6 22 3 5 3 2" xfId="8950" xr:uid="{8586F3D9-251D-43FD-8C8D-7B6BAE53BD53}"/>
    <cellStyle name="20% - Accent6 22 3 5 4" xfId="6729" xr:uid="{9B654CA4-5444-4796-AA7A-3001155F82D4}"/>
    <cellStyle name="20% - Accent6 22 3 6" xfId="1166" xr:uid="{09F2CA37-A4D9-4546-BBA1-806D400BB74C}"/>
    <cellStyle name="20% - Accent6 22 3 6 2" xfId="5134" xr:uid="{64682DA5-31FA-41DC-B70B-DB295615B6E0}"/>
    <cellStyle name="20% - Accent6 22 3 6 2 2" xfId="9490" xr:uid="{B9E11133-162E-4670-94AD-B9CD3AAD14A8}"/>
    <cellStyle name="20% - Accent6 22 3 6 3" xfId="6731" xr:uid="{C99B01F5-6214-4B0D-B851-4458F9EF89BE}"/>
    <cellStyle name="20% - Accent6 22 3 7" xfId="4035" xr:uid="{5E4E9A98-7E0D-4143-9AE7-6CBC6B585178}"/>
    <cellStyle name="20% - Accent6 22 3 7 2" xfId="8391" xr:uid="{CA1C113C-DA83-45AF-A020-B77B8BEBD536}"/>
    <cellStyle name="20% - Accent6 22 3 8" xfId="6708" xr:uid="{69AC8ADD-1615-47D0-82B8-ED6105081B72}"/>
    <cellStyle name="20% - Accent6 22 4" xfId="1167" xr:uid="{D16FAC5A-878C-451C-A1CE-A07A09A97E72}"/>
    <cellStyle name="20% - Accent6 22 4 2" xfId="1168" xr:uid="{B3DE710F-A136-47AD-B2EA-BD94A01B09C8}"/>
    <cellStyle name="20% - Accent6 22 4 2 2" xfId="1169" xr:uid="{72D76081-4D49-41A5-980C-61F97DAAD699}"/>
    <cellStyle name="20% - Accent6 22 4 2 2 2" xfId="1170" xr:uid="{AFB0C5E3-8C8A-4CF8-BAD4-C0BF732DC5FE}"/>
    <cellStyle name="20% - Accent6 22 4 2 2 2 2" xfId="6079" xr:uid="{F9FF7287-8DA0-43D4-A5D2-28B0670BE17A}"/>
    <cellStyle name="20% - Accent6 22 4 2 2 2 2 2" xfId="10435" xr:uid="{3F3CB870-BF5C-43AA-A039-447D9223998D}"/>
    <cellStyle name="20% - Accent6 22 4 2 2 2 3" xfId="6735" xr:uid="{6834F537-0F51-4CD5-9085-39441E01B6D8}"/>
    <cellStyle name="20% - Accent6 22 4 2 2 3" xfId="4999" xr:uid="{B5309829-A6C6-4F91-BC93-113544293D95}"/>
    <cellStyle name="20% - Accent6 22 4 2 2 3 2" xfId="9355" xr:uid="{BDDD2F0B-97BD-4D05-B80F-26FBB0F31307}"/>
    <cellStyle name="20% - Accent6 22 4 2 2 4" xfId="6734" xr:uid="{5102FBF9-622E-4A7F-842E-15424574C971}"/>
    <cellStyle name="20% - Accent6 22 4 2 3" xfId="1171" xr:uid="{CB59A85C-F5F1-4CCF-B929-E837DF0EC7B5}"/>
    <cellStyle name="20% - Accent6 22 4 2 3 2" xfId="5539" xr:uid="{DCBA4FDB-9F08-40C7-9529-EE2ECEA25B5A}"/>
    <cellStyle name="20% - Accent6 22 4 2 3 2 2" xfId="9895" xr:uid="{A5CA87AF-C524-4772-A073-D2B9A1CE4B13}"/>
    <cellStyle name="20% - Accent6 22 4 2 3 3" xfId="6736" xr:uid="{BA7ECF1C-7334-4E58-A178-FADFD172DF1A}"/>
    <cellStyle name="20% - Accent6 22 4 2 4" xfId="4459" xr:uid="{806C1606-B087-4570-A7D9-E95C3F123CFC}"/>
    <cellStyle name="20% - Accent6 22 4 2 4 2" xfId="8815" xr:uid="{BCF5FD71-32F7-4A09-8DE5-41DEA3CDA2E7}"/>
    <cellStyle name="20% - Accent6 22 4 2 5" xfId="6733" xr:uid="{C9045E93-2934-44D6-999F-13D00DD7ECF9}"/>
    <cellStyle name="20% - Accent6 22 4 3" xfId="1172" xr:uid="{94F25942-B10E-4A3E-942C-6407960A3C85}"/>
    <cellStyle name="20% - Accent6 22 4 3 2" xfId="1173" xr:uid="{A89EE591-DD17-48A2-B6AC-C04F7EDB933E}"/>
    <cellStyle name="20% - Accent6 22 4 3 2 2" xfId="5809" xr:uid="{F6E779EA-B14B-4079-908F-488BE89136F6}"/>
    <cellStyle name="20% - Accent6 22 4 3 2 2 2" xfId="10165" xr:uid="{90005EC0-F5FC-4F98-B37B-FC62838C43D5}"/>
    <cellStyle name="20% - Accent6 22 4 3 2 3" xfId="6738" xr:uid="{468093B9-208A-4A36-AC36-5580F2E213DD}"/>
    <cellStyle name="20% - Accent6 22 4 3 3" xfId="4729" xr:uid="{7FF0A768-B273-46B0-9E52-F0E41ADB53CD}"/>
    <cellStyle name="20% - Accent6 22 4 3 3 2" xfId="9085" xr:uid="{C039F588-6209-4D34-8BF7-12681F1E8B48}"/>
    <cellStyle name="20% - Accent6 22 4 3 4" xfId="6737" xr:uid="{2D9AC320-4843-439D-8C15-1E7DEEA28303}"/>
    <cellStyle name="20% - Accent6 22 4 4" xfId="1174" xr:uid="{C117A638-509E-4FEF-94D7-2FBFFEE5133B}"/>
    <cellStyle name="20% - Accent6 22 4 4 2" xfId="5269" xr:uid="{98BFB3C4-506C-4661-940A-06278B6E7425}"/>
    <cellStyle name="20% - Accent6 22 4 4 2 2" xfId="9625" xr:uid="{E89D28AF-7E7E-4435-9E70-CF910A91456D}"/>
    <cellStyle name="20% - Accent6 22 4 4 3" xfId="6739" xr:uid="{E5E7AF9F-A2A0-4C16-9DE0-52C34D90C88F}"/>
    <cellStyle name="20% - Accent6 22 4 5" xfId="4099" xr:uid="{56C562ED-9C8E-4DA5-AD8B-00C9EEE68907}"/>
    <cellStyle name="20% - Accent6 22 4 5 2" xfId="8455" xr:uid="{1ECE7820-9000-43D6-8EDF-B2A25FF8E796}"/>
    <cellStyle name="20% - Accent6 22 4 6" xfId="6732" xr:uid="{3F868665-60D4-4350-9682-2E60E9F2DA33}"/>
    <cellStyle name="20% - Accent6 22 5" xfId="1175" xr:uid="{595FAAB3-98B5-49CE-9744-F28BFF8FF07F}"/>
    <cellStyle name="20% - Accent6 22 5 2" xfId="1176" xr:uid="{3DB65204-846B-412A-8E8D-3B00ED14602D}"/>
    <cellStyle name="20% - Accent6 22 5 2 2" xfId="1177" xr:uid="{1E80B6E3-4158-489B-97BC-F1CDE9BAFAE0}"/>
    <cellStyle name="20% - Accent6 22 5 2 2 2" xfId="1178" xr:uid="{EA503851-4CD9-4A73-8767-66285DA5BC66}"/>
    <cellStyle name="20% - Accent6 22 5 2 2 2 2" xfId="5989" xr:uid="{9C92061E-58D8-4AD2-936E-D265CC311588}"/>
    <cellStyle name="20% - Accent6 22 5 2 2 2 2 2" xfId="10345" xr:uid="{AFCE4631-4734-4C13-979C-C9EFBED5AD7F}"/>
    <cellStyle name="20% - Accent6 22 5 2 2 2 3" xfId="6743" xr:uid="{39FC6ED0-F5A3-46A7-B13A-9A3E3E5EE0E5}"/>
    <cellStyle name="20% - Accent6 22 5 2 2 3" xfId="4909" xr:uid="{AD40D0E1-59FB-463C-A316-DCCABFDF1CD1}"/>
    <cellStyle name="20% - Accent6 22 5 2 2 3 2" xfId="9265" xr:uid="{9DC6EEDD-9E2C-4530-B0F5-64AE2CEAA30A}"/>
    <cellStyle name="20% - Accent6 22 5 2 2 4" xfId="6742" xr:uid="{E727193D-64E8-4BC3-8931-79933E60F063}"/>
    <cellStyle name="20% - Accent6 22 5 2 3" xfId="1179" xr:uid="{0EC257E6-90CA-4113-982A-69A51F66D2BA}"/>
    <cellStyle name="20% - Accent6 22 5 2 3 2" xfId="5449" xr:uid="{EBB3F57F-8E7E-47AA-9D84-51D4C896D8E3}"/>
    <cellStyle name="20% - Accent6 22 5 2 3 2 2" xfId="9805" xr:uid="{5FE106B0-9A76-4B96-B282-625DF22EB6AC}"/>
    <cellStyle name="20% - Accent6 22 5 2 3 3" xfId="6744" xr:uid="{405A580A-DF96-4344-8370-905DE29241FA}"/>
    <cellStyle name="20% - Accent6 22 5 2 4" xfId="4369" xr:uid="{9792ADBB-DF6B-4C79-BC93-A40AB93CCE5B}"/>
    <cellStyle name="20% - Accent6 22 5 2 4 2" xfId="8725" xr:uid="{C66C86A9-7E8E-4210-8F0C-EF363353355D}"/>
    <cellStyle name="20% - Accent6 22 5 2 5" xfId="6741" xr:uid="{5EEF0027-A6C8-4FC2-8ADC-FD2B5BE27418}"/>
    <cellStyle name="20% - Accent6 22 5 3" xfId="1180" xr:uid="{30F8B416-1E86-4B34-9ACA-8EA9A4711FBA}"/>
    <cellStyle name="20% - Accent6 22 5 3 2" xfId="1181" xr:uid="{4E081FCD-135E-45D4-B4AE-6A3ED0B44769}"/>
    <cellStyle name="20% - Accent6 22 5 3 2 2" xfId="5719" xr:uid="{BC94FDD2-5584-4FF4-B056-DFD6E9FE68CD}"/>
    <cellStyle name="20% - Accent6 22 5 3 2 2 2" xfId="10075" xr:uid="{D0533BCE-2D1A-44B0-8068-6996D7ED2EF6}"/>
    <cellStyle name="20% - Accent6 22 5 3 2 3" xfId="6746" xr:uid="{C5574309-C710-48C2-85A9-52D8FD1C6A77}"/>
    <cellStyle name="20% - Accent6 22 5 3 3" xfId="4639" xr:uid="{68F19FAF-9AF6-47CB-9F84-48A6A659548D}"/>
    <cellStyle name="20% - Accent6 22 5 3 3 2" xfId="8995" xr:uid="{DDDEA1D1-16D7-4DC0-A382-109643F1EAFF}"/>
    <cellStyle name="20% - Accent6 22 5 3 4" xfId="6745" xr:uid="{2F6F7539-FB62-4407-A54B-CDF440B46E80}"/>
    <cellStyle name="20% - Accent6 22 5 4" xfId="1182" xr:uid="{4DFD389E-1505-4A5C-948D-9CC1681E7596}"/>
    <cellStyle name="20% - Accent6 22 5 4 2" xfId="5179" xr:uid="{B2D0F792-250C-4858-84E6-EC1374291090}"/>
    <cellStyle name="20% - Accent6 22 5 4 2 2" xfId="9535" xr:uid="{DE5B803C-7BAC-43B4-BB59-BED4918AD972}"/>
    <cellStyle name="20% - Accent6 22 5 4 3" xfId="6747" xr:uid="{1B525611-FA90-453D-930B-D6EC20F91DC6}"/>
    <cellStyle name="20% - Accent6 22 5 5" xfId="4189" xr:uid="{5A186C23-78AF-48EA-B9F2-A0E1EE65FE4D}"/>
    <cellStyle name="20% - Accent6 22 5 5 2" xfId="8545" xr:uid="{D04F678F-60C8-4B5E-82F1-07A8E8F7C64D}"/>
    <cellStyle name="20% - Accent6 22 5 6" xfId="6740" xr:uid="{C2E52D6A-EBA4-4184-9E70-04CE765C48DF}"/>
    <cellStyle name="20% - Accent6 22 6" xfId="1183" xr:uid="{89337611-BFC3-4CF0-8A76-5C9D757345A7}"/>
    <cellStyle name="20% - Accent6 22 6 2" xfId="1184" xr:uid="{EF7DF58E-91CB-409E-968B-0849547CC00B}"/>
    <cellStyle name="20% - Accent6 22 6 2 2" xfId="1185" xr:uid="{FDE87C09-0444-4515-AC0F-3EAD04582EEE}"/>
    <cellStyle name="20% - Accent6 22 6 2 2 2" xfId="5899" xr:uid="{2C61C985-EE68-4C41-8B9E-66C4879F00F0}"/>
    <cellStyle name="20% - Accent6 22 6 2 2 2 2" xfId="10255" xr:uid="{8A1E04E0-22D1-4ABA-99CD-01244FB5CBF7}"/>
    <cellStyle name="20% - Accent6 22 6 2 2 3" xfId="6750" xr:uid="{ADCFF182-69E6-46D7-A3CF-6098368E3635}"/>
    <cellStyle name="20% - Accent6 22 6 2 3" xfId="4819" xr:uid="{9953C225-4C84-4F45-AB42-9C7C7791E1E7}"/>
    <cellStyle name="20% - Accent6 22 6 2 3 2" xfId="9175" xr:uid="{D332DDEB-BE54-404E-84DE-32985383EF9A}"/>
    <cellStyle name="20% - Accent6 22 6 2 4" xfId="6749" xr:uid="{1541E3B3-7558-4B9E-AB9C-F329162E4E62}"/>
    <cellStyle name="20% - Accent6 22 6 3" xfId="1186" xr:uid="{E26B0D7C-116A-441D-9800-BAF3E83D7D00}"/>
    <cellStyle name="20% - Accent6 22 6 3 2" xfId="5359" xr:uid="{E3BE1D6A-5BAF-427F-8500-8D97B62EE727}"/>
    <cellStyle name="20% - Accent6 22 6 3 2 2" xfId="9715" xr:uid="{B643E08A-37BB-4930-93D8-39BD6CFDE0FD}"/>
    <cellStyle name="20% - Accent6 22 6 3 3" xfId="6751" xr:uid="{96650883-02D1-4B5B-B689-5C16E86E1C5A}"/>
    <cellStyle name="20% - Accent6 22 6 4" xfId="4279" xr:uid="{67666417-27CB-45B9-AE4B-62A590FB5F82}"/>
    <cellStyle name="20% - Accent6 22 6 4 2" xfId="8635" xr:uid="{D078A067-8263-4F5D-9F64-6E2F2E85CA8C}"/>
    <cellStyle name="20% - Accent6 22 6 5" xfId="6748" xr:uid="{C1B376ED-D9CC-4B6E-A386-59FA9FC6AD9A}"/>
    <cellStyle name="20% - Accent6 22 7" xfId="1187" xr:uid="{16D7BF81-8582-47F1-A347-FFA0A2DBE462}"/>
    <cellStyle name="20% - Accent6 22 7 2" xfId="1188" xr:uid="{C7F8E546-BEF7-43BF-BDBF-CF1A2DF172E2}"/>
    <cellStyle name="20% - Accent6 22 7 2 2" xfId="5629" xr:uid="{F8FEB22A-7D3B-4F7C-8100-5941803F8E5B}"/>
    <cellStyle name="20% - Accent6 22 7 2 2 2" xfId="9985" xr:uid="{4FA743F4-D9F4-4395-B3DF-A2B0092EBC66}"/>
    <cellStyle name="20% - Accent6 22 7 2 3" xfId="6753" xr:uid="{7C40F40D-AC2C-468B-B488-EB56B9A142D3}"/>
    <cellStyle name="20% - Accent6 22 7 3" xfId="4549" xr:uid="{7E29FD4B-C879-4AA5-9432-502923E82E25}"/>
    <cellStyle name="20% - Accent6 22 7 3 2" xfId="8905" xr:uid="{17A8CA3E-6F79-499D-8504-B75DFF2CCCB7}"/>
    <cellStyle name="20% - Accent6 22 7 4" xfId="6752" xr:uid="{21DCE376-DC14-42EE-AC62-E38C66FE10F2}"/>
    <cellStyle name="20% - Accent6 22 8" xfId="1189" xr:uid="{50DA9B61-FC78-47A1-8C6F-4C02EDC22C73}"/>
    <cellStyle name="20% - Accent6 22 8 2" xfId="5089" xr:uid="{6D2ED6CA-5619-4708-A513-13D104240818}"/>
    <cellStyle name="20% - Accent6 22 8 2 2" xfId="9445" xr:uid="{F8243806-78E1-4E53-8EF0-43F3940DB92E}"/>
    <cellStyle name="20% - Accent6 22 8 3" xfId="6754" xr:uid="{8AABF5DA-B622-4F17-BBFD-5DAEB6F27DF7}"/>
    <cellStyle name="20% - Accent6 22 9" xfId="4008" xr:uid="{BB443E38-C4B7-4D85-8916-4BEA404A48DC}"/>
    <cellStyle name="20% - Accent6 22 9 2" xfId="8365" xr:uid="{79D22293-C366-4A68-9EA0-294266484377}"/>
    <cellStyle name="20% - Accent6 3" xfId="1190" xr:uid="{4E5F94DD-129C-45CA-8883-D1E79B5A8636}"/>
    <cellStyle name="20% - Accent6 4" xfId="1191" xr:uid="{8A925831-B502-4AE0-BAC4-5931979C7AE6}"/>
    <cellStyle name="20% - Accent6 5" xfId="1192" xr:uid="{9FC19AC4-69E9-476D-942B-F65DA931CE7D}"/>
    <cellStyle name="20% - Accent6 6" xfId="1193" xr:uid="{55407AB5-DED3-42F5-9F55-D299043DE390}"/>
    <cellStyle name="20% - Accent6 7" xfId="1194" xr:uid="{2C9D1D7D-AA4C-48A9-A691-6A93909E03DE}"/>
    <cellStyle name="20% - Accent6 8" xfId="1195" xr:uid="{DAD8264E-5B6B-4665-B1BC-08D7F42F52E2}"/>
    <cellStyle name="20% - Accent6 9" xfId="1196" xr:uid="{4CDF65B6-A1B6-4D5E-B600-493574F232FA}"/>
    <cellStyle name="40 % - Accent1" xfId="1197" xr:uid="{2B29796F-A41C-481A-83E6-4321F8586020}"/>
    <cellStyle name="40 % - Accent2" xfId="1198" xr:uid="{7A85DD63-FAA8-413C-A399-E7B3261DEF8A}"/>
    <cellStyle name="40 % - Accent3" xfId="1199" xr:uid="{C611B241-3D36-47BC-BCD1-DE267447083E}"/>
    <cellStyle name="40 % - Accent4" xfId="1200" xr:uid="{32D33238-7775-4C48-A1FF-DB7CA21217D4}"/>
    <cellStyle name="40 % - Accent5" xfId="1201" xr:uid="{80C0F486-9EC5-4769-9E5F-01BA7FC1216D}"/>
    <cellStyle name="40 % - Accent6" xfId="1202" xr:uid="{01BAA465-817E-4BC8-976B-9D92A4F74E54}"/>
    <cellStyle name="40% - Accent1 10" xfId="1203" xr:uid="{C18E3383-336C-40AE-A20E-6FA798BB42FD}"/>
    <cellStyle name="40% - Accent1 11" xfId="1204" xr:uid="{515A31D0-6E67-402E-879A-0F61F7FDA29E}"/>
    <cellStyle name="40% - Accent1 12" xfId="1205" xr:uid="{45690734-26CF-419E-B8CB-B83C6186D79A}"/>
    <cellStyle name="40% - Accent1 13" xfId="1206" xr:uid="{CC780601-F377-4DAC-8809-D8430D5BC0C7}"/>
    <cellStyle name="40% - Accent1 14" xfId="1207" xr:uid="{498A148A-BFDE-47A9-9093-E22004B2FB0F}"/>
    <cellStyle name="40% - Accent1 15" xfId="1208" xr:uid="{305BCC0B-09A8-48A8-A1FC-DC38D4DAA4B0}"/>
    <cellStyle name="40% - Accent1 16" xfId="1209" xr:uid="{9ABA93B3-2210-4ACD-8D10-521B890F46D3}"/>
    <cellStyle name="40% - Accent1 17" xfId="1210" xr:uid="{E779D626-A747-40A6-B0A0-78184504E805}"/>
    <cellStyle name="40% - Accent1 18" xfId="1211" xr:uid="{0A3106D1-5E5C-43B2-A4FD-FFBD1E6BE130}"/>
    <cellStyle name="40% - Accent1 19" xfId="1212" xr:uid="{C2AEC12E-D095-4394-8690-17AE20B7FEF7}"/>
    <cellStyle name="40% - Accent1 2" xfId="1213" xr:uid="{518C7E9D-0ED9-4556-B0DF-3EF63172B431}"/>
    <cellStyle name="40% - Accent1 20" xfId="1214" xr:uid="{C67323BB-E671-41C5-836B-E96464B51281}"/>
    <cellStyle name="40% - Accent1 21" xfId="1215" xr:uid="{DE82593B-5E5D-4C42-8A1B-068DB46EDAD7}"/>
    <cellStyle name="40% - Accent1 22" xfId="1216" xr:uid="{463D4DBA-FC9D-4EF1-A8FA-7FB8C87A0396}"/>
    <cellStyle name="40% - Accent1 22 10" xfId="6755" xr:uid="{6FEF5CCE-3611-46F0-B913-DBB77E2C85BC}"/>
    <cellStyle name="40% - Accent1 22 2" xfId="1217" xr:uid="{291F0A25-5EDC-489C-9746-648C29F0A9B5}"/>
    <cellStyle name="40% - Accent1 22 2 2" xfId="1218" xr:uid="{FE587D64-0EFC-403F-BC3B-E60776C2E9ED}"/>
    <cellStyle name="40% - Accent1 22 2 2 2" xfId="1219" xr:uid="{2434B80D-9A58-4CB0-B785-34DA4E9B089C}"/>
    <cellStyle name="40% - Accent1 22 2 2 2 2" xfId="1220" xr:uid="{CCA66D58-EBA7-4413-AD78-CCE01E6FDBA0}"/>
    <cellStyle name="40% - Accent1 22 2 2 2 2 2" xfId="1221" xr:uid="{CD3D161E-816A-4019-A214-CD6870B01B9E}"/>
    <cellStyle name="40% - Accent1 22 2 2 2 2 2 2" xfId="1222" xr:uid="{623D3F46-8575-463F-B8EC-D2E7459C8F7C}"/>
    <cellStyle name="40% - Accent1 22 2 2 2 2 2 2 2" xfId="6139" xr:uid="{3B9F3412-6BC3-4B82-8BD3-06967E3082CD}"/>
    <cellStyle name="40% - Accent1 22 2 2 2 2 2 2 2 2" xfId="10495" xr:uid="{29DDC635-FB96-4F30-AF6D-1D263276C506}"/>
    <cellStyle name="40% - Accent1 22 2 2 2 2 2 2 3" xfId="6761" xr:uid="{452911FD-3952-4E4D-A623-40DAE6D64B57}"/>
    <cellStyle name="40% - Accent1 22 2 2 2 2 2 3" xfId="5059" xr:uid="{B1A64173-ACE1-4379-9722-A77C11AB3BE6}"/>
    <cellStyle name="40% - Accent1 22 2 2 2 2 2 3 2" xfId="9415" xr:uid="{D4F7371F-07FF-40AC-850B-F3FE80422853}"/>
    <cellStyle name="40% - Accent1 22 2 2 2 2 2 4" xfId="6760" xr:uid="{084E9430-7D35-4B4F-8F80-EC1D4A88BCFF}"/>
    <cellStyle name="40% - Accent1 22 2 2 2 2 3" xfId="1223" xr:uid="{862EF307-A981-415D-8C8A-A61934C5ED7C}"/>
    <cellStyle name="40% - Accent1 22 2 2 2 2 3 2" xfId="5599" xr:uid="{FBDCBB55-FAFE-4D80-8ABA-93E4CF34CFAD}"/>
    <cellStyle name="40% - Accent1 22 2 2 2 2 3 2 2" xfId="9955" xr:uid="{27DB52EC-0DB7-4369-B778-07D0676A4620}"/>
    <cellStyle name="40% - Accent1 22 2 2 2 2 3 3" xfId="6762" xr:uid="{05CFCB0B-41F8-4AE0-B4A0-9A048E0A29CF}"/>
    <cellStyle name="40% - Accent1 22 2 2 2 2 4" xfId="4519" xr:uid="{0E8DC6DB-0525-47EB-8E9B-64957C4A6585}"/>
    <cellStyle name="40% - Accent1 22 2 2 2 2 4 2" xfId="8875" xr:uid="{4F15F47C-DAE3-4C08-90B1-BE57C1F900EF}"/>
    <cellStyle name="40% - Accent1 22 2 2 2 2 5" xfId="6759" xr:uid="{D29EE9B3-8350-4544-B0BE-6B3D0BC959DF}"/>
    <cellStyle name="40% - Accent1 22 2 2 2 3" xfId="1224" xr:uid="{FFD268EF-C580-4259-BDA8-A47334EE7FA3}"/>
    <cellStyle name="40% - Accent1 22 2 2 2 3 2" xfId="1225" xr:uid="{9F0BD75A-37F3-4C2D-B47F-9142A0CF6F5C}"/>
    <cellStyle name="40% - Accent1 22 2 2 2 3 2 2" xfId="5869" xr:uid="{D3BA5396-147F-431F-85CA-D1BAD618CAB3}"/>
    <cellStyle name="40% - Accent1 22 2 2 2 3 2 2 2" xfId="10225" xr:uid="{AB3D0D97-2DBD-41B9-A540-A6EEFB8FD216}"/>
    <cellStyle name="40% - Accent1 22 2 2 2 3 2 3" xfId="6764" xr:uid="{7256BD5F-CC43-4D2D-B16A-BC34E9C545B8}"/>
    <cellStyle name="40% - Accent1 22 2 2 2 3 3" xfId="4789" xr:uid="{0F0A8EAE-E752-42B0-844B-76A016F0B98B}"/>
    <cellStyle name="40% - Accent1 22 2 2 2 3 3 2" xfId="9145" xr:uid="{BCBA3952-1411-4D6F-AF93-4DC3D0257ECC}"/>
    <cellStyle name="40% - Accent1 22 2 2 2 3 4" xfId="6763" xr:uid="{C09CB8CE-CD29-4508-8191-452343D3AD00}"/>
    <cellStyle name="40% - Accent1 22 2 2 2 4" xfId="1226" xr:uid="{79050F88-8140-45D8-A876-69BA3C38ADF4}"/>
    <cellStyle name="40% - Accent1 22 2 2 2 4 2" xfId="5329" xr:uid="{C564728A-95EE-4B09-808B-66DA5E041C12}"/>
    <cellStyle name="40% - Accent1 22 2 2 2 4 2 2" xfId="9685" xr:uid="{185BCC34-21FF-4AC2-B322-59241F291980}"/>
    <cellStyle name="40% - Accent1 22 2 2 2 4 3" xfId="6765" xr:uid="{A4F02032-6EDC-40A0-8B53-23F0D99D9BDE}"/>
    <cellStyle name="40% - Accent1 22 2 2 2 5" xfId="4159" xr:uid="{E8E138E1-B8EE-4565-8EA0-3D16EC8B85C6}"/>
    <cellStyle name="40% - Accent1 22 2 2 2 5 2" xfId="8515" xr:uid="{10452DFF-5090-4230-9010-EAB4B193C916}"/>
    <cellStyle name="40% - Accent1 22 2 2 2 6" xfId="6758" xr:uid="{3C279B7F-B5B6-4C45-A868-62251A975A84}"/>
    <cellStyle name="40% - Accent1 22 2 2 3" xfId="1227" xr:uid="{99478010-92B9-4E8D-8944-05FE0AC67160}"/>
    <cellStyle name="40% - Accent1 22 2 2 3 2" xfId="1228" xr:uid="{2DB3EFA9-2B18-4287-AF68-1CE4FAE9A879}"/>
    <cellStyle name="40% - Accent1 22 2 2 3 2 2" xfId="1229" xr:uid="{8D508EDB-B3A6-4CDF-BBE0-EFE652DD8713}"/>
    <cellStyle name="40% - Accent1 22 2 2 3 2 2 2" xfId="1230" xr:uid="{36F0196B-7FF2-44EF-BA01-61742E05BAE3}"/>
    <cellStyle name="40% - Accent1 22 2 2 3 2 2 2 2" xfId="6017" xr:uid="{33AFE24A-6454-4A1C-8B53-6B8E758298EF}"/>
    <cellStyle name="40% - Accent1 22 2 2 3 2 2 2 2 2" xfId="10373" xr:uid="{718486DE-2608-45B9-AA3C-35AF0C63ACD2}"/>
    <cellStyle name="40% - Accent1 22 2 2 3 2 2 2 3" xfId="6769" xr:uid="{81938FC2-48CD-4FD5-8163-F8DFC01339BB}"/>
    <cellStyle name="40% - Accent1 22 2 2 3 2 2 3" xfId="4937" xr:uid="{21CABB9C-CC9E-446F-9EB3-30E405306C74}"/>
    <cellStyle name="40% - Accent1 22 2 2 3 2 2 3 2" xfId="9293" xr:uid="{ACF47E88-D5B1-4F3E-A347-6C710A71B19C}"/>
    <cellStyle name="40% - Accent1 22 2 2 3 2 2 4" xfId="6768" xr:uid="{196E460A-4697-40CE-A7AB-F4C9150B7191}"/>
    <cellStyle name="40% - Accent1 22 2 2 3 2 3" xfId="1231" xr:uid="{0C326207-9556-4DFA-9E1D-21B1538BF8EB}"/>
    <cellStyle name="40% - Accent1 22 2 2 3 2 3 2" xfId="5477" xr:uid="{D538C19E-9319-45EF-B5E1-E9502D59881E}"/>
    <cellStyle name="40% - Accent1 22 2 2 3 2 3 2 2" xfId="9833" xr:uid="{AD9359F8-74CE-482B-A589-AD30BF1144A3}"/>
    <cellStyle name="40% - Accent1 22 2 2 3 2 3 3" xfId="6770" xr:uid="{B8096C8A-3512-40E4-B622-FB761D1274CF}"/>
    <cellStyle name="40% - Accent1 22 2 2 3 2 4" xfId="4397" xr:uid="{E9AFFC98-BC75-43A2-BFD2-20926C234E15}"/>
    <cellStyle name="40% - Accent1 22 2 2 3 2 4 2" xfId="8753" xr:uid="{18D69CAA-9162-4D4D-91D3-3A5B38FE564B}"/>
    <cellStyle name="40% - Accent1 22 2 2 3 2 5" xfId="6767" xr:uid="{5B90CA38-7541-4C78-A7BF-8EAEA9850826}"/>
    <cellStyle name="40% - Accent1 22 2 2 3 3" xfId="1232" xr:uid="{01D9646C-533A-482B-A897-E16A2D3F7066}"/>
    <cellStyle name="40% - Accent1 22 2 2 3 3 2" xfId="1233" xr:uid="{C82AC066-97EC-4FCE-9DF9-9C2BF3C1512E}"/>
    <cellStyle name="40% - Accent1 22 2 2 3 3 2 2" xfId="5747" xr:uid="{FE5FD309-7F3C-4DBB-9B69-4A9B2ADCE108}"/>
    <cellStyle name="40% - Accent1 22 2 2 3 3 2 2 2" xfId="10103" xr:uid="{A977FBF5-237E-4E60-A80F-73D7267B78EF}"/>
    <cellStyle name="40% - Accent1 22 2 2 3 3 2 3" xfId="6772" xr:uid="{7B93A850-F9F5-49B4-B4C6-484912193697}"/>
    <cellStyle name="40% - Accent1 22 2 2 3 3 3" xfId="4667" xr:uid="{A6530C39-E639-4335-A5AB-A02129DD84AD}"/>
    <cellStyle name="40% - Accent1 22 2 2 3 3 3 2" xfId="9023" xr:uid="{E4F99921-114E-4815-9979-AC984BA3338C}"/>
    <cellStyle name="40% - Accent1 22 2 2 3 3 4" xfId="6771" xr:uid="{06A5FD6C-E621-412B-A3DF-2D1E0834A5D0}"/>
    <cellStyle name="40% - Accent1 22 2 2 3 4" xfId="1234" xr:uid="{F487514D-59F6-409E-A2E9-1C7DC55370FB}"/>
    <cellStyle name="40% - Accent1 22 2 2 3 4 2" xfId="5207" xr:uid="{B36C470F-C137-4297-B0DB-5C3688D76CBE}"/>
    <cellStyle name="40% - Accent1 22 2 2 3 4 2 2" xfId="9563" xr:uid="{881B6147-E504-4482-9F4B-4EDEFFAD1ACA}"/>
    <cellStyle name="40% - Accent1 22 2 2 3 4 3" xfId="6773" xr:uid="{4EB41CA6-1F73-46B4-BBFD-D559D6733D18}"/>
    <cellStyle name="40% - Accent1 22 2 2 3 5" xfId="4217" xr:uid="{1B227B0A-CC8F-4EBF-8C64-C8245F24CB66}"/>
    <cellStyle name="40% - Accent1 22 2 2 3 5 2" xfId="8573" xr:uid="{7B58AAC3-B68A-4EA5-96A8-621C86590170}"/>
    <cellStyle name="40% - Accent1 22 2 2 3 6" xfId="6766" xr:uid="{15076638-22E3-47C9-A945-EE70D45BB4F0}"/>
    <cellStyle name="40% - Accent1 22 2 2 4" xfId="1235" xr:uid="{F6B73491-11F7-4F3F-9D14-0ADAFECAEDFD}"/>
    <cellStyle name="40% - Accent1 22 2 2 4 2" xfId="1236" xr:uid="{8A637AB1-F97F-4D36-92F6-F80324F7BBCC}"/>
    <cellStyle name="40% - Accent1 22 2 2 4 2 2" xfId="1237" xr:uid="{76FA2EF6-2122-4C49-839A-02BD5815C39B}"/>
    <cellStyle name="40% - Accent1 22 2 2 4 2 2 2" xfId="5959" xr:uid="{AA23320B-8E3B-4F65-A1BA-C646EF219DDF}"/>
    <cellStyle name="40% - Accent1 22 2 2 4 2 2 2 2" xfId="10315" xr:uid="{F9262031-627C-4EB3-B156-CB935895281D}"/>
    <cellStyle name="40% - Accent1 22 2 2 4 2 2 3" xfId="6776" xr:uid="{346C4316-E36E-4BDC-9713-2702725F4B93}"/>
    <cellStyle name="40% - Accent1 22 2 2 4 2 3" xfId="4879" xr:uid="{ABFD44C3-C351-42C9-81C3-65094F300074}"/>
    <cellStyle name="40% - Accent1 22 2 2 4 2 3 2" xfId="9235" xr:uid="{140A7333-FD0E-4813-BF79-BF1A75602B06}"/>
    <cellStyle name="40% - Accent1 22 2 2 4 2 4" xfId="6775" xr:uid="{C1912CAE-DF87-41C4-89B1-F75C936C5B55}"/>
    <cellStyle name="40% - Accent1 22 2 2 4 3" xfId="1238" xr:uid="{705B572D-5377-4B52-A896-2A26AD4E4DF7}"/>
    <cellStyle name="40% - Accent1 22 2 2 4 3 2" xfId="5419" xr:uid="{EB867946-22CB-4536-9485-A1FC9721C032}"/>
    <cellStyle name="40% - Accent1 22 2 2 4 3 2 2" xfId="9775" xr:uid="{A9C1AD18-4A23-4E2B-B46F-4DE73B85AB70}"/>
    <cellStyle name="40% - Accent1 22 2 2 4 3 3" xfId="6777" xr:uid="{12985F51-B469-4DE0-933A-5FD33CFE0B57}"/>
    <cellStyle name="40% - Accent1 22 2 2 4 4" xfId="4339" xr:uid="{7A49B08B-03C1-41E9-9F36-8D11CEBFF941}"/>
    <cellStyle name="40% - Accent1 22 2 2 4 4 2" xfId="8695" xr:uid="{A86ED692-7B08-4626-9D9F-440051E90D04}"/>
    <cellStyle name="40% - Accent1 22 2 2 4 5" xfId="6774" xr:uid="{92078B2E-26B5-4742-9E13-55BB9A93F3A2}"/>
    <cellStyle name="40% - Accent1 22 2 2 5" xfId="1239" xr:uid="{11E9B906-CFCB-463C-A6F3-E79478644C08}"/>
    <cellStyle name="40% - Accent1 22 2 2 5 2" xfId="1240" xr:uid="{B1ADCF1A-B0CB-4AD3-9CDC-737292C5B99F}"/>
    <cellStyle name="40% - Accent1 22 2 2 5 2 2" xfId="5689" xr:uid="{7DD9CFD6-E940-4679-88F9-24FC05B7F4B1}"/>
    <cellStyle name="40% - Accent1 22 2 2 5 2 2 2" xfId="10045" xr:uid="{CDA1B3BE-B717-4C15-9977-4BC88C53A758}"/>
    <cellStyle name="40% - Accent1 22 2 2 5 2 3" xfId="6779" xr:uid="{78B1BC92-774F-44B9-AC9E-24667F3FC6EA}"/>
    <cellStyle name="40% - Accent1 22 2 2 5 3" xfId="4609" xr:uid="{F855F70F-18A3-4EC4-B6CC-B9341D1D856E}"/>
    <cellStyle name="40% - Accent1 22 2 2 5 3 2" xfId="8965" xr:uid="{2E85FBD3-8C72-409A-96B6-E53211B79FCD}"/>
    <cellStyle name="40% - Accent1 22 2 2 5 4" xfId="6778" xr:uid="{0218217B-65EF-4F65-A96C-3F1788EBB13D}"/>
    <cellStyle name="40% - Accent1 22 2 2 6" xfId="1241" xr:uid="{8344122C-5A18-4533-A865-581409ABB8B6}"/>
    <cellStyle name="40% - Accent1 22 2 2 6 2" xfId="5149" xr:uid="{7659C8E9-9F10-47C5-8F95-84960D1F8483}"/>
    <cellStyle name="40% - Accent1 22 2 2 6 2 2" xfId="9505" xr:uid="{022D1989-6F9D-46FE-85EF-CC0F12A8D5A5}"/>
    <cellStyle name="40% - Accent1 22 2 2 6 3" xfId="6780" xr:uid="{0FBB377B-3A44-40F8-B4F1-179FDC65372D}"/>
    <cellStyle name="40% - Accent1 22 2 2 7" xfId="4037" xr:uid="{25AAD568-E60B-446D-AC3C-88C832CCE37A}"/>
    <cellStyle name="40% - Accent1 22 2 2 7 2" xfId="8393" xr:uid="{16150A1C-29F7-4E4E-B2D2-0082E5736E86}"/>
    <cellStyle name="40% - Accent1 22 2 2 8" xfId="6757" xr:uid="{910AB0A0-4706-4E04-B7E6-759F09038BCA}"/>
    <cellStyle name="40% - Accent1 22 2 3" xfId="1242" xr:uid="{3C43D7DC-BEE0-4A58-97F2-508FBF64E71A}"/>
    <cellStyle name="40% - Accent1 22 2 3 2" xfId="1243" xr:uid="{80BB00E2-C51A-4D2D-9E68-68017B04C579}"/>
    <cellStyle name="40% - Accent1 22 2 3 2 2" xfId="1244" xr:uid="{BAFE6B0E-E6B9-4A4E-B9AF-673A8050463E}"/>
    <cellStyle name="40% - Accent1 22 2 3 2 2 2" xfId="1245" xr:uid="{0347F2D8-8813-4253-B9BA-F4250230E2DD}"/>
    <cellStyle name="40% - Accent1 22 2 3 2 2 2 2" xfId="6094" xr:uid="{6F29A5CD-43F8-40FD-B57D-8D234A6A69A5}"/>
    <cellStyle name="40% - Accent1 22 2 3 2 2 2 2 2" xfId="10450" xr:uid="{C0FE6961-F9C0-4F82-9CB9-3392F1820AAF}"/>
    <cellStyle name="40% - Accent1 22 2 3 2 2 2 3" xfId="6784" xr:uid="{05F152D2-092B-4355-A34F-DAEB0BD2F71B}"/>
    <cellStyle name="40% - Accent1 22 2 3 2 2 3" xfId="5014" xr:uid="{317B02E8-1977-4787-888A-837BB6CB5FDC}"/>
    <cellStyle name="40% - Accent1 22 2 3 2 2 3 2" xfId="9370" xr:uid="{ACD29453-8A54-44CE-913D-5BEDD87952AB}"/>
    <cellStyle name="40% - Accent1 22 2 3 2 2 4" xfId="6783" xr:uid="{1DFB30C7-1147-48F0-BB8A-8A4D45B53751}"/>
    <cellStyle name="40% - Accent1 22 2 3 2 3" xfId="1246" xr:uid="{4C9CEA3E-3C2B-4055-BD8A-C30E0618612A}"/>
    <cellStyle name="40% - Accent1 22 2 3 2 3 2" xfId="5554" xr:uid="{DC58D39F-82FF-47CF-83ED-35141A3FCAF4}"/>
    <cellStyle name="40% - Accent1 22 2 3 2 3 2 2" xfId="9910" xr:uid="{2DA4B38D-B09F-440F-8F0B-9180706BF380}"/>
    <cellStyle name="40% - Accent1 22 2 3 2 3 3" xfId="6785" xr:uid="{689B4590-4A77-406C-8845-04A64B71B9BB}"/>
    <cellStyle name="40% - Accent1 22 2 3 2 4" xfId="4474" xr:uid="{8A1D5250-E70C-4037-ADC5-4215451A040E}"/>
    <cellStyle name="40% - Accent1 22 2 3 2 4 2" xfId="8830" xr:uid="{94B7F67B-7530-44BF-BF45-905AD9F9BF33}"/>
    <cellStyle name="40% - Accent1 22 2 3 2 5" xfId="6782" xr:uid="{A152E550-2807-4D52-B32E-561FEDDAFBD9}"/>
    <cellStyle name="40% - Accent1 22 2 3 3" xfId="1247" xr:uid="{09AEEB92-AA9B-45FD-8A9C-0748E93C45FA}"/>
    <cellStyle name="40% - Accent1 22 2 3 3 2" xfId="1248" xr:uid="{23E48166-4E4E-4367-BE25-8379DC083EF9}"/>
    <cellStyle name="40% - Accent1 22 2 3 3 2 2" xfId="5824" xr:uid="{93FA6DA3-455E-4EA0-8A56-474786F2D480}"/>
    <cellStyle name="40% - Accent1 22 2 3 3 2 2 2" xfId="10180" xr:uid="{864056DA-8725-40E8-ADCD-D53F3FFD3F9E}"/>
    <cellStyle name="40% - Accent1 22 2 3 3 2 3" xfId="6787" xr:uid="{AFD67203-2D01-4847-B7A7-34D5CF1EF8EF}"/>
    <cellStyle name="40% - Accent1 22 2 3 3 3" xfId="4744" xr:uid="{B55C2A95-ABBC-4B52-9E53-D0A9DA656C0C}"/>
    <cellStyle name="40% - Accent1 22 2 3 3 3 2" xfId="9100" xr:uid="{3769E942-C2AF-430D-826F-0D608E91433E}"/>
    <cellStyle name="40% - Accent1 22 2 3 3 4" xfId="6786" xr:uid="{2E85D35E-4D52-4D8A-85DE-5CBCA1AA4F7A}"/>
    <cellStyle name="40% - Accent1 22 2 3 4" xfId="1249" xr:uid="{F739E165-46AE-4F32-AA4C-20B7809918E8}"/>
    <cellStyle name="40% - Accent1 22 2 3 4 2" xfId="5284" xr:uid="{7D2AF5C2-17F4-4CF7-86EA-CA880947208D}"/>
    <cellStyle name="40% - Accent1 22 2 3 4 2 2" xfId="9640" xr:uid="{E7AF8AB1-8B18-4BA5-B005-709A73ED903D}"/>
    <cellStyle name="40% - Accent1 22 2 3 4 3" xfId="6788" xr:uid="{62CF6F7F-A9EE-4C75-B7A9-9B58E854643C}"/>
    <cellStyle name="40% - Accent1 22 2 3 5" xfId="4114" xr:uid="{96A27B70-FAE3-4F02-B179-B6B886865D13}"/>
    <cellStyle name="40% - Accent1 22 2 3 5 2" xfId="8470" xr:uid="{AB1EFE54-7161-4528-99E5-1B89F379E184}"/>
    <cellStyle name="40% - Accent1 22 2 3 6" xfId="6781" xr:uid="{4020A6F1-361F-4D12-A136-6315DC62D33B}"/>
    <cellStyle name="40% - Accent1 22 2 4" xfId="1250" xr:uid="{1F18C818-B41D-49F2-B743-D283FDCD7BD4}"/>
    <cellStyle name="40% - Accent1 22 2 4 2" xfId="1251" xr:uid="{F1BBFE54-2510-4A4F-95DD-2AE1EEE31ABF}"/>
    <cellStyle name="40% - Accent1 22 2 4 2 2" xfId="1252" xr:uid="{56D3D656-5DCD-404D-B4B7-9D3935D004DC}"/>
    <cellStyle name="40% - Accent1 22 2 4 2 2 2" xfId="1253" xr:uid="{FF80BCDA-1FA6-4BF4-A8EA-1DED972BAA5D}"/>
    <cellStyle name="40% - Accent1 22 2 4 2 2 2 2" xfId="6016" xr:uid="{80ABC3C8-33F0-41D5-9ECF-99600FF34BE9}"/>
    <cellStyle name="40% - Accent1 22 2 4 2 2 2 2 2" xfId="10372" xr:uid="{337A0FF8-09ED-4DD6-A2CD-BA1C5636D870}"/>
    <cellStyle name="40% - Accent1 22 2 4 2 2 2 3" xfId="6792" xr:uid="{295E9700-7CE1-4BF1-AF96-6BA057326D34}"/>
    <cellStyle name="40% - Accent1 22 2 4 2 2 3" xfId="4936" xr:uid="{445170D7-1E19-4E28-9D54-356A841A93A3}"/>
    <cellStyle name="40% - Accent1 22 2 4 2 2 3 2" xfId="9292" xr:uid="{558581F4-E3D4-4A98-B082-B3310FA25B46}"/>
    <cellStyle name="40% - Accent1 22 2 4 2 2 4" xfId="6791" xr:uid="{F7948957-8D73-4D1B-8B78-4C655B014110}"/>
    <cellStyle name="40% - Accent1 22 2 4 2 3" xfId="1254" xr:uid="{25E12E04-BC05-47FD-B1D5-18D3627A58A6}"/>
    <cellStyle name="40% - Accent1 22 2 4 2 3 2" xfId="5476" xr:uid="{C8A97872-F2E8-4B38-81A9-E22656ABA0D3}"/>
    <cellStyle name="40% - Accent1 22 2 4 2 3 2 2" xfId="9832" xr:uid="{3D38B4A2-9FA7-488D-993A-2B6BA23965E9}"/>
    <cellStyle name="40% - Accent1 22 2 4 2 3 3" xfId="6793" xr:uid="{152AA01F-BC1E-4ED9-8F9C-1E2163341990}"/>
    <cellStyle name="40% - Accent1 22 2 4 2 4" xfId="4396" xr:uid="{B070A893-95FC-43CD-9CF1-EFE2D50D4CA6}"/>
    <cellStyle name="40% - Accent1 22 2 4 2 4 2" xfId="8752" xr:uid="{2BD721C3-4B3F-43C5-A512-E418D566DCE8}"/>
    <cellStyle name="40% - Accent1 22 2 4 2 5" xfId="6790" xr:uid="{F63EFB37-1187-4678-B421-8EEC99664748}"/>
    <cellStyle name="40% - Accent1 22 2 4 3" xfId="1255" xr:uid="{15B47644-0152-43D5-A648-7AC8EEA12FE8}"/>
    <cellStyle name="40% - Accent1 22 2 4 3 2" xfId="1256" xr:uid="{CAB9D13F-FF39-4CED-BD28-40FD38DF8EAF}"/>
    <cellStyle name="40% - Accent1 22 2 4 3 2 2" xfId="5746" xr:uid="{654A2E8C-72B1-47F9-A592-9D3ABE7C5B30}"/>
    <cellStyle name="40% - Accent1 22 2 4 3 2 2 2" xfId="10102" xr:uid="{E8F01896-A46C-4949-8264-0FEF3601AC54}"/>
    <cellStyle name="40% - Accent1 22 2 4 3 2 3" xfId="6795" xr:uid="{79EFAD0B-2203-4542-B0C0-2636137C5F7D}"/>
    <cellStyle name="40% - Accent1 22 2 4 3 3" xfId="4666" xr:uid="{D825AF4E-B40E-4739-9B5E-66C9090510B1}"/>
    <cellStyle name="40% - Accent1 22 2 4 3 3 2" xfId="9022" xr:uid="{E2E65A72-C756-42A9-B91C-7ABA20CF0922}"/>
    <cellStyle name="40% - Accent1 22 2 4 3 4" xfId="6794" xr:uid="{288466E7-23E1-4B5E-986E-E471532B2EBA}"/>
    <cellStyle name="40% - Accent1 22 2 4 4" xfId="1257" xr:uid="{50BF655C-256F-436F-80C2-BAF158EF6061}"/>
    <cellStyle name="40% - Accent1 22 2 4 4 2" xfId="5206" xr:uid="{9F2F761C-D2A0-461D-B252-DCE8CE5D4756}"/>
    <cellStyle name="40% - Accent1 22 2 4 4 2 2" xfId="9562" xr:uid="{8205C6C3-541E-4DF2-A83C-D789D7C2393D}"/>
    <cellStyle name="40% - Accent1 22 2 4 4 3" xfId="6796" xr:uid="{3B2EA643-8A09-49AE-B3C3-EE4C385E2260}"/>
    <cellStyle name="40% - Accent1 22 2 4 5" xfId="4216" xr:uid="{BED49665-C08E-45D1-AE7A-64A0C5E86AC5}"/>
    <cellStyle name="40% - Accent1 22 2 4 5 2" xfId="8572" xr:uid="{94970066-A427-4153-9588-BC999B837D84}"/>
    <cellStyle name="40% - Accent1 22 2 4 6" xfId="6789" xr:uid="{52891585-9054-4ED6-9FA8-56C3CBBE2A24}"/>
    <cellStyle name="40% - Accent1 22 2 5" xfId="1258" xr:uid="{29433325-E45C-4CD3-A504-B032EE051A80}"/>
    <cellStyle name="40% - Accent1 22 2 5 2" xfId="1259" xr:uid="{307C37FC-AFA7-4C6C-8982-ECC895308F0B}"/>
    <cellStyle name="40% - Accent1 22 2 5 2 2" xfId="1260" xr:uid="{2041FC39-9A07-45A4-A1E7-E414F9A82036}"/>
    <cellStyle name="40% - Accent1 22 2 5 2 2 2" xfId="5914" xr:uid="{DCEF1DAA-2159-4342-B69E-16C52DE30226}"/>
    <cellStyle name="40% - Accent1 22 2 5 2 2 2 2" xfId="10270" xr:uid="{C13D33E4-E98E-438D-800B-FE40F6DFA462}"/>
    <cellStyle name="40% - Accent1 22 2 5 2 2 3" xfId="6799" xr:uid="{38D5A6CE-8771-451A-AE51-583054D98B9B}"/>
    <cellStyle name="40% - Accent1 22 2 5 2 3" xfId="4834" xr:uid="{5D7BA98C-627A-4736-A4CD-44B43591D41E}"/>
    <cellStyle name="40% - Accent1 22 2 5 2 3 2" xfId="9190" xr:uid="{62D470CB-F117-4B81-8215-6A3D03585C44}"/>
    <cellStyle name="40% - Accent1 22 2 5 2 4" xfId="6798" xr:uid="{85D75149-6EA6-4E27-9CD0-950A40354FB6}"/>
    <cellStyle name="40% - Accent1 22 2 5 3" xfId="1261" xr:uid="{329F0744-8996-4D22-8AF0-81F4239A96DB}"/>
    <cellStyle name="40% - Accent1 22 2 5 3 2" xfId="5374" xr:uid="{A6072F8A-5872-4F9C-8FD3-48BE72C78D4B}"/>
    <cellStyle name="40% - Accent1 22 2 5 3 2 2" xfId="9730" xr:uid="{073751F4-ED86-466A-B0FB-414B5894A170}"/>
    <cellStyle name="40% - Accent1 22 2 5 3 3" xfId="6800" xr:uid="{48C89B51-CB2D-4143-A4CC-670A35300823}"/>
    <cellStyle name="40% - Accent1 22 2 5 4" xfId="4294" xr:uid="{D75D914E-1C1C-4ABD-A682-E880CABCE32B}"/>
    <cellStyle name="40% - Accent1 22 2 5 4 2" xfId="8650" xr:uid="{FFB0D53C-5986-407B-B12B-79C3408F09D4}"/>
    <cellStyle name="40% - Accent1 22 2 5 5" xfId="6797" xr:uid="{6F0FC33D-3DEE-4A58-8762-5023758EEF5A}"/>
    <cellStyle name="40% - Accent1 22 2 6" xfId="1262" xr:uid="{B8D796F7-968C-41E9-A8AC-411807B2D8CD}"/>
    <cellStyle name="40% - Accent1 22 2 6 2" xfId="1263" xr:uid="{A2548FC5-C591-4202-ACEC-3494AC23559A}"/>
    <cellStyle name="40% - Accent1 22 2 6 2 2" xfId="5644" xr:uid="{E6A374A9-F5BC-45C4-9223-0D3F0202A5A7}"/>
    <cellStyle name="40% - Accent1 22 2 6 2 2 2" xfId="10000" xr:uid="{81523C43-3603-473C-8168-DA4DA41EDB6A}"/>
    <cellStyle name="40% - Accent1 22 2 6 2 3" xfId="6802" xr:uid="{AC99F5BE-8D2C-4EF9-B9EB-6CDA780EDFBA}"/>
    <cellStyle name="40% - Accent1 22 2 6 3" xfId="4564" xr:uid="{7B526999-DFFF-49A3-A855-9F7D919229E1}"/>
    <cellStyle name="40% - Accent1 22 2 6 3 2" xfId="8920" xr:uid="{8991DD6F-4A26-4530-9066-8D1C78AA430B}"/>
    <cellStyle name="40% - Accent1 22 2 6 4" xfId="6801" xr:uid="{0A1039AB-7A81-42AD-A501-D6E31F18630E}"/>
    <cellStyle name="40% - Accent1 22 2 7" xfId="1264" xr:uid="{9F813CB0-6CE9-4306-80CB-BCAE1DC5FCC2}"/>
    <cellStyle name="40% - Accent1 22 2 7 2" xfId="5104" xr:uid="{A640FBB6-E8F4-4220-AC0B-69CD372A9CE7}"/>
    <cellStyle name="40% - Accent1 22 2 7 2 2" xfId="9460" xr:uid="{0B80DC33-4B0D-4FAE-A925-FA25DC09ADD2}"/>
    <cellStyle name="40% - Accent1 22 2 7 3" xfId="6803" xr:uid="{3E535945-ECE7-4AFF-BE46-BE749DDD5E51}"/>
    <cellStyle name="40% - Accent1 22 2 8" xfId="4036" xr:uid="{5421B331-55DA-4FDB-B962-A14C029490C9}"/>
    <cellStyle name="40% - Accent1 22 2 8 2" xfId="8392" xr:uid="{3CAB8590-9A13-482F-A92F-29EBEA16E006}"/>
    <cellStyle name="40% - Accent1 22 2 9" xfId="6756" xr:uid="{6BD00E11-A499-4CBE-A210-312316B73496}"/>
    <cellStyle name="40% - Accent1 22 3" xfId="1265" xr:uid="{C07C926C-0E47-4F8B-A6C6-A5BAE8A39024}"/>
    <cellStyle name="40% - Accent1 22 3 2" xfId="1266" xr:uid="{67041A63-C9B5-46CC-B7BF-0E9E024A9D66}"/>
    <cellStyle name="40% - Accent1 22 3 2 2" xfId="1267" xr:uid="{D7AD14B7-C48C-4ED5-A749-4491DCD5E2F9}"/>
    <cellStyle name="40% - Accent1 22 3 2 2 2" xfId="1268" xr:uid="{D058E2A6-ED4A-483C-A769-463C3043051F}"/>
    <cellStyle name="40% - Accent1 22 3 2 2 2 2" xfId="1269" xr:uid="{705AD3FC-5038-44CF-AF94-69C620CB2ADC}"/>
    <cellStyle name="40% - Accent1 22 3 2 2 2 2 2" xfId="6125" xr:uid="{0CA5669C-D9D9-4BE8-B2D5-5EE641AE21BD}"/>
    <cellStyle name="40% - Accent1 22 3 2 2 2 2 2 2" xfId="10481" xr:uid="{0EE702DA-3592-4C37-A079-B60C0260F8E6}"/>
    <cellStyle name="40% - Accent1 22 3 2 2 2 2 3" xfId="6808" xr:uid="{B2E7A617-FD57-479F-9F53-A660752D6D25}"/>
    <cellStyle name="40% - Accent1 22 3 2 2 2 3" xfId="5045" xr:uid="{44987BA4-7F32-44AF-AA3C-F0654E4FEF03}"/>
    <cellStyle name="40% - Accent1 22 3 2 2 2 3 2" xfId="9401" xr:uid="{B5EC301C-7658-4ABE-8647-98DC674FFED5}"/>
    <cellStyle name="40% - Accent1 22 3 2 2 2 4" xfId="6807" xr:uid="{2D2A4DA8-4C94-47B8-8EA0-70502473D004}"/>
    <cellStyle name="40% - Accent1 22 3 2 2 3" xfId="1270" xr:uid="{B9169121-1C78-4ADB-A79F-4A8A379FC43B}"/>
    <cellStyle name="40% - Accent1 22 3 2 2 3 2" xfId="5585" xr:uid="{3E6BD0E8-F735-45F8-92FA-6F6A0F656F51}"/>
    <cellStyle name="40% - Accent1 22 3 2 2 3 2 2" xfId="9941" xr:uid="{87174CCA-8D40-49EA-9CE6-1B31DC5BC51A}"/>
    <cellStyle name="40% - Accent1 22 3 2 2 3 3" xfId="6809" xr:uid="{A1C9A35A-35BC-4AD7-B046-03FC77820463}"/>
    <cellStyle name="40% - Accent1 22 3 2 2 4" xfId="4505" xr:uid="{94C634FA-74DC-43B2-B32B-4332F9830C65}"/>
    <cellStyle name="40% - Accent1 22 3 2 2 4 2" xfId="8861" xr:uid="{09399C9A-601F-4B23-8415-EFA74FEF98A6}"/>
    <cellStyle name="40% - Accent1 22 3 2 2 5" xfId="6806" xr:uid="{EC674AB2-D43A-481F-BD9C-DC0A2F7D88C0}"/>
    <cellStyle name="40% - Accent1 22 3 2 3" xfId="1271" xr:uid="{4DBF4B00-DCB4-4764-818F-0BE2B1F20959}"/>
    <cellStyle name="40% - Accent1 22 3 2 3 2" xfId="1272" xr:uid="{A81B277B-37B0-42FD-94FF-C3D0BA34FDF9}"/>
    <cellStyle name="40% - Accent1 22 3 2 3 2 2" xfId="5855" xr:uid="{564FD5A9-586E-4A86-9840-A4924A516E29}"/>
    <cellStyle name="40% - Accent1 22 3 2 3 2 2 2" xfId="10211" xr:uid="{53DBE7B5-C2D9-40EB-AC7A-587F76C18E8E}"/>
    <cellStyle name="40% - Accent1 22 3 2 3 2 3" xfId="6811" xr:uid="{98DB170B-724B-4950-8FA8-E084FF098143}"/>
    <cellStyle name="40% - Accent1 22 3 2 3 3" xfId="4775" xr:uid="{11F3F5D7-469A-40B0-9D91-2F09CCCE0517}"/>
    <cellStyle name="40% - Accent1 22 3 2 3 3 2" xfId="9131" xr:uid="{DC71DE93-8FD3-4716-9E81-5BD764184876}"/>
    <cellStyle name="40% - Accent1 22 3 2 3 4" xfId="6810" xr:uid="{60826877-283F-4749-BB42-79D3F87975FF}"/>
    <cellStyle name="40% - Accent1 22 3 2 4" xfId="1273" xr:uid="{8C874A6C-2E56-4FAB-9DF7-2D4DF8AE1F93}"/>
    <cellStyle name="40% - Accent1 22 3 2 4 2" xfId="5315" xr:uid="{D304A6A6-92CF-4B60-A09E-B38E1C2CE195}"/>
    <cellStyle name="40% - Accent1 22 3 2 4 2 2" xfId="9671" xr:uid="{260A823B-76DE-42F1-A39B-FFCA044DC0CF}"/>
    <cellStyle name="40% - Accent1 22 3 2 4 3" xfId="6812" xr:uid="{F2239058-A97D-493B-9B45-E0A28385C7B3}"/>
    <cellStyle name="40% - Accent1 22 3 2 5" xfId="4145" xr:uid="{F4CF3F6B-01E1-4506-8FA0-485B864F9379}"/>
    <cellStyle name="40% - Accent1 22 3 2 5 2" xfId="8501" xr:uid="{3D180F74-14AA-449B-8CB7-A3C88285A3AE}"/>
    <cellStyle name="40% - Accent1 22 3 2 6" xfId="6805" xr:uid="{ADF47037-5680-4863-8EF1-0B0D6153C4BC}"/>
    <cellStyle name="40% - Accent1 22 3 3" xfId="1274" xr:uid="{D961AE37-6A6A-40A8-AB39-BA94A77DCA10}"/>
    <cellStyle name="40% - Accent1 22 3 3 2" xfId="1275" xr:uid="{3FEE2B12-F971-477D-8DA9-B1F9DB503508}"/>
    <cellStyle name="40% - Accent1 22 3 3 2 2" xfId="1276" xr:uid="{119F212D-E132-4B3F-8403-1CB079193AF1}"/>
    <cellStyle name="40% - Accent1 22 3 3 2 2 2" xfId="1277" xr:uid="{ACABE0EE-C23C-4A13-AB1F-41162CB4F9AD}"/>
    <cellStyle name="40% - Accent1 22 3 3 2 2 2 2" xfId="6018" xr:uid="{1FE1EA73-E032-4B5C-B69D-40A400E220CE}"/>
    <cellStyle name="40% - Accent1 22 3 3 2 2 2 2 2" xfId="10374" xr:uid="{0221FD65-06D8-491C-BAEF-94931884FC33}"/>
    <cellStyle name="40% - Accent1 22 3 3 2 2 2 3" xfId="6816" xr:uid="{01524B7C-000E-4504-8128-478362674B0E}"/>
    <cellStyle name="40% - Accent1 22 3 3 2 2 3" xfId="4938" xr:uid="{3CA33AAB-A5C2-4E2A-B118-8DFB715E13B5}"/>
    <cellStyle name="40% - Accent1 22 3 3 2 2 3 2" xfId="9294" xr:uid="{B02C2ACE-58F9-4CBD-9276-0921C4E52A6B}"/>
    <cellStyle name="40% - Accent1 22 3 3 2 2 4" xfId="6815" xr:uid="{25AA35C9-C0FA-48EE-8291-1A6C8D44B5D3}"/>
    <cellStyle name="40% - Accent1 22 3 3 2 3" xfId="1278" xr:uid="{545185A8-3E19-4FFF-BF31-47C54C7EB819}"/>
    <cellStyle name="40% - Accent1 22 3 3 2 3 2" xfId="5478" xr:uid="{3E906DD2-9B66-4AA2-8213-B08DCB697F55}"/>
    <cellStyle name="40% - Accent1 22 3 3 2 3 2 2" xfId="9834" xr:uid="{FBA19D6F-0864-4306-B0E0-1AC374D36625}"/>
    <cellStyle name="40% - Accent1 22 3 3 2 3 3" xfId="6817" xr:uid="{F996FC7F-6304-4376-843B-516B31B86840}"/>
    <cellStyle name="40% - Accent1 22 3 3 2 4" xfId="4398" xr:uid="{6CF14935-9D91-4A85-9E75-EB5923FD78B5}"/>
    <cellStyle name="40% - Accent1 22 3 3 2 4 2" xfId="8754" xr:uid="{3559EC52-AF42-4812-A4C5-87F7FF8AF066}"/>
    <cellStyle name="40% - Accent1 22 3 3 2 5" xfId="6814" xr:uid="{5C173370-655A-4D76-85C0-90BAEB42511F}"/>
    <cellStyle name="40% - Accent1 22 3 3 3" xfId="1279" xr:uid="{1014E02E-3CB1-46D9-9221-C42CF5E138B6}"/>
    <cellStyle name="40% - Accent1 22 3 3 3 2" xfId="1280" xr:uid="{5934D127-A8D6-4890-8278-1FAF15A7DCB6}"/>
    <cellStyle name="40% - Accent1 22 3 3 3 2 2" xfId="5748" xr:uid="{DCE51DDF-C069-42B7-9186-32984AE17F76}"/>
    <cellStyle name="40% - Accent1 22 3 3 3 2 2 2" xfId="10104" xr:uid="{BF218032-5C7A-4D19-8646-7EC1E28EBB6C}"/>
    <cellStyle name="40% - Accent1 22 3 3 3 2 3" xfId="6819" xr:uid="{6813A58B-4D46-4061-B275-16B43B1DFBC2}"/>
    <cellStyle name="40% - Accent1 22 3 3 3 3" xfId="4668" xr:uid="{0F265526-6FDC-4485-AA62-171DB07B6C70}"/>
    <cellStyle name="40% - Accent1 22 3 3 3 3 2" xfId="9024" xr:uid="{6C3FCCC2-0484-42FB-835C-60E8C4B47ED7}"/>
    <cellStyle name="40% - Accent1 22 3 3 3 4" xfId="6818" xr:uid="{4F03238F-FFA6-4610-855C-0E37A5382D62}"/>
    <cellStyle name="40% - Accent1 22 3 3 4" xfId="1281" xr:uid="{3594C8D1-61D6-4F6E-8B89-DF343906CF32}"/>
    <cellStyle name="40% - Accent1 22 3 3 4 2" xfId="5208" xr:uid="{31B0EA16-4635-4337-9068-589A35B8A4F1}"/>
    <cellStyle name="40% - Accent1 22 3 3 4 2 2" xfId="9564" xr:uid="{E7C9C563-EDCD-4659-9AF8-2699ED1B609A}"/>
    <cellStyle name="40% - Accent1 22 3 3 4 3" xfId="6820" xr:uid="{73F64E8B-16B7-403C-9381-B4BCBD1964F0}"/>
    <cellStyle name="40% - Accent1 22 3 3 5" xfId="4218" xr:uid="{25FAA4FC-DF83-48CA-9462-271764E40D72}"/>
    <cellStyle name="40% - Accent1 22 3 3 5 2" xfId="8574" xr:uid="{3DC57C3D-9E8A-4E1A-A8F1-8A634D037837}"/>
    <cellStyle name="40% - Accent1 22 3 3 6" xfId="6813" xr:uid="{2B706B68-8045-4A27-8483-0F14F18CE8C5}"/>
    <cellStyle name="40% - Accent1 22 3 4" xfId="1282" xr:uid="{4A9C369C-1A26-4A88-BC82-8B5FB8219BF9}"/>
    <cellStyle name="40% - Accent1 22 3 4 2" xfId="1283" xr:uid="{3DED0773-B9A3-40FD-89A9-821DE38CC413}"/>
    <cellStyle name="40% - Accent1 22 3 4 2 2" xfId="1284" xr:uid="{07E366CE-3FEF-4D81-9F34-5C3BA2FE54F7}"/>
    <cellStyle name="40% - Accent1 22 3 4 2 2 2" xfId="5945" xr:uid="{D43A1A31-66B1-45C4-900C-ED63B18DBCA1}"/>
    <cellStyle name="40% - Accent1 22 3 4 2 2 2 2" xfId="10301" xr:uid="{5F26426B-9C0C-4798-9729-E1AC9406D03A}"/>
    <cellStyle name="40% - Accent1 22 3 4 2 2 3" xfId="6823" xr:uid="{E304DDFE-444B-4249-B7D2-B82EEC4F0EAF}"/>
    <cellStyle name="40% - Accent1 22 3 4 2 3" xfId="4865" xr:uid="{2C32615D-7103-4342-9CE5-01CEE49177DF}"/>
    <cellStyle name="40% - Accent1 22 3 4 2 3 2" xfId="9221" xr:uid="{436105FB-3BEE-42D1-88FE-4EF9A963DB2B}"/>
    <cellStyle name="40% - Accent1 22 3 4 2 4" xfId="6822" xr:uid="{FF329D8B-FAC5-4E9B-A303-2710A773CDDA}"/>
    <cellStyle name="40% - Accent1 22 3 4 3" xfId="1285" xr:uid="{CDA5B0E8-A13C-49B3-9552-E1EE0B88179D}"/>
    <cellStyle name="40% - Accent1 22 3 4 3 2" xfId="5405" xr:uid="{C1B50A0C-CB56-4B77-BFCD-C938C5BA7472}"/>
    <cellStyle name="40% - Accent1 22 3 4 3 2 2" xfId="9761" xr:uid="{5EDDF4A2-545D-4982-A0E2-449AC90B960D}"/>
    <cellStyle name="40% - Accent1 22 3 4 3 3" xfId="6824" xr:uid="{06C3D2EC-CBD6-4D01-9E34-EE7BBB4D3365}"/>
    <cellStyle name="40% - Accent1 22 3 4 4" xfId="4325" xr:uid="{ACFEE7CA-D966-4C9B-A5E6-E8AFCA21946E}"/>
    <cellStyle name="40% - Accent1 22 3 4 4 2" xfId="8681" xr:uid="{132DB9D7-1B82-4A03-B868-CB914C76C366}"/>
    <cellStyle name="40% - Accent1 22 3 4 5" xfId="6821" xr:uid="{88832208-5EDF-4FB2-9430-F5658BF557C8}"/>
    <cellStyle name="40% - Accent1 22 3 5" xfId="1286" xr:uid="{99415029-364F-4319-A7A0-024AAF02BCD2}"/>
    <cellStyle name="40% - Accent1 22 3 5 2" xfId="1287" xr:uid="{F2D7A366-9DEA-42CF-87E9-88360EECCC9F}"/>
    <cellStyle name="40% - Accent1 22 3 5 2 2" xfId="5675" xr:uid="{7E08A848-0A74-401C-ACEA-D524E32CDEC2}"/>
    <cellStyle name="40% - Accent1 22 3 5 2 2 2" xfId="10031" xr:uid="{EDAB8B46-105B-45F4-8478-74F6D989608B}"/>
    <cellStyle name="40% - Accent1 22 3 5 2 3" xfId="6826" xr:uid="{86676C2D-4BA3-4FEE-BCD9-C45CB1FBF762}"/>
    <cellStyle name="40% - Accent1 22 3 5 3" xfId="4595" xr:uid="{F72A020B-3724-44F7-A950-FDC7B4171F99}"/>
    <cellStyle name="40% - Accent1 22 3 5 3 2" xfId="8951" xr:uid="{DAB4C77C-18F6-4817-8A79-44A3ED8A4959}"/>
    <cellStyle name="40% - Accent1 22 3 5 4" xfId="6825" xr:uid="{DBAC5F46-94FB-49FC-B087-37B03970F77C}"/>
    <cellStyle name="40% - Accent1 22 3 6" xfId="1288" xr:uid="{E6111900-755B-4AA5-9F1F-90743167120A}"/>
    <cellStyle name="40% - Accent1 22 3 6 2" xfId="5135" xr:uid="{EF9B7378-D7B1-491E-859A-E6693C5F7C20}"/>
    <cellStyle name="40% - Accent1 22 3 6 2 2" xfId="9491" xr:uid="{41D7AEF1-2D81-427D-B667-42F4D018B356}"/>
    <cellStyle name="40% - Accent1 22 3 6 3" xfId="6827" xr:uid="{7B6C8E95-EE95-41D4-83C0-160AE390FC34}"/>
    <cellStyle name="40% - Accent1 22 3 7" xfId="4038" xr:uid="{2FDBE546-6D48-4878-88DB-A6901377F09E}"/>
    <cellStyle name="40% - Accent1 22 3 7 2" xfId="8394" xr:uid="{52D0D4E9-783B-446A-9FA6-008E501BC4C9}"/>
    <cellStyle name="40% - Accent1 22 3 8" xfId="6804" xr:uid="{4B1F245E-F8BE-4C84-A593-8BD72DCE786A}"/>
    <cellStyle name="40% - Accent1 22 4" xfId="1289" xr:uid="{27CF296A-A9F2-411D-AFE7-5F01B8B38EE0}"/>
    <cellStyle name="40% - Accent1 22 4 2" xfId="1290" xr:uid="{F97BFDB6-D405-43D4-B89D-AB82F1DFFE4E}"/>
    <cellStyle name="40% - Accent1 22 4 2 2" xfId="1291" xr:uid="{2DA33175-E031-4FB2-8243-6D8E2EB6AD79}"/>
    <cellStyle name="40% - Accent1 22 4 2 2 2" xfId="1292" xr:uid="{485B9A79-D063-4DE8-A1AE-B5FD0A3AF813}"/>
    <cellStyle name="40% - Accent1 22 4 2 2 2 2" xfId="6080" xr:uid="{5362884F-EE0C-4DAE-B032-1B1C96BD22FA}"/>
    <cellStyle name="40% - Accent1 22 4 2 2 2 2 2" xfId="10436" xr:uid="{273A6567-DBEC-4F36-96EE-5943F7C17F46}"/>
    <cellStyle name="40% - Accent1 22 4 2 2 2 3" xfId="6831" xr:uid="{7E41787D-8F41-431E-AA63-AE7D26A73712}"/>
    <cellStyle name="40% - Accent1 22 4 2 2 3" xfId="5000" xr:uid="{8659FEDD-A12F-4ACB-84FF-4D055FE58C98}"/>
    <cellStyle name="40% - Accent1 22 4 2 2 3 2" xfId="9356" xr:uid="{FB8C1DD7-6CBE-4A7F-AF0C-614A09E370B2}"/>
    <cellStyle name="40% - Accent1 22 4 2 2 4" xfId="6830" xr:uid="{0B04432C-D5F6-471F-BCA9-818B39B9BA96}"/>
    <cellStyle name="40% - Accent1 22 4 2 3" xfId="1293" xr:uid="{8D02BE84-575E-4594-8936-C9CC8BB09E7E}"/>
    <cellStyle name="40% - Accent1 22 4 2 3 2" xfId="5540" xr:uid="{7FD29734-EDFD-465F-A1FC-5DEBB252CE06}"/>
    <cellStyle name="40% - Accent1 22 4 2 3 2 2" xfId="9896" xr:uid="{FA0F5696-02B4-4481-8CEB-C291416D1E03}"/>
    <cellStyle name="40% - Accent1 22 4 2 3 3" xfId="6832" xr:uid="{1D79BE51-505E-4951-B0E0-8199F598AAFC}"/>
    <cellStyle name="40% - Accent1 22 4 2 4" xfId="4460" xr:uid="{1C81FCD2-EF89-451F-B3BC-DD9F324762EF}"/>
    <cellStyle name="40% - Accent1 22 4 2 4 2" xfId="8816" xr:uid="{074B1B7D-710E-457C-8FA4-7EA8F8309F4D}"/>
    <cellStyle name="40% - Accent1 22 4 2 5" xfId="6829" xr:uid="{D6E2CD54-BDE5-418B-9772-529D55D7E666}"/>
    <cellStyle name="40% - Accent1 22 4 3" xfId="1294" xr:uid="{7BA043F9-3411-40E4-8EA8-3C871C1FF959}"/>
    <cellStyle name="40% - Accent1 22 4 3 2" xfId="1295" xr:uid="{66DCD01B-0568-44C0-AC05-D4B870CC3CE7}"/>
    <cellStyle name="40% - Accent1 22 4 3 2 2" xfId="5810" xr:uid="{47E6EC41-513D-4C14-A75A-F877FF537AF4}"/>
    <cellStyle name="40% - Accent1 22 4 3 2 2 2" xfId="10166" xr:uid="{778AC6D0-A278-417E-A883-BB1987354907}"/>
    <cellStyle name="40% - Accent1 22 4 3 2 3" xfId="6834" xr:uid="{1B2D7403-0BDB-4AC5-970E-1E691C6159A3}"/>
    <cellStyle name="40% - Accent1 22 4 3 3" xfId="4730" xr:uid="{40AFBB62-2825-47E8-B39D-C202ECED9FB5}"/>
    <cellStyle name="40% - Accent1 22 4 3 3 2" xfId="9086" xr:uid="{C5EA5608-B117-4138-87CC-9CF116B9BB48}"/>
    <cellStyle name="40% - Accent1 22 4 3 4" xfId="6833" xr:uid="{9201F9CF-5051-4986-85D0-9DE229940026}"/>
    <cellStyle name="40% - Accent1 22 4 4" xfId="1296" xr:uid="{B9371286-7816-4081-A2B4-6B241688F056}"/>
    <cellStyle name="40% - Accent1 22 4 4 2" xfId="5270" xr:uid="{B89C11C8-A4A7-472B-B238-8C5E7AA6F0B4}"/>
    <cellStyle name="40% - Accent1 22 4 4 2 2" xfId="9626" xr:uid="{2A2FE908-1F28-44FF-8B9C-6F89B3438742}"/>
    <cellStyle name="40% - Accent1 22 4 4 3" xfId="6835" xr:uid="{53C3FBF7-7A64-462B-888E-6C132CAACDFF}"/>
    <cellStyle name="40% - Accent1 22 4 5" xfId="4100" xr:uid="{F0C657A7-679C-493C-8689-AB4F86169A41}"/>
    <cellStyle name="40% - Accent1 22 4 5 2" xfId="8456" xr:uid="{773064FA-445A-4759-A100-51B936B0A760}"/>
    <cellStyle name="40% - Accent1 22 4 6" xfId="6828" xr:uid="{9CD4D662-4060-40B4-993E-F90ECF40FD4B}"/>
    <cellStyle name="40% - Accent1 22 5" xfId="1297" xr:uid="{6F59E4A3-904B-4E2F-9D94-BFDE826CF3DA}"/>
    <cellStyle name="40% - Accent1 22 5 2" xfId="1298" xr:uid="{FFCA3062-4086-4768-9614-129D3F128796}"/>
    <cellStyle name="40% - Accent1 22 5 2 2" xfId="1299" xr:uid="{FB79D49C-21E8-4BD5-8D04-4056EB0DAE79}"/>
    <cellStyle name="40% - Accent1 22 5 2 2 2" xfId="1300" xr:uid="{1EECCF2C-3E10-44F9-B048-DDF33E4992AF}"/>
    <cellStyle name="40% - Accent1 22 5 2 2 2 2" xfId="5990" xr:uid="{4B3C211A-3A5F-4744-BAC3-A4464678198F}"/>
    <cellStyle name="40% - Accent1 22 5 2 2 2 2 2" xfId="10346" xr:uid="{BA70BDA5-FEEB-44A1-899E-76D20B701295}"/>
    <cellStyle name="40% - Accent1 22 5 2 2 2 3" xfId="6839" xr:uid="{D9B9BA47-CB87-4EDE-A7DA-F74826F0B4B2}"/>
    <cellStyle name="40% - Accent1 22 5 2 2 3" xfId="4910" xr:uid="{4F8B4862-1BB9-4E10-A4FF-C2D134019387}"/>
    <cellStyle name="40% - Accent1 22 5 2 2 3 2" xfId="9266" xr:uid="{9BE55B93-4C05-47C6-953F-DB6CD5536D35}"/>
    <cellStyle name="40% - Accent1 22 5 2 2 4" xfId="6838" xr:uid="{C5B1F756-05C1-4BE6-A90E-1793257D1B80}"/>
    <cellStyle name="40% - Accent1 22 5 2 3" xfId="1301" xr:uid="{62088BF8-0F2A-42F0-A356-41E9EA656CFA}"/>
    <cellStyle name="40% - Accent1 22 5 2 3 2" xfId="5450" xr:uid="{CD0336C3-553E-4EB2-AE10-C6290A424F72}"/>
    <cellStyle name="40% - Accent1 22 5 2 3 2 2" xfId="9806" xr:uid="{53861679-D017-423C-AE23-F40A6F6EEA36}"/>
    <cellStyle name="40% - Accent1 22 5 2 3 3" xfId="6840" xr:uid="{25424D11-A587-4F90-B92F-880DF58F3AA3}"/>
    <cellStyle name="40% - Accent1 22 5 2 4" xfId="4370" xr:uid="{89656298-3E2C-4E96-98BA-E1D9A0D84819}"/>
    <cellStyle name="40% - Accent1 22 5 2 4 2" xfId="8726" xr:uid="{2A7A7CB5-95FE-4A44-975E-BB4B5CD0E371}"/>
    <cellStyle name="40% - Accent1 22 5 2 5" xfId="6837" xr:uid="{0A24C95E-4FEF-4043-A93F-38DF8F1F8E55}"/>
    <cellStyle name="40% - Accent1 22 5 3" xfId="1302" xr:uid="{88FBA97D-F914-4FD7-9209-7D1CAF7B75AD}"/>
    <cellStyle name="40% - Accent1 22 5 3 2" xfId="1303" xr:uid="{9060E21B-2364-4644-A93A-1EA6EFF50C7D}"/>
    <cellStyle name="40% - Accent1 22 5 3 2 2" xfId="5720" xr:uid="{F1C3C6E3-7E0B-4C49-BD6B-2DCA64FC3DB5}"/>
    <cellStyle name="40% - Accent1 22 5 3 2 2 2" xfId="10076" xr:uid="{D6AB7B18-0822-440C-A174-0061097B559B}"/>
    <cellStyle name="40% - Accent1 22 5 3 2 3" xfId="6842" xr:uid="{92871326-3948-40F9-83F7-866F931111D1}"/>
    <cellStyle name="40% - Accent1 22 5 3 3" xfId="4640" xr:uid="{894E438D-7F71-4D17-ABCF-5B720D5EB89B}"/>
    <cellStyle name="40% - Accent1 22 5 3 3 2" xfId="8996" xr:uid="{6F45FED7-093E-4751-853A-90B755A774AF}"/>
    <cellStyle name="40% - Accent1 22 5 3 4" xfId="6841" xr:uid="{16A04A0E-F922-461D-B152-E52D29B9FFCB}"/>
    <cellStyle name="40% - Accent1 22 5 4" xfId="1304" xr:uid="{14A75DD8-5087-4B76-AAB5-0C828F3BBE57}"/>
    <cellStyle name="40% - Accent1 22 5 4 2" xfId="5180" xr:uid="{9A99A920-7C41-4C3A-9D24-859A859D4411}"/>
    <cellStyle name="40% - Accent1 22 5 4 2 2" xfId="9536" xr:uid="{97B9B5C9-CF40-4010-A7BF-EC49A16FF7AC}"/>
    <cellStyle name="40% - Accent1 22 5 4 3" xfId="6843" xr:uid="{931C2A7F-8A7F-437A-991A-8B977EFB9EFD}"/>
    <cellStyle name="40% - Accent1 22 5 5" xfId="4190" xr:uid="{BE373720-47AA-4B0D-BB47-38114701C193}"/>
    <cellStyle name="40% - Accent1 22 5 5 2" xfId="8546" xr:uid="{75D1EEF3-700A-4DDD-BD4A-3DBADF59F5FD}"/>
    <cellStyle name="40% - Accent1 22 5 6" xfId="6836" xr:uid="{5F222980-D074-40F4-9CA8-1BCC12A7E475}"/>
    <cellStyle name="40% - Accent1 22 6" xfId="1305" xr:uid="{225015DE-3790-4E5F-8248-B63F95644CB9}"/>
    <cellStyle name="40% - Accent1 22 6 2" xfId="1306" xr:uid="{63C008E9-6DD0-4A33-B952-733DBA781251}"/>
    <cellStyle name="40% - Accent1 22 6 2 2" xfId="1307" xr:uid="{4C21C627-9D65-4E19-BC20-776AED5091BF}"/>
    <cellStyle name="40% - Accent1 22 6 2 2 2" xfId="5900" xr:uid="{9DB80033-DB2C-4E8F-9261-E6645C49774B}"/>
    <cellStyle name="40% - Accent1 22 6 2 2 2 2" xfId="10256" xr:uid="{DF8C8063-99B8-4E3F-A9FA-D261133BEA22}"/>
    <cellStyle name="40% - Accent1 22 6 2 2 3" xfId="6846" xr:uid="{52E1E885-D050-436E-AFD5-CE7D5F614541}"/>
    <cellStyle name="40% - Accent1 22 6 2 3" xfId="4820" xr:uid="{B763DB2A-CC37-467C-A40B-54798B85BC25}"/>
    <cellStyle name="40% - Accent1 22 6 2 3 2" xfId="9176" xr:uid="{F67A9E97-B339-44E7-8CB3-8A6034B8DA8D}"/>
    <cellStyle name="40% - Accent1 22 6 2 4" xfId="6845" xr:uid="{37577F78-12DF-4083-8F65-8E786CB504AA}"/>
    <cellStyle name="40% - Accent1 22 6 3" xfId="1308" xr:uid="{2BCF9AC3-F0F1-43B9-B989-547BC13C71C0}"/>
    <cellStyle name="40% - Accent1 22 6 3 2" xfId="5360" xr:uid="{8EF42D95-A794-45F9-8F41-2A3A51C74575}"/>
    <cellStyle name="40% - Accent1 22 6 3 2 2" xfId="9716" xr:uid="{75E4C6DE-3386-4E44-A6F8-3BCB28344FCA}"/>
    <cellStyle name="40% - Accent1 22 6 3 3" xfId="6847" xr:uid="{3A7D0C58-AC8A-4A4C-A9AF-E03F6812A098}"/>
    <cellStyle name="40% - Accent1 22 6 4" xfId="4280" xr:uid="{E9D7E342-8BD0-4A05-ABFB-0ED41097F056}"/>
    <cellStyle name="40% - Accent1 22 6 4 2" xfId="8636" xr:uid="{D8821597-9D94-42AF-B2B5-BFCC437A7655}"/>
    <cellStyle name="40% - Accent1 22 6 5" xfId="6844" xr:uid="{820A6C6B-3704-4FDE-BF08-E6863639F15A}"/>
    <cellStyle name="40% - Accent1 22 7" xfId="1309" xr:uid="{01B59A76-B687-4393-B000-ABC9A14B4678}"/>
    <cellStyle name="40% - Accent1 22 7 2" xfId="1310" xr:uid="{6779D7B1-C9C5-4AD4-AF1F-F74BD9DE2CF5}"/>
    <cellStyle name="40% - Accent1 22 7 2 2" xfId="5630" xr:uid="{F610A981-C9D7-4E0B-9492-AF67FB08D239}"/>
    <cellStyle name="40% - Accent1 22 7 2 2 2" xfId="9986" xr:uid="{3E7C8E85-06EF-419E-A2AB-18F42C6AC544}"/>
    <cellStyle name="40% - Accent1 22 7 2 3" xfId="6849" xr:uid="{9B25BFF6-C3F1-4DA3-919C-615338FE68E4}"/>
    <cellStyle name="40% - Accent1 22 7 3" xfId="4550" xr:uid="{A7CC160D-8B8F-4716-BF54-498503F4EBAC}"/>
    <cellStyle name="40% - Accent1 22 7 3 2" xfId="8906" xr:uid="{F798BCD8-9AE4-4587-969D-30ADAB630A5D}"/>
    <cellStyle name="40% - Accent1 22 7 4" xfId="6848" xr:uid="{3BA7031A-BE60-481C-8D72-08ACD8DF2A13}"/>
    <cellStyle name="40% - Accent1 22 8" xfId="1311" xr:uid="{5E921C48-C4DC-4C7B-8581-D459EA3D727F}"/>
    <cellStyle name="40% - Accent1 22 8 2" xfId="5090" xr:uid="{8F899FA5-7FFA-4821-A57B-FFE3AE30EED8}"/>
    <cellStyle name="40% - Accent1 22 8 2 2" xfId="9446" xr:uid="{9D1C56E2-9436-4F22-AE09-49920DFBFD66}"/>
    <cellStyle name="40% - Accent1 22 8 3" xfId="6850" xr:uid="{8FA905E4-5CDD-4EB5-AFE2-FEB72AA9F371}"/>
    <cellStyle name="40% - Accent1 22 9" xfId="4009" xr:uid="{52BD2187-6030-4F8A-B082-B9D724A21D0A}"/>
    <cellStyle name="40% - Accent1 22 9 2" xfId="8366" xr:uid="{B4ADB6BE-ADD9-44E0-9130-ECC44D731DE8}"/>
    <cellStyle name="40% - Accent1 3" xfId="1312" xr:uid="{B1EC356C-D894-481C-88EF-656C41525B93}"/>
    <cellStyle name="40% - Accent1 4" xfId="1313" xr:uid="{7A26B268-3CFA-45B8-A4AF-B01A36C7C4BF}"/>
    <cellStyle name="40% - Accent1 5" xfId="1314" xr:uid="{3747EDAE-C950-4BF0-9A71-9B0CE4325516}"/>
    <cellStyle name="40% - Accent1 6" xfId="1315" xr:uid="{793C621A-E963-45A6-9BA5-F2ECAD6B0753}"/>
    <cellStyle name="40% - Accent1 7" xfId="1316" xr:uid="{37C0774D-69A8-4560-A977-026ACDACE9FF}"/>
    <cellStyle name="40% - Accent1 8" xfId="1317" xr:uid="{E094AF63-8FC0-4C31-A2D7-6718585B5746}"/>
    <cellStyle name="40% - Accent1 9" xfId="1318" xr:uid="{FD5EF7D6-B543-4657-A19E-AC39EB6D05DD}"/>
    <cellStyle name="40% - Accent2 10" xfId="1319" xr:uid="{4BAE9B38-FE2B-442A-9FC7-31C700AA411F}"/>
    <cellStyle name="40% - Accent2 11" xfId="1320" xr:uid="{ACF4FA77-B242-46ED-BDA2-07651B1C182A}"/>
    <cellStyle name="40% - Accent2 12" xfId="1321" xr:uid="{F2A6D7D2-9F18-4FFC-91ED-17C71CB5E9F4}"/>
    <cellStyle name="40% - Accent2 13" xfId="1322" xr:uid="{7E42816F-5911-4B6F-96FF-79E31D51020E}"/>
    <cellStyle name="40% - Accent2 14" xfId="1323" xr:uid="{F2CA4A25-E11D-414D-9ED3-FC2459593F07}"/>
    <cellStyle name="40% - Accent2 15" xfId="1324" xr:uid="{1E834547-32AE-4BCB-8E55-59EB7FDFB30B}"/>
    <cellStyle name="40% - Accent2 16" xfId="1325" xr:uid="{E03C3C7E-4BDB-450F-8534-905EC1F04BEA}"/>
    <cellStyle name="40% - Accent2 17" xfId="1326" xr:uid="{D4882593-39D4-4264-9A30-6C7667FE45C3}"/>
    <cellStyle name="40% - Accent2 18" xfId="1327" xr:uid="{EB249E6E-D840-49D6-A815-3A897BE5CA6B}"/>
    <cellStyle name="40% - Accent2 19" xfId="1328" xr:uid="{A772695D-00CE-4669-ACD3-974F3DEC7AA7}"/>
    <cellStyle name="40% - Accent2 2" xfId="1329" xr:uid="{17E5CB60-B3DE-4411-A9CD-EEF010EDA592}"/>
    <cellStyle name="40% - Accent2 20" xfId="1330" xr:uid="{AD82A3CC-7258-4B84-8681-EB0AFF3D6966}"/>
    <cellStyle name="40% - Accent2 21" xfId="1331" xr:uid="{5C81F945-E43F-4B26-B499-37F875007E24}"/>
    <cellStyle name="40% - Accent2 22" xfId="1332" xr:uid="{762AA195-C95B-4328-9ACD-5156CBE2134A}"/>
    <cellStyle name="40% - Accent2 22 10" xfId="6851" xr:uid="{AD39F6DB-73F3-49F7-BE16-5BBACB82CF05}"/>
    <cellStyle name="40% - Accent2 22 2" xfId="1333" xr:uid="{003485EF-98F6-4FF9-A36A-8515487D8ECA}"/>
    <cellStyle name="40% - Accent2 22 2 2" xfId="1334" xr:uid="{1D7E56E4-402D-4179-81C8-639914287CF1}"/>
    <cellStyle name="40% - Accent2 22 2 2 2" xfId="1335" xr:uid="{D0B7F37D-8940-477D-98E3-DEE2C9E0EED8}"/>
    <cellStyle name="40% - Accent2 22 2 2 2 2" xfId="1336" xr:uid="{CAF5388F-0FCA-4799-9DEB-00F67F55DFBF}"/>
    <cellStyle name="40% - Accent2 22 2 2 2 2 2" xfId="1337" xr:uid="{D56B2E78-C6D8-4832-934D-814B830DDC91}"/>
    <cellStyle name="40% - Accent2 22 2 2 2 2 2 2" xfId="1338" xr:uid="{FC18178A-7AC1-49F4-B376-988BA68475EE}"/>
    <cellStyle name="40% - Accent2 22 2 2 2 2 2 2 2" xfId="6140" xr:uid="{3A6674F4-83BE-47F3-A935-014733EDA533}"/>
    <cellStyle name="40% - Accent2 22 2 2 2 2 2 2 2 2" xfId="10496" xr:uid="{135D9D7B-40DB-4881-AB46-3FBE8375F44E}"/>
    <cellStyle name="40% - Accent2 22 2 2 2 2 2 2 3" xfId="6857" xr:uid="{2DCDDA1A-7BE6-4034-BF8E-1721EBC33872}"/>
    <cellStyle name="40% - Accent2 22 2 2 2 2 2 3" xfId="5060" xr:uid="{4DD15727-6DF4-437D-B0FE-541E5244A7F3}"/>
    <cellStyle name="40% - Accent2 22 2 2 2 2 2 3 2" xfId="9416" xr:uid="{36ECE604-A789-49AD-B865-AC1E18D2D547}"/>
    <cellStyle name="40% - Accent2 22 2 2 2 2 2 4" xfId="6856" xr:uid="{52C05169-5038-4885-926C-615F0EEB011D}"/>
    <cellStyle name="40% - Accent2 22 2 2 2 2 3" xfId="1339" xr:uid="{646A6DB1-FD1D-4241-AAFE-A665E3DE4237}"/>
    <cellStyle name="40% - Accent2 22 2 2 2 2 3 2" xfId="5600" xr:uid="{81851A12-B450-46EE-A770-189EA4D68792}"/>
    <cellStyle name="40% - Accent2 22 2 2 2 2 3 2 2" xfId="9956" xr:uid="{596E7B7C-0F64-48B2-88D9-45B8EB8099F2}"/>
    <cellStyle name="40% - Accent2 22 2 2 2 2 3 3" xfId="6858" xr:uid="{5902E31A-C39D-454C-8873-6ACA209E476E}"/>
    <cellStyle name="40% - Accent2 22 2 2 2 2 4" xfId="4520" xr:uid="{5D6B621D-58F1-480D-B238-0974837B1B2E}"/>
    <cellStyle name="40% - Accent2 22 2 2 2 2 4 2" xfId="8876" xr:uid="{9E7773CB-DD3E-4CD6-9B00-63A0280ECC80}"/>
    <cellStyle name="40% - Accent2 22 2 2 2 2 5" xfId="6855" xr:uid="{3708FF65-85C3-4A78-9B34-ED14718BC7FA}"/>
    <cellStyle name="40% - Accent2 22 2 2 2 3" xfId="1340" xr:uid="{BF3C09F1-6BB2-44A1-9782-A42FF7E282A9}"/>
    <cellStyle name="40% - Accent2 22 2 2 2 3 2" xfId="1341" xr:uid="{0BFA2C78-DB89-41A1-969A-71FF9B628DEA}"/>
    <cellStyle name="40% - Accent2 22 2 2 2 3 2 2" xfId="5870" xr:uid="{151FE686-1194-4C33-8768-68CB41D9DDBD}"/>
    <cellStyle name="40% - Accent2 22 2 2 2 3 2 2 2" xfId="10226" xr:uid="{1C366BFE-CCF2-41E9-9605-3FCC9B388A4A}"/>
    <cellStyle name="40% - Accent2 22 2 2 2 3 2 3" xfId="6860" xr:uid="{B7BB2B43-3C9E-41AA-8C92-29EF5A69F49B}"/>
    <cellStyle name="40% - Accent2 22 2 2 2 3 3" xfId="4790" xr:uid="{1213BA33-25BB-4E40-B9BD-15D6192113DE}"/>
    <cellStyle name="40% - Accent2 22 2 2 2 3 3 2" xfId="9146" xr:uid="{005FAB48-791B-450F-8911-E7B442489F42}"/>
    <cellStyle name="40% - Accent2 22 2 2 2 3 4" xfId="6859" xr:uid="{620CCDD7-C5D3-408F-8592-BD10A1BA853B}"/>
    <cellStyle name="40% - Accent2 22 2 2 2 4" xfId="1342" xr:uid="{B30F3E82-0E51-4DA9-8692-07833D1D8307}"/>
    <cellStyle name="40% - Accent2 22 2 2 2 4 2" xfId="5330" xr:uid="{79D1C560-6F67-40AD-8A74-E6E86426A45D}"/>
    <cellStyle name="40% - Accent2 22 2 2 2 4 2 2" xfId="9686" xr:uid="{496FFE1A-7FC5-4F1A-A3CD-FC946EBFDF76}"/>
    <cellStyle name="40% - Accent2 22 2 2 2 4 3" xfId="6861" xr:uid="{AA369CEC-4873-43F8-9DE3-FAE8C3CA58BE}"/>
    <cellStyle name="40% - Accent2 22 2 2 2 5" xfId="4160" xr:uid="{D20E41DB-FE75-432D-A68E-046956625371}"/>
    <cellStyle name="40% - Accent2 22 2 2 2 5 2" xfId="8516" xr:uid="{762E188B-622A-42C3-90AD-5799E9ECA21D}"/>
    <cellStyle name="40% - Accent2 22 2 2 2 6" xfId="6854" xr:uid="{1BE4880D-309E-4CCC-9F46-62742C3CCBC0}"/>
    <cellStyle name="40% - Accent2 22 2 2 3" xfId="1343" xr:uid="{E5EE61A6-3A0C-4CF2-AC04-D50EDD98CD71}"/>
    <cellStyle name="40% - Accent2 22 2 2 3 2" xfId="1344" xr:uid="{59F1E820-020E-4F57-986E-0E18ECA8ED0E}"/>
    <cellStyle name="40% - Accent2 22 2 2 3 2 2" xfId="1345" xr:uid="{E1C44A35-0B87-498B-B043-0E5C691A999A}"/>
    <cellStyle name="40% - Accent2 22 2 2 3 2 2 2" xfId="1346" xr:uid="{21283FC0-D43E-4D3D-A8C4-5C27501FFCA3}"/>
    <cellStyle name="40% - Accent2 22 2 2 3 2 2 2 2" xfId="6020" xr:uid="{1D6832B0-DE04-4C74-B992-A1A90E82F16C}"/>
    <cellStyle name="40% - Accent2 22 2 2 3 2 2 2 2 2" xfId="10376" xr:uid="{832CBF77-A7D7-440F-83BA-75EC75B81311}"/>
    <cellStyle name="40% - Accent2 22 2 2 3 2 2 2 3" xfId="6865" xr:uid="{385A96D1-3B4B-4BB0-9952-28C58B65CC5D}"/>
    <cellStyle name="40% - Accent2 22 2 2 3 2 2 3" xfId="4940" xr:uid="{B6BCB706-9229-43AB-B1B4-A4479EBC2F7F}"/>
    <cellStyle name="40% - Accent2 22 2 2 3 2 2 3 2" xfId="9296" xr:uid="{04EF4E69-2B51-43D1-A63C-FE58BBEA63E3}"/>
    <cellStyle name="40% - Accent2 22 2 2 3 2 2 4" xfId="6864" xr:uid="{6C1F1C14-9C66-4379-85F6-F088F665BE61}"/>
    <cellStyle name="40% - Accent2 22 2 2 3 2 3" xfId="1347" xr:uid="{5B6A7BF1-71E0-46DB-85BA-A7FF5507530F}"/>
    <cellStyle name="40% - Accent2 22 2 2 3 2 3 2" xfId="5480" xr:uid="{CB1D6A6A-BF39-4543-8369-15F710C76B6B}"/>
    <cellStyle name="40% - Accent2 22 2 2 3 2 3 2 2" xfId="9836" xr:uid="{9F84EF00-3463-4736-9493-BBD92A6D6155}"/>
    <cellStyle name="40% - Accent2 22 2 2 3 2 3 3" xfId="6866" xr:uid="{2AFDCFDF-143E-4C9E-9CD3-1AEC97428DDF}"/>
    <cellStyle name="40% - Accent2 22 2 2 3 2 4" xfId="4400" xr:uid="{B0828492-0948-473E-8895-CE9BC5638E9D}"/>
    <cellStyle name="40% - Accent2 22 2 2 3 2 4 2" xfId="8756" xr:uid="{40B67EA0-6E76-46FD-A40E-4E4DC7285449}"/>
    <cellStyle name="40% - Accent2 22 2 2 3 2 5" xfId="6863" xr:uid="{74FB3414-960C-42A5-822B-A7D3A1ACD105}"/>
    <cellStyle name="40% - Accent2 22 2 2 3 3" xfId="1348" xr:uid="{D9883C80-D8B4-4BBB-840B-196864FA6866}"/>
    <cellStyle name="40% - Accent2 22 2 2 3 3 2" xfId="1349" xr:uid="{3ECBD2FA-1D70-47AA-B4DA-40565373E099}"/>
    <cellStyle name="40% - Accent2 22 2 2 3 3 2 2" xfId="5750" xr:uid="{1D8E1E07-53CB-4AC0-8C89-7D8545DD8BD8}"/>
    <cellStyle name="40% - Accent2 22 2 2 3 3 2 2 2" xfId="10106" xr:uid="{160A11C4-3BBD-4366-93C9-2C4BCF8650C5}"/>
    <cellStyle name="40% - Accent2 22 2 2 3 3 2 3" xfId="6868" xr:uid="{E1083E9C-0670-4EBE-8721-C16AE2020E90}"/>
    <cellStyle name="40% - Accent2 22 2 2 3 3 3" xfId="4670" xr:uid="{C5B690BE-0AA1-4D8C-8385-9C4E44A5E9D8}"/>
    <cellStyle name="40% - Accent2 22 2 2 3 3 3 2" xfId="9026" xr:uid="{EE6B8C2F-E642-4FB0-A1EC-751689179F16}"/>
    <cellStyle name="40% - Accent2 22 2 2 3 3 4" xfId="6867" xr:uid="{C5B80300-77FB-4E4F-9DDC-C62C148E0680}"/>
    <cellStyle name="40% - Accent2 22 2 2 3 4" xfId="1350" xr:uid="{CEC50C1E-5803-4EC4-880D-C6C8E8D8472D}"/>
    <cellStyle name="40% - Accent2 22 2 2 3 4 2" xfId="5210" xr:uid="{30C814FF-46F8-4DA8-A81D-4095930EC04B}"/>
    <cellStyle name="40% - Accent2 22 2 2 3 4 2 2" xfId="9566" xr:uid="{36193280-8EF2-476F-8678-2E3CC66F81F2}"/>
    <cellStyle name="40% - Accent2 22 2 2 3 4 3" xfId="6869" xr:uid="{BE4D3267-F3E6-4B23-BE6E-A3425A65AF3D}"/>
    <cellStyle name="40% - Accent2 22 2 2 3 5" xfId="4220" xr:uid="{4D21CB6C-803F-41EC-A276-9005E8AEE69F}"/>
    <cellStyle name="40% - Accent2 22 2 2 3 5 2" xfId="8576" xr:uid="{3DBDB6E9-F977-4AE8-AE4C-AC38F1F3FCD0}"/>
    <cellStyle name="40% - Accent2 22 2 2 3 6" xfId="6862" xr:uid="{2437866B-6621-4E17-ABC5-C1A902088B11}"/>
    <cellStyle name="40% - Accent2 22 2 2 4" xfId="1351" xr:uid="{19958A8F-CD5A-4FFE-8AF6-9EFE8A63007F}"/>
    <cellStyle name="40% - Accent2 22 2 2 4 2" xfId="1352" xr:uid="{F889C8EC-5A6F-4FB1-B66B-EDA098D81CB7}"/>
    <cellStyle name="40% - Accent2 22 2 2 4 2 2" xfId="1353" xr:uid="{B4995CC8-D9E5-4E98-BF2D-2D5951066A93}"/>
    <cellStyle name="40% - Accent2 22 2 2 4 2 2 2" xfId="5960" xr:uid="{9A555F45-007B-446C-B31F-1B26184CB313}"/>
    <cellStyle name="40% - Accent2 22 2 2 4 2 2 2 2" xfId="10316" xr:uid="{41949BB1-4CE6-4B5C-9171-6ECEE91A07CA}"/>
    <cellStyle name="40% - Accent2 22 2 2 4 2 2 3" xfId="6872" xr:uid="{A5000FD0-DBB9-41A3-9C3D-1E86C22B71C4}"/>
    <cellStyle name="40% - Accent2 22 2 2 4 2 3" xfId="4880" xr:uid="{8336DEBF-6D19-46C7-BB1E-76D812FEE7DE}"/>
    <cellStyle name="40% - Accent2 22 2 2 4 2 3 2" xfId="9236" xr:uid="{549AC14B-7C26-4D5C-9D49-42A3D5586137}"/>
    <cellStyle name="40% - Accent2 22 2 2 4 2 4" xfId="6871" xr:uid="{B440EC30-A61A-4A80-86C4-58AD19649C0D}"/>
    <cellStyle name="40% - Accent2 22 2 2 4 3" xfId="1354" xr:uid="{88AB23FD-F4D3-4DB3-8C94-BE08DBBAFF0C}"/>
    <cellStyle name="40% - Accent2 22 2 2 4 3 2" xfId="5420" xr:uid="{9C40C032-02E7-4977-B2E8-388F75CAE313}"/>
    <cellStyle name="40% - Accent2 22 2 2 4 3 2 2" xfId="9776" xr:uid="{EA45B616-ECC3-4E5D-90E8-3BDEDC467B63}"/>
    <cellStyle name="40% - Accent2 22 2 2 4 3 3" xfId="6873" xr:uid="{53789FE8-A4AA-4AC9-B584-C21F7291493E}"/>
    <cellStyle name="40% - Accent2 22 2 2 4 4" xfId="4340" xr:uid="{C2437BCC-4811-45DE-A3F6-A424292BA3A2}"/>
    <cellStyle name="40% - Accent2 22 2 2 4 4 2" xfId="8696" xr:uid="{AF6CBC3D-F0D8-4262-9EA5-AD6CE60A7381}"/>
    <cellStyle name="40% - Accent2 22 2 2 4 5" xfId="6870" xr:uid="{0EF9604C-8810-4600-B747-C3C0209D577D}"/>
    <cellStyle name="40% - Accent2 22 2 2 5" xfId="1355" xr:uid="{C35FDC99-9515-48FD-B08D-B96FDC045734}"/>
    <cellStyle name="40% - Accent2 22 2 2 5 2" xfId="1356" xr:uid="{0FC480A0-143E-42A6-B0B2-E7C68741E7D1}"/>
    <cellStyle name="40% - Accent2 22 2 2 5 2 2" xfId="5690" xr:uid="{CD3D01AA-5A90-499E-A01C-905C4B016358}"/>
    <cellStyle name="40% - Accent2 22 2 2 5 2 2 2" xfId="10046" xr:uid="{4AAD85B2-FCF9-474B-808D-4E2F6CAE0540}"/>
    <cellStyle name="40% - Accent2 22 2 2 5 2 3" xfId="6875" xr:uid="{946EF1E9-8215-4709-B38E-B13E363FDCAD}"/>
    <cellStyle name="40% - Accent2 22 2 2 5 3" xfId="4610" xr:uid="{74D04FF8-7CE8-463E-8351-F7FDE141CFB6}"/>
    <cellStyle name="40% - Accent2 22 2 2 5 3 2" xfId="8966" xr:uid="{C7EE89ED-F6FB-46F1-9D30-8567EF70770D}"/>
    <cellStyle name="40% - Accent2 22 2 2 5 4" xfId="6874" xr:uid="{392AED2F-AE14-4D41-B1BA-BF04ABB81DDE}"/>
    <cellStyle name="40% - Accent2 22 2 2 6" xfId="1357" xr:uid="{10BEBC0F-7369-4F71-A1E4-02C3545A459F}"/>
    <cellStyle name="40% - Accent2 22 2 2 6 2" xfId="5150" xr:uid="{F1D7184D-547D-40EA-8C5C-4D46A3468E9E}"/>
    <cellStyle name="40% - Accent2 22 2 2 6 2 2" xfId="9506" xr:uid="{24AB18A2-A532-4FF8-9FAE-036C080B107C}"/>
    <cellStyle name="40% - Accent2 22 2 2 6 3" xfId="6876" xr:uid="{79DB60C2-7626-40D8-B080-AF0E48D30267}"/>
    <cellStyle name="40% - Accent2 22 2 2 7" xfId="4040" xr:uid="{461D60C0-FD79-44DE-81F5-950BAE8017CC}"/>
    <cellStyle name="40% - Accent2 22 2 2 7 2" xfId="8396" xr:uid="{0C7FD363-51CC-4D9C-9557-5A2492DAE8F2}"/>
    <cellStyle name="40% - Accent2 22 2 2 8" xfId="6853" xr:uid="{C5C9D47D-D266-477B-939F-ECE3B5153055}"/>
    <cellStyle name="40% - Accent2 22 2 3" xfId="1358" xr:uid="{66C3FB90-ABED-45AF-9339-EE95A2CF1DD7}"/>
    <cellStyle name="40% - Accent2 22 2 3 2" xfId="1359" xr:uid="{76126A75-1D2E-416E-90D0-C1080A9F4222}"/>
    <cellStyle name="40% - Accent2 22 2 3 2 2" xfId="1360" xr:uid="{4F2B0C01-E365-4695-A020-4CBEBB751A13}"/>
    <cellStyle name="40% - Accent2 22 2 3 2 2 2" xfId="1361" xr:uid="{43902ACB-4937-44CE-A6F9-2519A0E08FD8}"/>
    <cellStyle name="40% - Accent2 22 2 3 2 2 2 2" xfId="6095" xr:uid="{79C16ADB-48B6-4258-8996-EFA55DA0D39B}"/>
    <cellStyle name="40% - Accent2 22 2 3 2 2 2 2 2" xfId="10451" xr:uid="{8D2FD53E-AF87-4AE9-A4AE-5FC2514F0900}"/>
    <cellStyle name="40% - Accent2 22 2 3 2 2 2 3" xfId="6880" xr:uid="{60D77696-5DBF-477A-A2B7-9E534E806484}"/>
    <cellStyle name="40% - Accent2 22 2 3 2 2 3" xfId="5015" xr:uid="{AF8F9C18-CB59-40F3-8BAE-BE6B2D364E1C}"/>
    <cellStyle name="40% - Accent2 22 2 3 2 2 3 2" xfId="9371" xr:uid="{578A4173-546E-47DF-BA65-741490684D7F}"/>
    <cellStyle name="40% - Accent2 22 2 3 2 2 4" xfId="6879" xr:uid="{29A5C9B1-9942-4E5E-B7BD-C706EF411452}"/>
    <cellStyle name="40% - Accent2 22 2 3 2 3" xfId="1362" xr:uid="{41080FD3-233D-4DF8-B6EA-69C4694FF5C5}"/>
    <cellStyle name="40% - Accent2 22 2 3 2 3 2" xfId="5555" xr:uid="{236C636A-188B-4E58-AA41-A6F220C97AA2}"/>
    <cellStyle name="40% - Accent2 22 2 3 2 3 2 2" xfId="9911" xr:uid="{955851D0-9302-40A5-891A-7B5CAD01CB86}"/>
    <cellStyle name="40% - Accent2 22 2 3 2 3 3" xfId="6881" xr:uid="{76B835E6-18B1-4978-8C72-F744E4EFC56C}"/>
    <cellStyle name="40% - Accent2 22 2 3 2 4" xfId="4475" xr:uid="{96C05085-13E6-4782-B744-08D96EA2CB54}"/>
    <cellStyle name="40% - Accent2 22 2 3 2 4 2" xfId="8831" xr:uid="{6D8CC5E5-80E0-4ADF-AECD-9BC41AF62C9D}"/>
    <cellStyle name="40% - Accent2 22 2 3 2 5" xfId="6878" xr:uid="{34C56AE2-05F3-4380-8372-6D843881FF83}"/>
    <cellStyle name="40% - Accent2 22 2 3 3" xfId="1363" xr:uid="{A1020913-219D-49F1-B215-50BA7A2BF208}"/>
    <cellStyle name="40% - Accent2 22 2 3 3 2" xfId="1364" xr:uid="{7EC4B1DD-F39F-470D-9F9C-66A71E3E4057}"/>
    <cellStyle name="40% - Accent2 22 2 3 3 2 2" xfId="5825" xr:uid="{1FFD9DEA-A60E-42AD-A9EC-823785A0AECD}"/>
    <cellStyle name="40% - Accent2 22 2 3 3 2 2 2" xfId="10181" xr:uid="{F1CCDA3B-B18A-499F-AAF6-219EA48C2866}"/>
    <cellStyle name="40% - Accent2 22 2 3 3 2 3" xfId="6883" xr:uid="{9AC57110-DEAC-41F8-AC3C-81D9A7FC42C0}"/>
    <cellStyle name="40% - Accent2 22 2 3 3 3" xfId="4745" xr:uid="{DC95772A-B4F5-4F9D-A883-F5BA03AC2326}"/>
    <cellStyle name="40% - Accent2 22 2 3 3 3 2" xfId="9101" xr:uid="{23465DE6-94DA-4374-9564-BC8F596C4DA4}"/>
    <cellStyle name="40% - Accent2 22 2 3 3 4" xfId="6882" xr:uid="{6BC35838-478A-4072-9968-BB31F16DD02D}"/>
    <cellStyle name="40% - Accent2 22 2 3 4" xfId="1365" xr:uid="{76B35098-4942-4FC4-BD44-52DDB6A5D967}"/>
    <cellStyle name="40% - Accent2 22 2 3 4 2" xfId="5285" xr:uid="{B4E177E7-F3BC-43E3-BD2E-7376B12B4EEF}"/>
    <cellStyle name="40% - Accent2 22 2 3 4 2 2" xfId="9641" xr:uid="{BC7AE38D-6253-4982-9668-84CD39A34AD1}"/>
    <cellStyle name="40% - Accent2 22 2 3 4 3" xfId="6884" xr:uid="{F1DEB17D-F826-4EA6-8861-B2322A10BEDF}"/>
    <cellStyle name="40% - Accent2 22 2 3 5" xfId="4115" xr:uid="{E96F426A-B5AE-456D-9A7E-122452E2FDC2}"/>
    <cellStyle name="40% - Accent2 22 2 3 5 2" xfId="8471" xr:uid="{CE107817-B536-462B-A069-35DF64BDAB86}"/>
    <cellStyle name="40% - Accent2 22 2 3 6" xfId="6877" xr:uid="{729BC326-50B3-4727-B029-CD735290CCF5}"/>
    <cellStyle name="40% - Accent2 22 2 4" xfId="1366" xr:uid="{F923D62E-E9A1-46D0-BC94-30AE1F3A5134}"/>
    <cellStyle name="40% - Accent2 22 2 4 2" xfId="1367" xr:uid="{A8DB6106-9E38-4A4E-B9CB-DF97632780EB}"/>
    <cellStyle name="40% - Accent2 22 2 4 2 2" xfId="1368" xr:uid="{3BEF4262-2F31-42C6-8CD8-81D193A3966F}"/>
    <cellStyle name="40% - Accent2 22 2 4 2 2 2" xfId="1369" xr:uid="{7B932E76-4FC2-4299-B7FF-47E48A496630}"/>
    <cellStyle name="40% - Accent2 22 2 4 2 2 2 2" xfId="6019" xr:uid="{108C19DD-37E8-4249-B4A7-ACE93157F775}"/>
    <cellStyle name="40% - Accent2 22 2 4 2 2 2 2 2" xfId="10375" xr:uid="{54D30345-2FBB-469E-A4CD-4247DEA9CA28}"/>
    <cellStyle name="40% - Accent2 22 2 4 2 2 2 3" xfId="6888" xr:uid="{E25F8347-6C8A-4FB5-BEE1-746E0187A721}"/>
    <cellStyle name="40% - Accent2 22 2 4 2 2 3" xfId="4939" xr:uid="{34CAB313-734E-4AE6-BD33-94C73B0AEE3F}"/>
    <cellStyle name="40% - Accent2 22 2 4 2 2 3 2" xfId="9295" xr:uid="{FAA989F2-84F4-4E90-AEE1-B7FD882909A8}"/>
    <cellStyle name="40% - Accent2 22 2 4 2 2 4" xfId="6887" xr:uid="{5EFD1C04-8AFF-4437-86F7-E5836FB51456}"/>
    <cellStyle name="40% - Accent2 22 2 4 2 3" xfId="1370" xr:uid="{3CF22153-BEF9-4051-ABB8-2DC16DFAB1AE}"/>
    <cellStyle name="40% - Accent2 22 2 4 2 3 2" xfId="5479" xr:uid="{2AAFD79B-DA00-4583-BE61-56D65C15070C}"/>
    <cellStyle name="40% - Accent2 22 2 4 2 3 2 2" xfId="9835" xr:uid="{61AAFC1B-CD34-42F4-BC7D-28FCE781334E}"/>
    <cellStyle name="40% - Accent2 22 2 4 2 3 3" xfId="6889" xr:uid="{CB61ADD0-BDDC-4E89-9C02-74677A497A47}"/>
    <cellStyle name="40% - Accent2 22 2 4 2 4" xfId="4399" xr:uid="{733DECAF-F487-426A-845E-776EA2B42723}"/>
    <cellStyle name="40% - Accent2 22 2 4 2 4 2" xfId="8755" xr:uid="{6BB3B742-D65B-4AA8-A238-B8D940A85565}"/>
    <cellStyle name="40% - Accent2 22 2 4 2 5" xfId="6886" xr:uid="{2CB0A7E3-4A1D-4F39-BE5F-AAF810C7D8F6}"/>
    <cellStyle name="40% - Accent2 22 2 4 3" xfId="1371" xr:uid="{00E8E4E5-CC26-4E9A-800B-2CF8828D1856}"/>
    <cellStyle name="40% - Accent2 22 2 4 3 2" xfId="1372" xr:uid="{9C69DF5B-C4AA-4EC6-AC75-B3DAFD73E5C9}"/>
    <cellStyle name="40% - Accent2 22 2 4 3 2 2" xfId="5749" xr:uid="{42A9D0B3-8BD3-49C2-8C72-4BEABBF4CE08}"/>
    <cellStyle name="40% - Accent2 22 2 4 3 2 2 2" xfId="10105" xr:uid="{F852F236-0C92-413B-B342-ED18BCB3AEB7}"/>
    <cellStyle name="40% - Accent2 22 2 4 3 2 3" xfId="6891" xr:uid="{8F14EE1D-33AE-45E1-A930-A5EF395D4553}"/>
    <cellStyle name="40% - Accent2 22 2 4 3 3" xfId="4669" xr:uid="{E9EBC015-F5CE-4397-B8E9-623F634A2CC4}"/>
    <cellStyle name="40% - Accent2 22 2 4 3 3 2" xfId="9025" xr:uid="{B270A9C1-B7E6-4D4D-A32B-39AD1100428E}"/>
    <cellStyle name="40% - Accent2 22 2 4 3 4" xfId="6890" xr:uid="{278B3E83-280C-425E-A298-C65201A17674}"/>
    <cellStyle name="40% - Accent2 22 2 4 4" xfId="1373" xr:uid="{5C123701-9F21-4E67-BA97-5B5EDB59C962}"/>
    <cellStyle name="40% - Accent2 22 2 4 4 2" xfId="5209" xr:uid="{2F47A551-E449-4934-AE52-65723E18DE40}"/>
    <cellStyle name="40% - Accent2 22 2 4 4 2 2" xfId="9565" xr:uid="{8D4B59A8-FDC8-4E50-AD3F-8ABBB708FB0E}"/>
    <cellStyle name="40% - Accent2 22 2 4 4 3" xfId="6892" xr:uid="{762CC8FD-EE0E-42FE-9252-493D058C2ECE}"/>
    <cellStyle name="40% - Accent2 22 2 4 5" xfId="4219" xr:uid="{819B167D-9BDB-4B57-BC30-8880C37EC5C5}"/>
    <cellStyle name="40% - Accent2 22 2 4 5 2" xfId="8575" xr:uid="{7A484D0F-8C75-4265-9495-94AB018D03BD}"/>
    <cellStyle name="40% - Accent2 22 2 4 6" xfId="6885" xr:uid="{38946A8A-B38E-4977-8E5C-D0615BC976F2}"/>
    <cellStyle name="40% - Accent2 22 2 5" xfId="1374" xr:uid="{AE07DD6D-8172-4B22-8B4D-5FDFC7A4141A}"/>
    <cellStyle name="40% - Accent2 22 2 5 2" xfId="1375" xr:uid="{F1EAC90A-E0B7-4C9F-9E27-E0D5F0476FA7}"/>
    <cellStyle name="40% - Accent2 22 2 5 2 2" xfId="1376" xr:uid="{ED263837-B321-4EA2-8531-B89EF6A72F79}"/>
    <cellStyle name="40% - Accent2 22 2 5 2 2 2" xfId="5915" xr:uid="{466D1F85-A64D-4BF7-8D5F-991F47A7C7AB}"/>
    <cellStyle name="40% - Accent2 22 2 5 2 2 2 2" xfId="10271" xr:uid="{7ECB4D0D-F8AF-489F-8359-C4D831A24628}"/>
    <cellStyle name="40% - Accent2 22 2 5 2 2 3" xfId="6895" xr:uid="{61AD013F-312F-4B70-BD00-D0DD406DE1DF}"/>
    <cellStyle name="40% - Accent2 22 2 5 2 3" xfId="4835" xr:uid="{D603AABD-FD10-4127-B3C6-2B1B6644644F}"/>
    <cellStyle name="40% - Accent2 22 2 5 2 3 2" xfId="9191" xr:uid="{6C62BA15-4625-4004-B2E0-3B9F3100265A}"/>
    <cellStyle name="40% - Accent2 22 2 5 2 4" xfId="6894" xr:uid="{66ABE447-2A75-40F9-B1D1-CC7F67B10F74}"/>
    <cellStyle name="40% - Accent2 22 2 5 3" xfId="1377" xr:uid="{29311205-C82E-434D-A64E-049A161B1D13}"/>
    <cellStyle name="40% - Accent2 22 2 5 3 2" xfId="5375" xr:uid="{10DE14F9-0397-406A-A45B-E7DEF81594EA}"/>
    <cellStyle name="40% - Accent2 22 2 5 3 2 2" xfId="9731" xr:uid="{DFB076BF-8E5C-45B0-8C8F-2A41CE5AEA59}"/>
    <cellStyle name="40% - Accent2 22 2 5 3 3" xfId="6896" xr:uid="{5CD9EC3D-3641-47A4-BC27-EFF93B355F63}"/>
    <cellStyle name="40% - Accent2 22 2 5 4" xfId="4295" xr:uid="{8B72A669-BB7E-46D2-BA96-1E807C5EEE2B}"/>
    <cellStyle name="40% - Accent2 22 2 5 4 2" xfId="8651" xr:uid="{A1073F09-269F-4DFB-BDD8-A73CB13407DC}"/>
    <cellStyle name="40% - Accent2 22 2 5 5" xfId="6893" xr:uid="{4F7B98A8-17B6-4F80-8A0A-0DE31FB8B6B2}"/>
    <cellStyle name="40% - Accent2 22 2 6" xfId="1378" xr:uid="{109072E7-5B55-4A64-A77D-E5D6151C37EA}"/>
    <cellStyle name="40% - Accent2 22 2 6 2" xfId="1379" xr:uid="{D4610517-1658-49EE-A732-87DFCFD5C100}"/>
    <cellStyle name="40% - Accent2 22 2 6 2 2" xfId="5645" xr:uid="{B77E3439-732F-4D3D-BC31-A7CEC88CFF52}"/>
    <cellStyle name="40% - Accent2 22 2 6 2 2 2" xfId="10001" xr:uid="{018EF0A4-792B-4982-AEBE-F55C00023AEB}"/>
    <cellStyle name="40% - Accent2 22 2 6 2 3" xfId="6898" xr:uid="{AD3EDCD7-FE85-4E03-9A2C-571D973FE37C}"/>
    <cellStyle name="40% - Accent2 22 2 6 3" xfId="4565" xr:uid="{62CFC7E7-B6AB-4B62-8AF7-ACFE9113F245}"/>
    <cellStyle name="40% - Accent2 22 2 6 3 2" xfId="8921" xr:uid="{BBB78557-3685-4A91-B8F0-23D065BAD8EC}"/>
    <cellStyle name="40% - Accent2 22 2 6 4" xfId="6897" xr:uid="{EDFF712D-B18A-42AE-A92D-29B335B3ADD0}"/>
    <cellStyle name="40% - Accent2 22 2 7" xfId="1380" xr:uid="{D83D932B-46AC-4E9F-88C4-B4672CF5E4C9}"/>
    <cellStyle name="40% - Accent2 22 2 7 2" xfId="5105" xr:uid="{6522A278-C50A-44F2-A1A2-4978BFBE9C21}"/>
    <cellStyle name="40% - Accent2 22 2 7 2 2" xfId="9461" xr:uid="{B5B09494-FC6D-41E6-B217-4D6D7971AB0A}"/>
    <cellStyle name="40% - Accent2 22 2 7 3" xfId="6899" xr:uid="{34B8EB14-9C41-42E5-9EEC-F3D5EF402B14}"/>
    <cellStyle name="40% - Accent2 22 2 8" xfId="4039" xr:uid="{7B38BADE-28E1-4DB5-983C-8B8F1FE86259}"/>
    <cellStyle name="40% - Accent2 22 2 8 2" xfId="8395" xr:uid="{BEB61576-F424-442A-B639-240640399F6B}"/>
    <cellStyle name="40% - Accent2 22 2 9" xfId="6852" xr:uid="{108517C0-A4C4-4E52-86E7-3BDE54FA1C2A}"/>
    <cellStyle name="40% - Accent2 22 3" xfId="1381" xr:uid="{D8068F84-CCC9-409C-896F-C8C0D1BE50D9}"/>
    <cellStyle name="40% - Accent2 22 3 2" xfId="1382" xr:uid="{16BADAAD-2D78-4C4F-94B9-52E7A87BCC38}"/>
    <cellStyle name="40% - Accent2 22 3 2 2" xfId="1383" xr:uid="{80C793F5-A135-4C4F-A7C1-99DE97C9B73E}"/>
    <cellStyle name="40% - Accent2 22 3 2 2 2" xfId="1384" xr:uid="{38A58C3B-5997-45DE-9F75-7EBFEDD3DA64}"/>
    <cellStyle name="40% - Accent2 22 3 2 2 2 2" xfId="1385" xr:uid="{58E1D432-D07F-46B7-B510-85D4F47D0408}"/>
    <cellStyle name="40% - Accent2 22 3 2 2 2 2 2" xfId="6126" xr:uid="{A78CDE01-CA27-49DE-9671-965EBB2EB845}"/>
    <cellStyle name="40% - Accent2 22 3 2 2 2 2 2 2" xfId="10482" xr:uid="{8A53C783-D047-4A08-80CB-5F4B4ADE100B}"/>
    <cellStyle name="40% - Accent2 22 3 2 2 2 2 3" xfId="6904" xr:uid="{CFF5EB71-28D5-4576-947F-EFD956C25873}"/>
    <cellStyle name="40% - Accent2 22 3 2 2 2 3" xfId="5046" xr:uid="{A0F090AF-FB83-4FAE-B4A8-253B78C654A1}"/>
    <cellStyle name="40% - Accent2 22 3 2 2 2 3 2" xfId="9402" xr:uid="{22A08EBC-0893-4A04-9FF0-B0BBBDDA2BCB}"/>
    <cellStyle name="40% - Accent2 22 3 2 2 2 4" xfId="6903" xr:uid="{873DD788-AC86-4B5C-978A-49E8BC4A9B01}"/>
    <cellStyle name="40% - Accent2 22 3 2 2 3" xfId="1386" xr:uid="{6812C5E4-A955-485D-B6CE-8CDB84D1A172}"/>
    <cellStyle name="40% - Accent2 22 3 2 2 3 2" xfId="5586" xr:uid="{AEF02C8B-F190-463B-A7EB-EAA8361155EF}"/>
    <cellStyle name="40% - Accent2 22 3 2 2 3 2 2" xfId="9942" xr:uid="{5C79A6E5-CF51-40E4-9BD2-A8DE1937CE5B}"/>
    <cellStyle name="40% - Accent2 22 3 2 2 3 3" xfId="6905" xr:uid="{F802EE5A-8E41-407C-B3BC-288D60D3B6CD}"/>
    <cellStyle name="40% - Accent2 22 3 2 2 4" xfId="4506" xr:uid="{D559436F-85B7-40E5-B89B-069972F127DC}"/>
    <cellStyle name="40% - Accent2 22 3 2 2 4 2" xfId="8862" xr:uid="{22F6D8FD-6328-4104-8DE9-E600D239A0DB}"/>
    <cellStyle name="40% - Accent2 22 3 2 2 5" xfId="6902" xr:uid="{B95397D3-0E5D-419C-A4E5-F2D45415C80B}"/>
    <cellStyle name="40% - Accent2 22 3 2 3" xfId="1387" xr:uid="{F16000C6-1BC2-4C60-B7AC-4FA33E80C3C5}"/>
    <cellStyle name="40% - Accent2 22 3 2 3 2" xfId="1388" xr:uid="{69CD5C33-92F8-4970-847B-E6AA8FC55870}"/>
    <cellStyle name="40% - Accent2 22 3 2 3 2 2" xfId="5856" xr:uid="{85BF3FB0-FC5D-437A-88B5-E3C75DC582EC}"/>
    <cellStyle name="40% - Accent2 22 3 2 3 2 2 2" xfId="10212" xr:uid="{DEAE6BA0-F26C-4DEB-8D2E-82138AAF084E}"/>
    <cellStyle name="40% - Accent2 22 3 2 3 2 3" xfId="6907" xr:uid="{03BA0DB7-7DD3-42B1-9C42-2F8A6DD07ADD}"/>
    <cellStyle name="40% - Accent2 22 3 2 3 3" xfId="4776" xr:uid="{C188272B-0C42-4B0F-A7FE-E5FA85393455}"/>
    <cellStyle name="40% - Accent2 22 3 2 3 3 2" xfId="9132" xr:uid="{F30D4462-0FC4-4DAE-86B5-A78CE962A431}"/>
    <cellStyle name="40% - Accent2 22 3 2 3 4" xfId="6906" xr:uid="{5D4B3DEE-9E7B-40C0-A174-554E8A2601D4}"/>
    <cellStyle name="40% - Accent2 22 3 2 4" xfId="1389" xr:uid="{B7757CC5-3035-4760-92F5-DCC12D5F66FC}"/>
    <cellStyle name="40% - Accent2 22 3 2 4 2" xfId="5316" xr:uid="{D18BDE82-AAF3-4250-9908-7BA7DEC8E80F}"/>
    <cellStyle name="40% - Accent2 22 3 2 4 2 2" xfId="9672" xr:uid="{6619EB15-F500-4BD7-84F9-3C9AA0378F04}"/>
    <cellStyle name="40% - Accent2 22 3 2 4 3" xfId="6908" xr:uid="{1AE4DFAC-1206-4B61-916D-73989382A919}"/>
    <cellStyle name="40% - Accent2 22 3 2 5" xfId="4146" xr:uid="{6C068264-C046-4D5C-997E-FCE2AC621159}"/>
    <cellStyle name="40% - Accent2 22 3 2 5 2" xfId="8502" xr:uid="{A4DADE96-57E5-43D5-BA8E-B8BEEBB73AD2}"/>
    <cellStyle name="40% - Accent2 22 3 2 6" xfId="6901" xr:uid="{D61121D0-4934-4764-9E79-FB5C41B4EF02}"/>
    <cellStyle name="40% - Accent2 22 3 3" xfId="1390" xr:uid="{57636373-CFD7-4443-B927-A182A6E89F7B}"/>
    <cellStyle name="40% - Accent2 22 3 3 2" xfId="1391" xr:uid="{EF3C9912-80B3-4371-BCBB-814BFE8A36C5}"/>
    <cellStyle name="40% - Accent2 22 3 3 2 2" xfId="1392" xr:uid="{D92A9BE9-56DC-4A48-B472-2E49D2349A7A}"/>
    <cellStyle name="40% - Accent2 22 3 3 2 2 2" xfId="1393" xr:uid="{86B37128-B98D-426A-A1C3-9F9D38E70748}"/>
    <cellStyle name="40% - Accent2 22 3 3 2 2 2 2" xfId="6021" xr:uid="{BEBD5117-C8EC-4757-B6D0-AD4499D796D1}"/>
    <cellStyle name="40% - Accent2 22 3 3 2 2 2 2 2" xfId="10377" xr:uid="{AF4BF791-064F-4E32-989C-85EBC4AFA71C}"/>
    <cellStyle name="40% - Accent2 22 3 3 2 2 2 3" xfId="6912" xr:uid="{75ACE3D4-FB20-4D5B-8E39-673EE79F511D}"/>
    <cellStyle name="40% - Accent2 22 3 3 2 2 3" xfId="4941" xr:uid="{390D4ABB-2615-4F18-8331-C199460F34D7}"/>
    <cellStyle name="40% - Accent2 22 3 3 2 2 3 2" xfId="9297" xr:uid="{1734D984-63D1-4828-9BC2-D281CECE7483}"/>
    <cellStyle name="40% - Accent2 22 3 3 2 2 4" xfId="6911" xr:uid="{847E6BA7-18F9-4899-9A5F-B645AE023330}"/>
    <cellStyle name="40% - Accent2 22 3 3 2 3" xfId="1394" xr:uid="{E216BEDC-C3CA-4C67-AD56-BE72654BD535}"/>
    <cellStyle name="40% - Accent2 22 3 3 2 3 2" xfId="5481" xr:uid="{B6AE8D48-D1C9-472E-BD7D-8EAD3BF060EF}"/>
    <cellStyle name="40% - Accent2 22 3 3 2 3 2 2" xfId="9837" xr:uid="{B54B0603-86E4-4D11-B3C0-208EBB9E560C}"/>
    <cellStyle name="40% - Accent2 22 3 3 2 3 3" xfId="6913" xr:uid="{CFA84DAC-455E-473F-8B60-85EE0208E529}"/>
    <cellStyle name="40% - Accent2 22 3 3 2 4" xfId="4401" xr:uid="{CED43613-592A-4659-B00E-F09C81D8025B}"/>
    <cellStyle name="40% - Accent2 22 3 3 2 4 2" xfId="8757" xr:uid="{6FB51C99-2002-480E-B232-FFE20D16DDA3}"/>
    <cellStyle name="40% - Accent2 22 3 3 2 5" xfId="6910" xr:uid="{F943BD03-A9EE-4B14-9AC2-E2C3A0AC4B49}"/>
    <cellStyle name="40% - Accent2 22 3 3 3" xfId="1395" xr:uid="{B1485BB7-20B2-48A1-B318-1E755F6A797F}"/>
    <cellStyle name="40% - Accent2 22 3 3 3 2" xfId="1396" xr:uid="{6E18D61F-5246-4C2D-9602-48653C3CE0E7}"/>
    <cellStyle name="40% - Accent2 22 3 3 3 2 2" xfId="5751" xr:uid="{991254FB-FEBC-4F4F-AD13-CF65ED98F07C}"/>
    <cellStyle name="40% - Accent2 22 3 3 3 2 2 2" xfId="10107" xr:uid="{D1149FBE-A66B-4474-BD1F-54636A439F26}"/>
    <cellStyle name="40% - Accent2 22 3 3 3 2 3" xfId="6915" xr:uid="{E1F64686-B2FF-453C-906D-314F5FA653EF}"/>
    <cellStyle name="40% - Accent2 22 3 3 3 3" xfId="4671" xr:uid="{987A8B32-6ECD-470A-BCBD-90B3B47DCDD1}"/>
    <cellStyle name="40% - Accent2 22 3 3 3 3 2" xfId="9027" xr:uid="{A3D0BCBA-81D9-4448-960B-6B82B78AF12D}"/>
    <cellStyle name="40% - Accent2 22 3 3 3 4" xfId="6914" xr:uid="{FC265F92-E1C2-4046-B0AC-19ACFBA63E0E}"/>
    <cellStyle name="40% - Accent2 22 3 3 4" xfId="1397" xr:uid="{E697865D-CE1C-4AC3-B431-AFFD7848822B}"/>
    <cellStyle name="40% - Accent2 22 3 3 4 2" xfId="5211" xr:uid="{F0766CFE-5579-481E-B14E-F7C7A6BA40C9}"/>
    <cellStyle name="40% - Accent2 22 3 3 4 2 2" xfId="9567" xr:uid="{F024CA26-6E8A-4F6F-8725-EC2733C8219F}"/>
    <cellStyle name="40% - Accent2 22 3 3 4 3" xfId="6916" xr:uid="{32FD003F-6F8C-42A1-AB4B-9967985AD2E5}"/>
    <cellStyle name="40% - Accent2 22 3 3 5" xfId="4221" xr:uid="{2B0871B4-04B5-44F2-98D3-64525C4A6211}"/>
    <cellStyle name="40% - Accent2 22 3 3 5 2" xfId="8577" xr:uid="{1BB9BCFB-F6F7-420E-9D3D-BF46007633D9}"/>
    <cellStyle name="40% - Accent2 22 3 3 6" xfId="6909" xr:uid="{693B595E-C1F7-4DDB-A902-3561CDAE06A7}"/>
    <cellStyle name="40% - Accent2 22 3 4" xfId="1398" xr:uid="{859DB126-5268-4672-B7F5-9CC2E5552D76}"/>
    <cellStyle name="40% - Accent2 22 3 4 2" xfId="1399" xr:uid="{B3CB6659-0989-44B0-AFF2-E7E970BD90DA}"/>
    <cellStyle name="40% - Accent2 22 3 4 2 2" xfId="1400" xr:uid="{52755C76-66D7-43AF-88B8-8431FFFB0EDC}"/>
    <cellStyle name="40% - Accent2 22 3 4 2 2 2" xfId="5946" xr:uid="{2AF5E898-BA9E-4A03-BCE6-0D78CA1915B2}"/>
    <cellStyle name="40% - Accent2 22 3 4 2 2 2 2" xfId="10302" xr:uid="{13078343-2C2D-4B6A-8F72-5E6EFD683885}"/>
    <cellStyle name="40% - Accent2 22 3 4 2 2 3" xfId="6919" xr:uid="{732DCDB3-A1A9-4C0D-B4AB-2CB54204CF37}"/>
    <cellStyle name="40% - Accent2 22 3 4 2 3" xfId="4866" xr:uid="{858F69AE-FF95-43F7-A71B-9138A7593217}"/>
    <cellStyle name="40% - Accent2 22 3 4 2 3 2" xfId="9222" xr:uid="{46B13CF3-1B36-474B-96CD-7BDAE5A6B3A1}"/>
    <cellStyle name="40% - Accent2 22 3 4 2 4" xfId="6918" xr:uid="{A72E8093-8004-401A-B363-8CF6F44631ED}"/>
    <cellStyle name="40% - Accent2 22 3 4 3" xfId="1401" xr:uid="{8AF404BE-9F1B-43D3-B32B-E614EB8AE163}"/>
    <cellStyle name="40% - Accent2 22 3 4 3 2" xfId="5406" xr:uid="{3BEB7243-FB21-4D35-A3F1-EC2406BDEB8C}"/>
    <cellStyle name="40% - Accent2 22 3 4 3 2 2" xfId="9762" xr:uid="{5FAF4E63-A77D-4507-80EE-A52B65CE28FF}"/>
    <cellStyle name="40% - Accent2 22 3 4 3 3" xfId="6920" xr:uid="{C9ACA2B0-0E75-4723-BA7B-0264B31F49FF}"/>
    <cellStyle name="40% - Accent2 22 3 4 4" xfId="4326" xr:uid="{D7AB428C-196B-445E-9002-16B9BD214D57}"/>
    <cellStyle name="40% - Accent2 22 3 4 4 2" xfId="8682" xr:uid="{616698BC-41C8-4A7A-BBF0-6D3EC61E6E7B}"/>
    <cellStyle name="40% - Accent2 22 3 4 5" xfId="6917" xr:uid="{8750D5C5-2B46-441B-9FF9-A492C96D478C}"/>
    <cellStyle name="40% - Accent2 22 3 5" xfId="1402" xr:uid="{ADCFD9AD-434A-4428-BC8B-34A6B01C1ABA}"/>
    <cellStyle name="40% - Accent2 22 3 5 2" xfId="1403" xr:uid="{930186D8-1C64-4D45-AA4F-7551DD10417F}"/>
    <cellStyle name="40% - Accent2 22 3 5 2 2" xfId="5676" xr:uid="{659BAA4F-605A-422A-AF89-E41999AC4940}"/>
    <cellStyle name="40% - Accent2 22 3 5 2 2 2" xfId="10032" xr:uid="{4CE85F38-9B2E-43E1-BB1F-2A0F5EECAA71}"/>
    <cellStyle name="40% - Accent2 22 3 5 2 3" xfId="6922" xr:uid="{757E4992-9FA3-43D8-BBA0-AE4A72A5701D}"/>
    <cellStyle name="40% - Accent2 22 3 5 3" xfId="4596" xr:uid="{490B259E-8E94-4FF5-906E-6FB8745E78F9}"/>
    <cellStyle name="40% - Accent2 22 3 5 3 2" xfId="8952" xr:uid="{FA23E5DF-C66B-4504-9940-4FBEBE68F43D}"/>
    <cellStyle name="40% - Accent2 22 3 5 4" xfId="6921" xr:uid="{6E0E37EB-A830-4828-84A3-902DA381F55A}"/>
    <cellStyle name="40% - Accent2 22 3 6" xfId="1404" xr:uid="{E724F953-D136-45BC-BF68-3F7F8F0E655B}"/>
    <cellStyle name="40% - Accent2 22 3 6 2" xfId="5136" xr:uid="{3FC2EA5D-1DAC-4951-AEDF-6B7DEA4FE070}"/>
    <cellStyle name="40% - Accent2 22 3 6 2 2" xfId="9492" xr:uid="{A6A6F662-ED66-4BAB-A281-4A533173A5B8}"/>
    <cellStyle name="40% - Accent2 22 3 6 3" xfId="6923" xr:uid="{E144AB82-930F-4F10-98D0-10000D188E9F}"/>
    <cellStyle name="40% - Accent2 22 3 7" xfId="4041" xr:uid="{FCDD7B76-F5C3-4D00-9D59-5166AA7D430C}"/>
    <cellStyle name="40% - Accent2 22 3 7 2" xfId="8397" xr:uid="{61244E18-3031-42DF-B3B0-75D6B089F996}"/>
    <cellStyle name="40% - Accent2 22 3 8" xfId="6900" xr:uid="{AA26CFB6-EA76-4AF2-B630-926A192EC531}"/>
    <cellStyle name="40% - Accent2 22 4" xfId="1405" xr:uid="{EDF3088D-EFD5-42C0-BB2C-FCD2570D2585}"/>
    <cellStyle name="40% - Accent2 22 4 2" xfId="1406" xr:uid="{A7F73719-2835-4E5D-A64E-7FBB2140A000}"/>
    <cellStyle name="40% - Accent2 22 4 2 2" xfId="1407" xr:uid="{B173AE68-8B7D-40B2-92C1-00E86545C869}"/>
    <cellStyle name="40% - Accent2 22 4 2 2 2" xfId="1408" xr:uid="{B9FB5F5F-AC39-45A6-B66D-E8C24DC18FDB}"/>
    <cellStyle name="40% - Accent2 22 4 2 2 2 2" xfId="6081" xr:uid="{0DD0BF3F-3259-496F-B30F-4A97DF8C8346}"/>
    <cellStyle name="40% - Accent2 22 4 2 2 2 2 2" xfId="10437" xr:uid="{D092C3E2-C6DD-496C-9DDD-D66C9472C2B6}"/>
    <cellStyle name="40% - Accent2 22 4 2 2 2 3" xfId="6927" xr:uid="{F958ABB8-14F3-40EA-94C7-EBDE954F894C}"/>
    <cellStyle name="40% - Accent2 22 4 2 2 3" xfId="5001" xr:uid="{3AC9DEB7-AF63-4A9A-83D1-365FDD5E5567}"/>
    <cellStyle name="40% - Accent2 22 4 2 2 3 2" xfId="9357" xr:uid="{DFBEA38E-F0F5-4A35-A0D3-1C873EC95BB6}"/>
    <cellStyle name="40% - Accent2 22 4 2 2 4" xfId="6926" xr:uid="{6A5436F9-4FF7-45E0-9142-3C94395F1ECE}"/>
    <cellStyle name="40% - Accent2 22 4 2 3" xfId="1409" xr:uid="{71DF7279-B74D-4E14-BFAB-8FB4F302C009}"/>
    <cellStyle name="40% - Accent2 22 4 2 3 2" xfId="5541" xr:uid="{5D3D397D-8060-426A-BEBF-A71E2A0D4433}"/>
    <cellStyle name="40% - Accent2 22 4 2 3 2 2" xfId="9897" xr:uid="{A5D3D3E2-4D15-4D69-8CD7-0A067AD69F8F}"/>
    <cellStyle name="40% - Accent2 22 4 2 3 3" xfId="6928" xr:uid="{7B78C893-A914-466A-8294-55D6F2421DE2}"/>
    <cellStyle name="40% - Accent2 22 4 2 4" xfId="4461" xr:uid="{E1C7DB66-4677-4A36-A82C-3526F4BF5AB2}"/>
    <cellStyle name="40% - Accent2 22 4 2 4 2" xfId="8817" xr:uid="{FFF28CA1-5896-4C92-B8B5-B4E996F389FE}"/>
    <cellStyle name="40% - Accent2 22 4 2 5" xfId="6925" xr:uid="{8F5C1970-C843-4031-8CEE-58EEA2080B8D}"/>
    <cellStyle name="40% - Accent2 22 4 3" xfId="1410" xr:uid="{C98F08D1-FB60-474C-902F-D4B60FE8A247}"/>
    <cellStyle name="40% - Accent2 22 4 3 2" xfId="1411" xr:uid="{85A7D3BC-571C-481D-AEB0-27751D498A55}"/>
    <cellStyle name="40% - Accent2 22 4 3 2 2" xfId="5811" xr:uid="{72065CF6-7671-4662-99ED-69046CF94E0B}"/>
    <cellStyle name="40% - Accent2 22 4 3 2 2 2" xfId="10167" xr:uid="{6B5BDDA3-F998-4B90-9E9D-43BCF9954A1F}"/>
    <cellStyle name="40% - Accent2 22 4 3 2 3" xfId="6930" xr:uid="{0F511C72-CE0F-45CA-833C-9CCB0A76EFB8}"/>
    <cellStyle name="40% - Accent2 22 4 3 3" xfId="4731" xr:uid="{785D121F-EC45-42A2-A121-D4799BE45FE5}"/>
    <cellStyle name="40% - Accent2 22 4 3 3 2" xfId="9087" xr:uid="{7AA671E3-B6A6-4778-84E1-F5E41AF57F3D}"/>
    <cellStyle name="40% - Accent2 22 4 3 4" xfId="6929" xr:uid="{9AEA8D01-F48E-4A0E-ACBE-7A37BB34C42D}"/>
    <cellStyle name="40% - Accent2 22 4 4" xfId="1412" xr:uid="{B6CDA767-ECB9-445A-80C5-CDF2A53E58FF}"/>
    <cellStyle name="40% - Accent2 22 4 4 2" xfId="5271" xr:uid="{B13E1766-D3D3-44E1-A55E-C29EEC951B01}"/>
    <cellStyle name="40% - Accent2 22 4 4 2 2" xfId="9627" xr:uid="{02C60DB8-F2E0-4F35-9D0F-859F2CCD7024}"/>
    <cellStyle name="40% - Accent2 22 4 4 3" xfId="6931" xr:uid="{7EF3B3C4-0EA6-49AA-97F9-0598DD2D563D}"/>
    <cellStyle name="40% - Accent2 22 4 5" xfId="4101" xr:uid="{BA461023-BABF-4B6D-8EB9-0FC40C7242D1}"/>
    <cellStyle name="40% - Accent2 22 4 5 2" xfId="8457" xr:uid="{6CAB05E4-7684-41F6-B8E7-949B15BFE0C4}"/>
    <cellStyle name="40% - Accent2 22 4 6" xfId="6924" xr:uid="{E22E65B0-D7E0-42FC-BA24-FB95B57A4919}"/>
    <cellStyle name="40% - Accent2 22 5" xfId="1413" xr:uid="{FFF90CE4-6E6E-4CBA-820B-08E25A404469}"/>
    <cellStyle name="40% - Accent2 22 5 2" xfId="1414" xr:uid="{99CE7378-69DE-4A9C-864A-E6148564150C}"/>
    <cellStyle name="40% - Accent2 22 5 2 2" xfId="1415" xr:uid="{25430760-BEC7-45BF-9944-6C94F89F8F2F}"/>
    <cellStyle name="40% - Accent2 22 5 2 2 2" xfId="1416" xr:uid="{C6E853FE-1C03-4B96-85BA-3DED68FD85AB}"/>
    <cellStyle name="40% - Accent2 22 5 2 2 2 2" xfId="5991" xr:uid="{2C578A13-CED9-48E7-BF0D-B558919ED152}"/>
    <cellStyle name="40% - Accent2 22 5 2 2 2 2 2" xfId="10347" xr:uid="{5EF256D8-B24C-4340-92C7-CCFB8BD9DD46}"/>
    <cellStyle name="40% - Accent2 22 5 2 2 2 3" xfId="6935" xr:uid="{D7BF03F0-C18B-4EA9-ADB1-F0219245CCE3}"/>
    <cellStyle name="40% - Accent2 22 5 2 2 3" xfId="4911" xr:uid="{AD79175C-7180-4EBD-A919-339D932F3E7C}"/>
    <cellStyle name="40% - Accent2 22 5 2 2 3 2" xfId="9267" xr:uid="{1A661E3D-0C35-4749-83CD-1D77B2B5316A}"/>
    <cellStyle name="40% - Accent2 22 5 2 2 4" xfId="6934" xr:uid="{BBA29FEA-045F-40DA-9A35-59F349656263}"/>
    <cellStyle name="40% - Accent2 22 5 2 3" xfId="1417" xr:uid="{EA7541A6-6526-4DAC-AF84-E0A9A8328436}"/>
    <cellStyle name="40% - Accent2 22 5 2 3 2" xfId="5451" xr:uid="{A8208FAF-B967-4EBA-9D89-1D493A4089D7}"/>
    <cellStyle name="40% - Accent2 22 5 2 3 2 2" xfId="9807" xr:uid="{18811F10-745C-400F-A0D5-2174EF7B70CC}"/>
    <cellStyle name="40% - Accent2 22 5 2 3 3" xfId="6936" xr:uid="{15D4146E-8CDA-46AD-A54A-3BD0127A67D8}"/>
    <cellStyle name="40% - Accent2 22 5 2 4" xfId="4371" xr:uid="{7E1D22A6-B798-4202-9C6B-4649BFF32DDA}"/>
    <cellStyle name="40% - Accent2 22 5 2 4 2" xfId="8727" xr:uid="{3D0807CA-CD68-4551-A228-C26B57758184}"/>
    <cellStyle name="40% - Accent2 22 5 2 5" xfId="6933" xr:uid="{066296C1-5DAF-4C39-82AC-3C567E43724D}"/>
    <cellStyle name="40% - Accent2 22 5 3" xfId="1418" xr:uid="{884B286F-267F-433E-ABA5-57FD54CCDCE3}"/>
    <cellStyle name="40% - Accent2 22 5 3 2" xfId="1419" xr:uid="{21A5350E-58E6-4417-A1DC-C7133DEDF634}"/>
    <cellStyle name="40% - Accent2 22 5 3 2 2" xfId="5721" xr:uid="{A10F6481-C85B-42AF-993D-449A73C7A3EB}"/>
    <cellStyle name="40% - Accent2 22 5 3 2 2 2" xfId="10077" xr:uid="{A6D0749B-2184-4B4B-A90F-3C57C57B149F}"/>
    <cellStyle name="40% - Accent2 22 5 3 2 3" xfId="6938" xr:uid="{2FBBCF70-DE18-4790-A0C3-A356483CA9C3}"/>
    <cellStyle name="40% - Accent2 22 5 3 3" xfId="4641" xr:uid="{BA2965EF-3158-4410-84F4-111E71E65C28}"/>
    <cellStyle name="40% - Accent2 22 5 3 3 2" xfId="8997" xr:uid="{201788DE-712F-4A55-9A74-2346ECFF6404}"/>
    <cellStyle name="40% - Accent2 22 5 3 4" xfId="6937" xr:uid="{D8F3C38B-CE54-4554-A5F4-3420706FCBC7}"/>
    <cellStyle name="40% - Accent2 22 5 4" xfId="1420" xr:uid="{90171ACF-D56F-4F04-8339-916CC50096C7}"/>
    <cellStyle name="40% - Accent2 22 5 4 2" xfId="5181" xr:uid="{C633D74A-FC38-4E34-B64C-DF8C03B1F277}"/>
    <cellStyle name="40% - Accent2 22 5 4 2 2" xfId="9537" xr:uid="{D0BDE7DF-2523-4A8B-8CD6-9216BE97DE5A}"/>
    <cellStyle name="40% - Accent2 22 5 4 3" xfId="6939" xr:uid="{FCD2D636-C312-42FB-BA68-0663C4ACD17C}"/>
    <cellStyle name="40% - Accent2 22 5 5" xfId="4191" xr:uid="{7F9FDBDE-57EA-4F23-8882-813113D6A917}"/>
    <cellStyle name="40% - Accent2 22 5 5 2" xfId="8547" xr:uid="{58E3E63D-5E50-40F2-A741-B94B1CC11C37}"/>
    <cellStyle name="40% - Accent2 22 5 6" xfId="6932" xr:uid="{5D1AAC5D-0D0B-4875-90B5-C69EE45E0AE9}"/>
    <cellStyle name="40% - Accent2 22 6" xfId="1421" xr:uid="{D14F8A9B-98EB-4125-8FE3-C95DF5768595}"/>
    <cellStyle name="40% - Accent2 22 6 2" xfId="1422" xr:uid="{1E306134-A2B6-4686-873A-8A80FDBEFA64}"/>
    <cellStyle name="40% - Accent2 22 6 2 2" xfId="1423" xr:uid="{233160A8-C529-4FEB-B4CB-2FFF1B84C3B8}"/>
    <cellStyle name="40% - Accent2 22 6 2 2 2" xfId="5901" xr:uid="{3C4BF832-AA29-4350-B87E-1EDC232CC707}"/>
    <cellStyle name="40% - Accent2 22 6 2 2 2 2" xfId="10257" xr:uid="{161ED29D-8500-4F82-A0A6-6ADAD836C029}"/>
    <cellStyle name="40% - Accent2 22 6 2 2 3" xfId="6942" xr:uid="{D3D22F9D-C696-4C17-AC1F-C30041E45FB2}"/>
    <cellStyle name="40% - Accent2 22 6 2 3" xfId="4821" xr:uid="{B94DE11C-2B9B-49E2-853D-7FFD7C70584B}"/>
    <cellStyle name="40% - Accent2 22 6 2 3 2" xfId="9177" xr:uid="{15A663F6-5FAD-411F-99F2-45B393A32F22}"/>
    <cellStyle name="40% - Accent2 22 6 2 4" xfId="6941" xr:uid="{872E969D-8B4E-4129-B053-F33EE5704323}"/>
    <cellStyle name="40% - Accent2 22 6 3" xfId="1424" xr:uid="{DE3F560B-2702-473A-BA17-09E589D815CC}"/>
    <cellStyle name="40% - Accent2 22 6 3 2" xfId="5361" xr:uid="{D23859CF-933B-422E-A46B-07182FBBC9BF}"/>
    <cellStyle name="40% - Accent2 22 6 3 2 2" xfId="9717" xr:uid="{5A38B757-5B08-4AD9-B033-24EDE747C2C5}"/>
    <cellStyle name="40% - Accent2 22 6 3 3" xfId="6943" xr:uid="{52BB930F-7825-412B-9FE6-5A34434293EC}"/>
    <cellStyle name="40% - Accent2 22 6 4" xfId="4281" xr:uid="{7B4D5C28-59A1-4BA9-ABA9-1EEC6B2A9121}"/>
    <cellStyle name="40% - Accent2 22 6 4 2" xfId="8637" xr:uid="{70E70F49-0476-4C84-8A86-06C65615CD07}"/>
    <cellStyle name="40% - Accent2 22 6 5" xfId="6940" xr:uid="{E6715FA2-54F3-4F2E-96E8-36D7A7DCAD0D}"/>
    <cellStyle name="40% - Accent2 22 7" xfId="1425" xr:uid="{2318C265-5E21-422F-93AC-79FB4616946A}"/>
    <cellStyle name="40% - Accent2 22 7 2" xfId="1426" xr:uid="{74C195A3-4AE5-4D66-A8B0-A2065EEB745E}"/>
    <cellStyle name="40% - Accent2 22 7 2 2" xfId="5631" xr:uid="{5042F5D1-AB3F-470A-9AAE-5024E234932B}"/>
    <cellStyle name="40% - Accent2 22 7 2 2 2" xfId="9987" xr:uid="{7DA73AC2-CC04-4830-A1AA-DA4C9D6D1145}"/>
    <cellStyle name="40% - Accent2 22 7 2 3" xfId="6945" xr:uid="{CB5798FC-6587-4B72-B052-773B2D2580BE}"/>
    <cellStyle name="40% - Accent2 22 7 3" xfId="4551" xr:uid="{DA804DDD-23B3-4B57-BABA-F4907BD3C5C7}"/>
    <cellStyle name="40% - Accent2 22 7 3 2" xfId="8907" xr:uid="{088251B8-9A64-4049-A094-81DD3418023F}"/>
    <cellStyle name="40% - Accent2 22 7 4" xfId="6944" xr:uid="{29C05842-D4E8-402F-BDC9-017828521695}"/>
    <cellStyle name="40% - Accent2 22 8" xfId="1427" xr:uid="{1BB0BE08-5188-48D7-B029-8F2664F3575B}"/>
    <cellStyle name="40% - Accent2 22 8 2" xfId="5091" xr:uid="{7C939D84-C0F7-40E4-BAED-7AAB434E0E44}"/>
    <cellStyle name="40% - Accent2 22 8 2 2" xfId="9447" xr:uid="{E38603DB-6355-4F59-ACB9-BD5E57136C7A}"/>
    <cellStyle name="40% - Accent2 22 8 3" xfId="6946" xr:uid="{8011BCE3-7085-4714-9CBE-B924E38DD2F2}"/>
    <cellStyle name="40% - Accent2 22 9" xfId="4010" xr:uid="{11C89E2E-C8DB-42E8-928F-76C0CF5C19FB}"/>
    <cellStyle name="40% - Accent2 22 9 2" xfId="8367" xr:uid="{6C490A4B-2A46-4A90-9C00-81A6B6D4D9EB}"/>
    <cellStyle name="40% - Accent2 3" xfId="1428" xr:uid="{C64EE523-1986-4C55-9348-7B5C7758018F}"/>
    <cellStyle name="40% - Accent2 4" xfId="1429" xr:uid="{9DCFBB06-81E3-4972-AFD1-9AB1B25AA6EF}"/>
    <cellStyle name="40% - Accent2 5" xfId="1430" xr:uid="{8DA405AF-5443-48A3-B6C9-9D6A9D1EB265}"/>
    <cellStyle name="40% - Accent2 6" xfId="1431" xr:uid="{22BD937F-FA1B-407F-A691-73D5EE0FF277}"/>
    <cellStyle name="40% - Accent2 7" xfId="1432" xr:uid="{19D94D45-D365-4550-9EFE-926C00A18341}"/>
    <cellStyle name="40% - Accent2 8" xfId="1433" xr:uid="{F066ADFF-E0DE-47F1-8260-6C3B9DF1D118}"/>
    <cellStyle name="40% - Accent2 9" xfId="1434" xr:uid="{40829510-9C9F-4CCF-832C-0CD30A7319A4}"/>
    <cellStyle name="40% - Accent3 10" xfId="1435" xr:uid="{405F18B7-0770-4B4F-A9CF-59EA643680B8}"/>
    <cellStyle name="40% - Accent3 11" xfId="1436" xr:uid="{87D5E7F0-4CE8-470C-B6EA-EA72171198F6}"/>
    <cellStyle name="40% - Accent3 12" xfId="1437" xr:uid="{D846EEDB-F77E-45EE-8697-FEE3621F53A1}"/>
    <cellStyle name="40% - Accent3 13" xfId="1438" xr:uid="{F329FB33-1229-49FD-BB8C-2A7FAAE2306E}"/>
    <cellStyle name="40% - Accent3 14" xfId="1439" xr:uid="{8765C6EC-7F59-4E63-9142-40815CFD8079}"/>
    <cellStyle name="40% - Accent3 15" xfId="1440" xr:uid="{A179D8A6-7407-4345-AC06-4407E029383A}"/>
    <cellStyle name="40% - Accent3 16" xfId="1441" xr:uid="{A5608569-B3A4-47BA-9292-73EA204449DA}"/>
    <cellStyle name="40% - Accent3 17" xfId="1442" xr:uid="{B23BCFF9-49BF-44AD-AB8A-1427F398C4C0}"/>
    <cellStyle name="40% - Accent3 18" xfId="1443" xr:uid="{8A0EA38D-C491-4DC5-B54F-DF73604AF648}"/>
    <cellStyle name="40% - Accent3 19" xfId="1444" xr:uid="{BED3CA00-00A9-4328-9923-BACF17A66195}"/>
    <cellStyle name="40% - Accent3 2" xfId="1445" xr:uid="{820261AA-F101-462E-82E3-934BBABA685F}"/>
    <cellStyle name="40% - Accent3 20" xfId="1446" xr:uid="{B7622943-77C2-4FFB-A3BE-F8218EE0831F}"/>
    <cellStyle name="40% - Accent3 21" xfId="1447" xr:uid="{B905DA6E-88E3-454E-8857-6F71A52F8DDA}"/>
    <cellStyle name="40% - Accent3 22" xfId="1448" xr:uid="{4389815D-8D95-44DE-840E-94FCEF349606}"/>
    <cellStyle name="40% - Accent3 22 10" xfId="6947" xr:uid="{CE6446C1-BA3D-461C-92E4-FF43FC6872EB}"/>
    <cellStyle name="40% - Accent3 22 2" xfId="1449" xr:uid="{32F616C6-65C4-47DC-9DB6-57D2BBFAE480}"/>
    <cellStyle name="40% - Accent3 22 2 2" xfId="1450" xr:uid="{4FA3CCFB-4231-4838-BAAC-DBE42ADBC9BE}"/>
    <cellStyle name="40% - Accent3 22 2 2 2" xfId="1451" xr:uid="{814BF62D-4F87-48F9-BF47-28891FA931AF}"/>
    <cellStyle name="40% - Accent3 22 2 2 2 2" xfId="1452" xr:uid="{59F24747-D59C-4F70-A482-61DE1FDB2582}"/>
    <cellStyle name="40% - Accent3 22 2 2 2 2 2" xfId="1453" xr:uid="{B4B96211-EB24-4F25-A803-581A0F569126}"/>
    <cellStyle name="40% - Accent3 22 2 2 2 2 2 2" xfId="1454" xr:uid="{203A386F-4A0B-4992-AE80-3B5FC05AFCB6}"/>
    <cellStyle name="40% - Accent3 22 2 2 2 2 2 2 2" xfId="6141" xr:uid="{D7428F6C-78C1-427C-91B1-C662CE078769}"/>
    <cellStyle name="40% - Accent3 22 2 2 2 2 2 2 2 2" xfId="10497" xr:uid="{EB396DC5-D490-4D91-9FE3-66C9DCE5E270}"/>
    <cellStyle name="40% - Accent3 22 2 2 2 2 2 2 3" xfId="6953" xr:uid="{4C4CC692-792C-4FCC-B226-F527443FCE7E}"/>
    <cellStyle name="40% - Accent3 22 2 2 2 2 2 3" xfId="5061" xr:uid="{A590B1B9-54BF-44E8-8213-10CDC12AB889}"/>
    <cellStyle name="40% - Accent3 22 2 2 2 2 2 3 2" xfId="9417" xr:uid="{8AAC2FB5-5206-48DC-82FC-8D7ACAC46846}"/>
    <cellStyle name="40% - Accent3 22 2 2 2 2 2 4" xfId="6952" xr:uid="{6C092B4C-3E7E-4DA7-8BA5-42516095327B}"/>
    <cellStyle name="40% - Accent3 22 2 2 2 2 3" xfId="1455" xr:uid="{DFE05F3B-F154-4864-9125-BDB63E75A76E}"/>
    <cellStyle name="40% - Accent3 22 2 2 2 2 3 2" xfId="5601" xr:uid="{794934E5-62DF-4D8F-97C5-BA6D3A54CFE5}"/>
    <cellStyle name="40% - Accent3 22 2 2 2 2 3 2 2" xfId="9957" xr:uid="{5F576992-9D32-421A-B886-4F0BE826C826}"/>
    <cellStyle name="40% - Accent3 22 2 2 2 2 3 3" xfId="6954" xr:uid="{E68454D0-282D-4420-8AE9-CC61A2AFA151}"/>
    <cellStyle name="40% - Accent3 22 2 2 2 2 4" xfId="4521" xr:uid="{BC43FB4B-7CDA-4612-B390-115FA638B828}"/>
    <cellStyle name="40% - Accent3 22 2 2 2 2 4 2" xfId="8877" xr:uid="{6093F73C-CD47-455A-B09C-2F0D0919EB2C}"/>
    <cellStyle name="40% - Accent3 22 2 2 2 2 5" xfId="6951" xr:uid="{4BA6F097-6A86-4CA0-86B0-11C824954787}"/>
    <cellStyle name="40% - Accent3 22 2 2 2 3" xfId="1456" xr:uid="{D219D1C4-F214-44BD-9202-397856B8BDB8}"/>
    <cellStyle name="40% - Accent3 22 2 2 2 3 2" xfId="1457" xr:uid="{FE7E61A3-A10A-4B57-9304-A87A1EC87282}"/>
    <cellStyle name="40% - Accent3 22 2 2 2 3 2 2" xfId="5871" xr:uid="{191E9E21-BD17-4616-BB7E-DC087530290C}"/>
    <cellStyle name="40% - Accent3 22 2 2 2 3 2 2 2" xfId="10227" xr:uid="{1928B122-925C-4AED-952A-553828B516C2}"/>
    <cellStyle name="40% - Accent3 22 2 2 2 3 2 3" xfId="6956" xr:uid="{D78B6CE2-8CE9-46A8-B7AD-9D2CE75D3082}"/>
    <cellStyle name="40% - Accent3 22 2 2 2 3 3" xfId="4791" xr:uid="{EFA9BE8F-E2EF-4D13-B80C-2D10F76734D0}"/>
    <cellStyle name="40% - Accent3 22 2 2 2 3 3 2" xfId="9147" xr:uid="{7486A898-984F-4794-9536-4B0E6D1C558B}"/>
    <cellStyle name="40% - Accent3 22 2 2 2 3 4" xfId="6955" xr:uid="{A4EB1CF0-AC00-4272-BC3B-5AE37C4EA1B8}"/>
    <cellStyle name="40% - Accent3 22 2 2 2 4" xfId="1458" xr:uid="{AD0C9D4A-E5A3-4C0C-99A4-08F7D89326B2}"/>
    <cellStyle name="40% - Accent3 22 2 2 2 4 2" xfId="5331" xr:uid="{273AF752-6799-46AD-97E7-475E1B65629B}"/>
    <cellStyle name="40% - Accent3 22 2 2 2 4 2 2" xfId="9687" xr:uid="{8EA44017-A700-40CA-A45A-6D754D00C36F}"/>
    <cellStyle name="40% - Accent3 22 2 2 2 4 3" xfId="6957" xr:uid="{6D74E385-66BE-4C0B-A0F2-338103E19C6B}"/>
    <cellStyle name="40% - Accent3 22 2 2 2 5" xfId="4161" xr:uid="{3BAE86E3-7646-4C10-8D62-5CDA56BC22C0}"/>
    <cellStyle name="40% - Accent3 22 2 2 2 5 2" xfId="8517" xr:uid="{D2F56352-A72F-4369-9C75-ACA71F9F7DBB}"/>
    <cellStyle name="40% - Accent3 22 2 2 2 6" xfId="6950" xr:uid="{9387F831-C632-4F4D-B027-6E50833D5C2D}"/>
    <cellStyle name="40% - Accent3 22 2 2 3" xfId="1459" xr:uid="{D95AE368-772D-4198-8A72-809F30D1B7F4}"/>
    <cellStyle name="40% - Accent3 22 2 2 3 2" xfId="1460" xr:uid="{AE69A5F0-1FC4-47C2-8435-9772B2458B78}"/>
    <cellStyle name="40% - Accent3 22 2 2 3 2 2" xfId="1461" xr:uid="{04CF7A64-FC85-4F0C-9044-14B8FEC1B014}"/>
    <cellStyle name="40% - Accent3 22 2 2 3 2 2 2" xfId="1462" xr:uid="{3C1D548E-F552-456F-A402-53E2069A89F9}"/>
    <cellStyle name="40% - Accent3 22 2 2 3 2 2 2 2" xfId="6023" xr:uid="{2D6B6369-0AB2-4F13-B2F5-6F180118EF90}"/>
    <cellStyle name="40% - Accent3 22 2 2 3 2 2 2 2 2" xfId="10379" xr:uid="{EA71FAFB-4904-452E-AFF4-8505E5ABB8BF}"/>
    <cellStyle name="40% - Accent3 22 2 2 3 2 2 2 3" xfId="6961" xr:uid="{18AB48C4-A537-46B9-91E7-C665B211E57E}"/>
    <cellStyle name="40% - Accent3 22 2 2 3 2 2 3" xfId="4943" xr:uid="{BBF9FB78-9679-4196-8292-2C6C2234F2F5}"/>
    <cellStyle name="40% - Accent3 22 2 2 3 2 2 3 2" xfId="9299" xr:uid="{C249BC2C-FCF8-4C50-A0D7-50B48A0FB765}"/>
    <cellStyle name="40% - Accent3 22 2 2 3 2 2 4" xfId="6960" xr:uid="{76DE7318-2506-4AE7-B810-2925DA56A4F2}"/>
    <cellStyle name="40% - Accent3 22 2 2 3 2 3" xfId="1463" xr:uid="{BDCDF80B-A076-4A71-BBC6-4FCD7F95B003}"/>
    <cellStyle name="40% - Accent3 22 2 2 3 2 3 2" xfId="5483" xr:uid="{04791676-45C4-4A38-A5F7-D824E600C92F}"/>
    <cellStyle name="40% - Accent3 22 2 2 3 2 3 2 2" xfId="9839" xr:uid="{5EB3729C-6D02-4CBC-A70D-78C5BB865008}"/>
    <cellStyle name="40% - Accent3 22 2 2 3 2 3 3" xfId="6962" xr:uid="{B2FE75EA-EE60-46F2-B0D6-1055DE20DDEA}"/>
    <cellStyle name="40% - Accent3 22 2 2 3 2 4" xfId="4403" xr:uid="{0D26200A-090D-47B9-A1EB-08C3C64353EB}"/>
    <cellStyle name="40% - Accent3 22 2 2 3 2 4 2" xfId="8759" xr:uid="{84359B86-7935-4FE7-9C1A-C416590B4CAF}"/>
    <cellStyle name="40% - Accent3 22 2 2 3 2 5" xfId="6959" xr:uid="{436AE3E8-68B9-436F-8F88-F24581B7608E}"/>
    <cellStyle name="40% - Accent3 22 2 2 3 3" xfId="1464" xr:uid="{8587FDCB-97AC-4F73-A8A6-33F3E108FFBC}"/>
    <cellStyle name="40% - Accent3 22 2 2 3 3 2" xfId="1465" xr:uid="{DBDFC653-760D-43BA-9386-338A887F5120}"/>
    <cellStyle name="40% - Accent3 22 2 2 3 3 2 2" xfId="5753" xr:uid="{89760897-15B3-4A61-9DA1-8FB6F4E57D1E}"/>
    <cellStyle name="40% - Accent3 22 2 2 3 3 2 2 2" xfId="10109" xr:uid="{88BC8552-D33A-4ACA-95D5-5323A10B68B0}"/>
    <cellStyle name="40% - Accent3 22 2 2 3 3 2 3" xfId="6964" xr:uid="{50F173F1-BAC7-4328-9B74-72A6ED76AED6}"/>
    <cellStyle name="40% - Accent3 22 2 2 3 3 3" xfId="4673" xr:uid="{47E093F7-0642-4D5B-BB3B-3B29944E7A95}"/>
    <cellStyle name="40% - Accent3 22 2 2 3 3 3 2" xfId="9029" xr:uid="{4BCA0F5C-D491-4C85-A4B2-042306446F92}"/>
    <cellStyle name="40% - Accent3 22 2 2 3 3 4" xfId="6963" xr:uid="{AE2D141F-BF7A-48FC-BFC0-5DBC59BC26C8}"/>
    <cellStyle name="40% - Accent3 22 2 2 3 4" xfId="1466" xr:uid="{5C5C1237-C6C9-4359-89EA-02D54B1EF662}"/>
    <cellStyle name="40% - Accent3 22 2 2 3 4 2" xfId="5213" xr:uid="{55889E4E-9A93-4E42-A39B-F27D7DABF8CA}"/>
    <cellStyle name="40% - Accent3 22 2 2 3 4 2 2" xfId="9569" xr:uid="{284513E0-BFC4-475D-B3C3-B6EB77ECF484}"/>
    <cellStyle name="40% - Accent3 22 2 2 3 4 3" xfId="6965" xr:uid="{5C316B21-A4A3-494B-903A-832ADF6B3946}"/>
    <cellStyle name="40% - Accent3 22 2 2 3 5" xfId="4223" xr:uid="{F74E9EC0-C885-40E6-821B-F0C3E7F6E484}"/>
    <cellStyle name="40% - Accent3 22 2 2 3 5 2" xfId="8579" xr:uid="{A31B48E9-14B8-4148-B7AB-7CE511B1CA4F}"/>
    <cellStyle name="40% - Accent3 22 2 2 3 6" xfId="6958" xr:uid="{52DD7C66-BFFB-4231-A0E5-1D1E18A7CC1E}"/>
    <cellStyle name="40% - Accent3 22 2 2 4" xfId="1467" xr:uid="{27EBBE3D-E02F-4290-BD62-A30664FBF254}"/>
    <cellStyle name="40% - Accent3 22 2 2 4 2" xfId="1468" xr:uid="{F13A40E8-ED5D-4A4F-B21C-C17A61D1323F}"/>
    <cellStyle name="40% - Accent3 22 2 2 4 2 2" xfId="1469" xr:uid="{BCA04974-581F-483C-AB0D-FD3FC1B65402}"/>
    <cellStyle name="40% - Accent3 22 2 2 4 2 2 2" xfId="5961" xr:uid="{EBA69104-D035-48FA-AF1B-E595979A1111}"/>
    <cellStyle name="40% - Accent3 22 2 2 4 2 2 2 2" xfId="10317" xr:uid="{BF3E762E-F12F-47F9-8C75-8422248CAE28}"/>
    <cellStyle name="40% - Accent3 22 2 2 4 2 2 3" xfId="6968" xr:uid="{36A38E8C-3925-479A-BD80-9F4E6B8E7D7A}"/>
    <cellStyle name="40% - Accent3 22 2 2 4 2 3" xfId="4881" xr:uid="{4510FE2A-FF65-4B1F-97D1-0FDFF0FCAC00}"/>
    <cellStyle name="40% - Accent3 22 2 2 4 2 3 2" xfId="9237" xr:uid="{9CAEE60A-815A-4C00-A12C-2125D2A2D1E0}"/>
    <cellStyle name="40% - Accent3 22 2 2 4 2 4" xfId="6967" xr:uid="{64D58FF9-A9D9-4D93-9698-7DBA50D06A23}"/>
    <cellStyle name="40% - Accent3 22 2 2 4 3" xfId="1470" xr:uid="{E8F0FBD5-C584-4EC5-94B9-46A63EE5F07F}"/>
    <cellStyle name="40% - Accent3 22 2 2 4 3 2" xfId="5421" xr:uid="{BF937FDA-52CC-4EE9-82E0-41D2E9D10E0E}"/>
    <cellStyle name="40% - Accent3 22 2 2 4 3 2 2" xfId="9777" xr:uid="{82C37574-C164-418E-9F1C-D9503A5CA713}"/>
    <cellStyle name="40% - Accent3 22 2 2 4 3 3" xfId="6969" xr:uid="{B384B7AA-DEAD-4738-B91C-95D377BF80E8}"/>
    <cellStyle name="40% - Accent3 22 2 2 4 4" xfId="4341" xr:uid="{94D3F4D6-3113-4ED1-AF35-3C9343FEB97F}"/>
    <cellStyle name="40% - Accent3 22 2 2 4 4 2" xfId="8697" xr:uid="{DFD346AE-4BEA-4174-B7A5-4154BAF9D77B}"/>
    <cellStyle name="40% - Accent3 22 2 2 4 5" xfId="6966" xr:uid="{BE10D463-D0BA-4245-853A-82903DCCB93A}"/>
    <cellStyle name="40% - Accent3 22 2 2 5" xfId="1471" xr:uid="{C7438635-AEF2-4A5F-AF89-9CA00B45B01C}"/>
    <cellStyle name="40% - Accent3 22 2 2 5 2" xfId="1472" xr:uid="{6E08B125-CE58-48DD-82E6-63DE99CE1B7E}"/>
    <cellStyle name="40% - Accent3 22 2 2 5 2 2" xfId="5691" xr:uid="{48C34B00-6DD2-419F-9B4C-352A443F108F}"/>
    <cellStyle name="40% - Accent3 22 2 2 5 2 2 2" xfId="10047" xr:uid="{1887595D-CAA2-48C6-ACDA-69591D69901F}"/>
    <cellStyle name="40% - Accent3 22 2 2 5 2 3" xfId="6971" xr:uid="{EE9EE957-18F5-4377-9F4F-EBB69803C837}"/>
    <cellStyle name="40% - Accent3 22 2 2 5 3" xfId="4611" xr:uid="{30AE6417-D469-464E-B5FF-60767E1055E5}"/>
    <cellStyle name="40% - Accent3 22 2 2 5 3 2" xfId="8967" xr:uid="{637E3C2B-2F8A-4C28-B0C0-96D78FD9EDFE}"/>
    <cellStyle name="40% - Accent3 22 2 2 5 4" xfId="6970" xr:uid="{418291DB-563E-4D73-B684-AF5D2BF305A4}"/>
    <cellStyle name="40% - Accent3 22 2 2 6" xfId="1473" xr:uid="{A2BC2093-802B-4CE2-BBDE-ADB13BE1C6FC}"/>
    <cellStyle name="40% - Accent3 22 2 2 6 2" xfId="5151" xr:uid="{18631A1B-5480-4670-A531-3C15AE688149}"/>
    <cellStyle name="40% - Accent3 22 2 2 6 2 2" xfId="9507" xr:uid="{9125CC53-BDA0-497E-A008-0BF8EA6CE9D8}"/>
    <cellStyle name="40% - Accent3 22 2 2 6 3" xfId="6972" xr:uid="{AE1F95E5-8351-4B5D-9AC9-5488F36FC53F}"/>
    <cellStyle name="40% - Accent3 22 2 2 7" xfId="4043" xr:uid="{4EED6EB9-A2F8-4852-BE0E-B6B6A888EF78}"/>
    <cellStyle name="40% - Accent3 22 2 2 7 2" xfId="8399" xr:uid="{38E2D266-E98D-42B9-A1CD-455821D6BBA5}"/>
    <cellStyle name="40% - Accent3 22 2 2 8" xfId="6949" xr:uid="{2ED2F679-EFDA-4374-A0B2-991BA38BAEDB}"/>
    <cellStyle name="40% - Accent3 22 2 3" xfId="1474" xr:uid="{EEA2E556-CA66-4B2D-BA08-C3BA082777F5}"/>
    <cellStyle name="40% - Accent3 22 2 3 2" xfId="1475" xr:uid="{3500FE60-D78B-4928-83EB-933C1CB4A93F}"/>
    <cellStyle name="40% - Accent3 22 2 3 2 2" xfId="1476" xr:uid="{FE3718A5-97FA-4B0F-8B21-1D9476505396}"/>
    <cellStyle name="40% - Accent3 22 2 3 2 2 2" xfId="1477" xr:uid="{4F27CC30-FE21-4BAC-9156-E2F4FF722F22}"/>
    <cellStyle name="40% - Accent3 22 2 3 2 2 2 2" xfId="6096" xr:uid="{92B486FC-88BA-4CA3-B51F-F9C2BA1FDD2A}"/>
    <cellStyle name="40% - Accent3 22 2 3 2 2 2 2 2" xfId="10452" xr:uid="{1C5F12AE-629B-44F1-8403-D587692BAE0A}"/>
    <cellStyle name="40% - Accent3 22 2 3 2 2 2 3" xfId="6976" xr:uid="{8DE7F884-4FED-4F3E-9D38-711E8FDDD33D}"/>
    <cellStyle name="40% - Accent3 22 2 3 2 2 3" xfId="5016" xr:uid="{AA5F4A9E-FE75-4D72-B29B-5CD3CBF2C3A2}"/>
    <cellStyle name="40% - Accent3 22 2 3 2 2 3 2" xfId="9372" xr:uid="{2349979C-2A6C-4194-97DE-1F8CC2A7BF4D}"/>
    <cellStyle name="40% - Accent3 22 2 3 2 2 4" xfId="6975" xr:uid="{1580EB38-F42F-4E56-87F7-BA3BA98DD958}"/>
    <cellStyle name="40% - Accent3 22 2 3 2 3" xfId="1478" xr:uid="{A54D3213-8B9D-46FC-A923-A0B2B39D877A}"/>
    <cellStyle name="40% - Accent3 22 2 3 2 3 2" xfId="5556" xr:uid="{12E7C5FB-C97B-41D4-9A36-70A8AFFD5C13}"/>
    <cellStyle name="40% - Accent3 22 2 3 2 3 2 2" xfId="9912" xr:uid="{6002F179-F20D-4FDA-8EC8-B660135C3A00}"/>
    <cellStyle name="40% - Accent3 22 2 3 2 3 3" xfId="6977" xr:uid="{5FE933AD-A08A-49D3-B737-394B02E50099}"/>
    <cellStyle name="40% - Accent3 22 2 3 2 4" xfId="4476" xr:uid="{240ACCF3-5795-4D37-B0FE-757DCCF7638F}"/>
    <cellStyle name="40% - Accent3 22 2 3 2 4 2" xfId="8832" xr:uid="{3EE32889-7085-4CA6-A93E-7C5E74F90E01}"/>
    <cellStyle name="40% - Accent3 22 2 3 2 5" xfId="6974" xr:uid="{812AE87A-3535-4AD2-82DF-6FF373130F8B}"/>
    <cellStyle name="40% - Accent3 22 2 3 3" xfId="1479" xr:uid="{A88AC1E3-D5C0-4E9E-9B42-526E1AA320D8}"/>
    <cellStyle name="40% - Accent3 22 2 3 3 2" xfId="1480" xr:uid="{D69F0109-533C-4AC7-9882-25E671157E1A}"/>
    <cellStyle name="40% - Accent3 22 2 3 3 2 2" xfId="5826" xr:uid="{6F9240FD-D097-4DAF-B0AC-54DCC659F852}"/>
    <cellStyle name="40% - Accent3 22 2 3 3 2 2 2" xfId="10182" xr:uid="{2AF483B9-F504-4852-ABE2-A710001B2F3E}"/>
    <cellStyle name="40% - Accent3 22 2 3 3 2 3" xfId="6979" xr:uid="{98F3A181-02A4-447B-8F12-716949B03BBB}"/>
    <cellStyle name="40% - Accent3 22 2 3 3 3" xfId="4746" xr:uid="{33B2D8D0-8479-4287-8247-81CC284A6610}"/>
    <cellStyle name="40% - Accent3 22 2 3 3 3 2" xfId="9102" xr:uid="{507B6F6A-AE54-4AD2-8A92-8190E4E14EBF}"/>
    <cellStyle name="40% - Accent3 22 2 3 3 4" xfId="6978" xr:uid="{72DF37E3-0A31-4A86-9B9F-DA010AEC6357}"/>
    <cellStyle name="40% - Accent3 22 2 3 4" xfId="1481" xr:uid="{E83D118B-3BE9-4DE8-971D-4E28EBFBB1CD}"/>
    <cellStyle name="40% - Accent3 22 2 3 4 2" xfId="5286" xr:uid="{6C9E50F5-94D4-4C8A-AA96-5BF665E091F0}"/>
    <cellStyle name="40% - Accent3 22 2 3 4 2 2" xfId="9642" xr:uid="{48474487-798D-4B3E-9450-99ECD104CA61}"/>
    <cellStyle name="40% - Accent3 22 2 3 4 3" xfId="6980" xr:uid="{76A9211E-C755-4CAF-9A93-D9AE93ADD6F1}"/>
    <cellStyle name="40% - Accent3 22 2 3 5" xfId="4116" xr:uid="{48A7380F-1EA6-4242-8599-F5141C6232FC}"/>
    <cellStyle name="40% - Accent3 22 2 3 5 2" xfId="8472" xr:uid="{4A1C2685-ED7A-4821-8DD2-C4968AF0291C}"/>
    <cellStyle name="40% - Accent3 22 2 3 6" xfId="6973" xr:uid="{C48E3388-CCF3-4D75-81D1-D1D01212EA1A}"/>
    <cellStyle name="40% - Accent3 22 2 4" xfId="1482" xr:uid="{34DD054C-2726-4FF2-AB43-895B1DE9698F}"/>
    <cellStyle name="40% - Accent3 22 2 4 2" xfId="1483" xr:uid="{C597BF64-A41F-43B6-A337-0985E4BE62D0}"/>
    <cellStyle name="40% - Accent3 22 2 4 2 2" xfId="1484" xr:uid="{63EC7479-B9A9-49B5-A1B9-A7F5500C3D4F}"/>
    <cellStyle name="40% - Accent3 22 2 4 2 2 2" xfId="1485" xr:uid="{E7EC43AF-A904-4415-9D7D-D2B897618494}"/>
    <cellStyle name="40% - Accent3 22 2 4 2 2 2 2" xfId="6022" xr:uid="{5158F543-1F21-4037-9FFD-0E51FEC982D6}"/>
    <cellStyle name="40% - Accent3 22 2 4 2 2 2 2 2" xfId="10378" xr:uid="{327A14F1-AE87-46E4-A994-E8695D97F2A3}"/>
    <cellStyle name="40% - Accent3 22 2 4 2 2 2 3" xfId="6984" xr:uid="{6A7D5948-3514-4DE2-89A0-4F3CA889DBB3}"/>
    <cellStyle name="40% - Accent3 22 2 4 2 2 3" xfId="4942" xr:uid="{56BAB99C-C2C9-437F-A01E-01291E32D31A}"/>
    <cellStyle name="40% - Accent3 22 2 4 2 2 3 2" xfId="9298" xr:uid="{AB0085CE-BFF7-4ED2-B639-453E35BA368C}"/>
    <cellStyle name="40% - Accent3 22 2 4 2 2 4" xfId="6983" xr:uid="{163183A0-CE0E-4EDC-BB6F-8F094984EF64}"/>
    <cellStyle name="40% - Accent3 22 2 4 2 3" xfId="1486" xr:uid="{539DFD31-6008-41B5-9C33-EA8DF74CFD53}"/>
    <cellStyle name="40% - Accent3 22 2 4 2 3 2" xfId="5482" xr:uid="{AB42C445-757E-4026-8FAF-3ECFB6EE6E3B}"/>
    <cellStyle name="40% - Accent3 22 2 4 2 3 2 2" xfId="9838" xr:uid="{BD226E90-DF8F-49B2-8CEF-FD8AB8136A2E}"/>
    <cellStyle name="40% - Accent3 22 2 4 2 3 3" xfId="6985" xr:uid="{07CEC05A-DB26-4DC6-9A97-83DE1996846E}"/>
    <cellStyle name="40% - Accent3 22 2 4 2 4" xfId="4402" xr:uid="{7B43C182-B6D7-4B0F-B584-3BA8C27F733E}"/>
    <cellStyle name="40% - Accent3 22 2 4 2 4 2" xfId="8758" xr:uid="{1BDEBB0F-2240-4E14-9BE8-563A6E505C5A}"/>
    <cellStyle name="40% - Accent3 22 2 4 2 5" xfId="6982" xr:uid="{BAA85A84-63DD-45F6-A693-CE8C97614D82}"/>
    <cellStyle name="40% - Accent3 22 2 4 3" xfId="1487" xr:uid="{220FF283-F50C-4E64-BAB8-8682F6407F2D}"/>
    <cellStyle name="40% - Accent3 22 2 4 3 2" xfId="1488" xr:uid="{EA4F985E-F04A-44D6-8B75-0CB2D70693EF}"/>
    <cellStyle name="40% - Accent3 22 2 4 3 2 2" xfId="5752" xr:uid="{178E0490-8E68-4039-8EB3-78C03D26129E}"/>
    <cellStyle name="40% - Accent3 22 2 4 3 2 2 2" xfId="10108" xr:uid="{73AC3A41-1F5F-441D-8778-FB2F987153EC}"/>
    <cellStyle name="40% - Accent3 22 2 4 3 2 3" xfId="6987" xr:uid="{0EC38D86-7371-4329-AFAD-182B3268509D}"/>
    <cellStyle name="40% - Accent3 22 2 4 3 3" xfId="4672" xr:uid="{90AEC1B2-7DB6-4C1F-92B0-F0FBF81311F6}"/>
    <cellStyle name="40% - Accent3 22 2 4 3 3 2" xfId="9028" xr:uid="{546F60D5-E1B8-438B-840B-8B1F321678AC}"/>
    <cellStyle name="40% - Accent3 22 2 4 3 4" xfId="6986" xr:uid="{6A2FAB9F-D57C-4667-8FEC-4870FF3EA567}"/>
    <cellStyle name="40% - Accent3 22 2 4 4" xfId="1489" xr:uid="{1E94C264-F719-426D-8CA3-8531EE2D6E14}"/>
    <cellStyle name="40% - Accent3 22 2 4 4 2" xfId="5212" xr:uid="{D669B3B6-2E45-4417-AAFD-800CF6F7D564}"/>
    <cellStyle name="40% - Accent3 22 2 4 4 2 2" xfId="9568" xr:uid="{66FF63BC-8D59-4AF3-8A7B-F8A817DC3B05}"/>
    <cellStyle name="40% - Accent3 22 2 4 4 3" xfId="6988" xr:uid="{70DBB6FB-2FBD-4FFD-AE90-B7513987420F}"/>
    <cellStyle name="40% - Accent3 22 2 4 5" xfId="4222" xr:uid="{5251B489-D940-480D-A88C-05A8C512B1CE}"/>
    <cellStyle name="40% - Accent3 22 2 4 5 2" xfId="8578" xr:uid="{C9F46F1E-0163-4992-A3BA-03A4F04EC27E}"/>
    <cellStyle name="40% - Accent3 22 2 4 6" xfId="6981" xr:uid="{84688319-5FCE-4F17-8D02-3FC1CCCABFEC}"/>
    <cellStyle name="40% - Accent3 22 2 5" xfId="1490" xr:uid="{68BC2D53-B03A-455C-BFF9-928F581757E8}"/>
    <cellStyle name="40% - Accent3 22 2 5 2" xfId="1491" xr:uid="{1CF7DC64-ECDF-40B0-92C4-2D73072A56B9}"/>
    <cellStyle name="40% - Accent3 22 2 5 2 2" xfId="1492" xr:uid="{F7060C9F-A157-41FF-A4C3-3BA0DD505A18}"/>
    <cellStyle name="40% - Accent3 22 2 5 2 2 2" xfId="5916" xr:uid="{52A536B9-6E1A-4379-A6E0-436747DCBC51}"/>
    <cellStyle name="40% - Accent3 22 2 5 2 2 2 2" xfId="10272" xr:uid="{B364CD88-7445-4DFB-BB54-3B04C89C1B43}"/>
    <cellStyle name="40% - Accent3 22 2 5 2 2 3" xfId="6991" xr:uid="{DFCFFED1-6645-4E87-8BB2-F3E0D58618E5}"/>
    <cellStyle name="40% - Accent3 22 2 5 2 3" xfId="4836" xr:uid="{A182BDFA-D375-4F64-B951-FF9FE48A1423}"/>
    <cellStyle name="40% - Accent3 22 2 5 2 3 2" xfId="9192" xr:uid="{301EEB7C-E843-4EBF-B7D6-42C4F3C389A3}"/>
    <cellStyle name="40% - Accent3 22 2 5 2 4" xfId="6990" xr:uid="{1375913E-2F3E-441A-853D-89801739D03E}"/>
    <cellStyle name="40% - Accent3 22 2 5 3" xfId="1493" xr:uid="{5679CFF2-07C6-404B-B49E-A7B1A50DA198}"/>
    <cellStyle name="40% - Accent3 22 2 5 3 2" xfId="5376" xr:uid="{E51C89E4-ED46-4C93-98B0-A185807C5488}"/>
    <cellStyle name="40% - Accent3 22 2 5 3 2 2" xfId="9732" xr:uid="{72264E3D-DDB6-4486-869D-ACA248D3F33A}"/>
    <cellStyle name="40% - Accent3 22 2 5 3 3" xfId="6992" xr:uid="{BD19F69B-02F3-4EC5-9F1D-97B532982DB7}"/>
    <cellStyle name="40% - Accent3 22 2 5 4" xfId="4296" xr:uid="{537863CB-B87B-433C-AB54-4FF66449D246}"/>
    <cellStyle name="40% - Accent3 22 2 5 4 2" xfId="8652" xr:uid="{62087DF1-5695-4EB6-8E87-7E3E5B86BA7F}"/>
    <cellStyle name="40% - Accent3 22 2 5 5" xfId="6989" xr:uid="{9709DC44-39ED-4717-8001-777D5AE5C0F0}"/>
    <cellStyle name="40% - Accent3 22 2 6" xfId="1494" xr:uid="{34D9CA6F-99B2-46C1-964A-9C4BB71A510A}"/>
    <cellStyle name="40% - Accent3 22 2 6 2" xfId="1495" xr:uid="{62E22AEF-CAD4-4E31-873F-2FD8D8235974}"/>
    <cellStyle name="40% - Accent3 22 2 6 2 2" xfId="5646" xr:uid="{D5C953C1-3B80-4877-A833-262A40B7C390}"/>
    <cellStyle name="40% - Accent3 22 2 6 2 2 2" xfId="10002" xr:uid="{86E319A9-D4B6-4F17-B245-AF88620A7BC5}"/>
    <cellStyle name="40% - Accent3 22 2 6 2 3" xfId="6994" xr:uid="{B55A5A8D-D61B-4F8C-BB4D-BE20E471682F}"/>
    <cellStyle name="40% - Accent3 22 2 6 3" xfId="4566" xr:uid="{C64F6DC3-30F9-4C95-8547-6A5A04054982}"/>
    <cellStyle name="40% - Accent3 22 2 6 3 2" xfId="8922" xr:uid="{8A990730-4531-4145-BAA6-7EE5D79CC5F3}"/>
    <cellStyle name="40% - Accent3 22 2 6 4" xfId="6993" xr:uid="{7A55C6DD-DA9C-4C22-A9A6-B830223ED5EC}"/>
    <cellStyle name="40% - Accent3 22 2 7" xfId="1496" xr:uid="{BC3DCAC5-5357-4EC3-BA07-2560D4047991}"/>
    <cellStyle name="40% - Accent3 22 2 7 2" xfId="5106" xr:uid="{66BACBFA-52BD-4BAC-AAB5-071AEBD85067}"/>
    <cellStyle name="40% - Accent3 22 2 7 2 2" xfId="9462" xr:uid="{1DBAA104-7641-430A-AF9E-82C3B74407CB}"/>
    <cellStyle name="40% - Accent3 22 2 7 3" xfId="6995" xr:uid="{14E49AEE-4858-4DE2-9ED5-70F2745195BD}"/>
    <cellStyle name="40% - Accent3 22 2 8" xfId="4042" xr:uid="{662A71BA-3E81-4E23-9BC2-6D8BD96DB144}"/>
    <cellStyle name="40% - Accent3 22 2 8 2" xfId="8398" xr:uid="{AA23FF07-CA20-4FC3-8CF6-7058409E416D}"/>
    <cellStyle name="40% - Accent3 22 2 9" xfId="6948" xr:uid="{FD602D86-8DA7-4641-988D-29F72FA6F8F9}"/>
    <cellStyle name="40% - Accent3 22 3" xfId="1497" xr:uid="{BF24E484-A3E3-4C0D-B465-A07C668E5C95}"/>
    <cellStyle name="40% - Accent3 22 3 2" xfId="1498" xr:uid="{AE35514D-C908-4D4D-B540-F63AC38BFFA5}"/>
    <cellStyle name="40% - Accent3 22 3 2 2" xfId="1499" xr:uid="{CA745D82-9CB4-4E68-B635-3787EF39A77B}"/>
    <cellStyle name="40% - Accent3 22 3 2 2 2" xfId="1500" xr:uid="{6812BB36-FFB5-4413-B633-49F6476F0639}"/>
    <cellStyle name="40% - Accent3 22 3 2 2 2 2" xfId="1501" xr:uid="{34E29211-0959-424E-BC6F-9E472404C07C}"/>
    <cellStyle name="40% - Accent3 22 3 2 2 2 2 2" xfId="6127" xr:uid="{5E3F29FF-152D-4EAA-A912-43CA865D3C01}"/>
    <cellStyle name="40% - Accent3 22 3 2 2 2 2 2 2" xfId="10483" xr:uid="{2C44BC87-7DE9-4C75-A1D5-817154542F36}"/>
    <cellStyle name="40% - Accent3 22 3 2 2 2 2 3" xfId="7000" xr:uid="{C80159E9-2AF1-4A48-9BC2-80A65AD47D13}"/>
    <cellStyle name="40% - Accent3 22 3 2 2 2 3" xfId="5047" xr:uid="{0879B08C-0333-4D78-B68D-F5B998562C65}"/>
    <cellStyle name="40% - Accent3 22 3 2 2 2 3 2" xfId="9403" xr:uid="{00F5DA09-204E-4959-B6F1-700F7F129F3B}"/>
    <cellStyle name="40% - Accent3 22 3 2 2 2 4" xfId="6999" xr:uid="{AE3C5DC5-C366-429D-9C55-579BB46361F6}"/>
    <cellStyle name="40% - Accent3 22 3 2 2 3" xfId="1502" xr:uid="{A87CCE0E-D9B3-4E09-883B-7F7ED6D48872}"/>
    <cellStyle name="40% - Accent3 22 3 2 2 3 2" xfId="5587" xr:uid="{EECBB01B-D19D-4E7A-B62C-01A28F69825F}"/>
    <cellStyle name="40% - Accent3 22 3 2 2 3 2 2" xfId="9943" xr:uid="{ECC55FF4-168D-4804-8654-DC158A2E168B}"/>
    <cellStyle name="40% - Accent3 22 3 2 2 3 3" xfId="7001" xr:uid="{7EE05A58-BFAB-41D9-A91C-826E3C20907E}"/>
    <cellStyle name="40% - Accent3 22 3 2 2 4" xfId="4507" xr:uid="{1819D6D4-FCEF-4B7B-8380-D729A8400B80}"/>
    <cellStyle name="40% - Accent3 22 3 2 2 4 2" xfId="8863" xr:uid="{859C89B9-7152-47BD-B9BF-7FAA27F7A64E}"/>
    <cellStyle name="40% - Accent3 22 3 2 2 5" xfId="6998" xr:uid="{F1CA8291-0F04-4769-AC0C-A242906B346E}"/>
    <cellStyle name="40% - Accent3 22 3 2 3" xfId="1503" xr:uid="{1F544111-7B1E-4ABB-8FA7-EEC9230B0F2B}"/>
    <cellStyle name="40% - Accent3 22 3 2 3 2" xfId="1504" xr:uid="{A6644481-AC2C-4F82-991D-8C91416EA51C}"/>
    <cellStyle name="40% - Accent3 22 3 2 3 2 2" xfId="5857" xr:uid="{4E73F397-7D33-492B-9F98-0C0A425D03D2}"/>
    <cellStyle name="40% - Accent3 22 3 2 3 2 2 2" xfId="10213" xr:uid="{EB045E2C-4E8B-47CE-B0EB-9741320C7E02}"/>
    <cellStyle name="40% - Accent3 22 3 2 3 2 3" xfId="7003" xr:uid="{1B0FE153-B437-4190-897F-1A086E970F54}"/>
    <cellStyle name="40% - Accent3 22 3 2 3 3" xfId="4777" xr:uid="{C1DC5B40-FDEF-44CC-B72B-5FF01012818C}"/>
    <cellStyle name="40% - Accent3 22 3 2 3 3 2" xfId="9133" xr:uid="{B11EF107-8DA1-465C-8879-079123E0599B}"/>
    <cellStyle name="40% - Accent3 22 3 2 3 4" xfId="7002" xr:uid="{F121AE72-40D6-4060-A573-8102C9F5315D}"/>
    <cellStyle name="40% - Accent3 22 3 2 4" xfId="1505" xr:uid="{707EE90C-7795-4134-99C4-AFDADD057726}"/>
    <cellStyle name="40% - Accent3 22 3 2 4 2" xfId="5317" xr:uid="{4D7E3553-DC1C-4160-81B5-7794F433CE84}"/>
    <cellStyle name="40% - Accent3 22 3 2 4 2 2" xfId="9673" xr:uid="{C0EB6A6A-3939-447F-B3D9-5B46AE3C104D}"/>
    <cellStyle name="40% - Accent3 22 3 2 4 3" xfId="7004" xr:uid="{B2FF8F3A-585D-4384-89AF-118789AC2FF9}"/>
    <cellStyle name="40% - Accent3 22 3 2 5" xfId="4147" xr:uid="{DD2CE18E-A331-4495-83A3-7905664D2D17}"/>
    <cellStyle name="40% - Accent3 22 3 2 5 2" xfId="8503" xr:uid="{F7FC0A1C-772F-4F6F-A6F8-C8B400C62CF4}"/>
    <cellStyle name="40% - Accent3 22 3 2 6" xfId="6997" xr:uid="{40C874D2-7831-4254-B247-0D98A94CF346}"/>
    <cellStyle name="40% - Accent3 22 3 3" xfId="1506" xr:uid="{5D93148B-EBDB-4A5C-8202-6F99179CF95D}"/>
    <cellStyle name="40% - Accent3 22 3 3 2" xfId="1507" xr:uid="{4A63E791-9B45-4BBE-A321-C66D876D3D85}"/>
    <cellStyle name="40% - Accent3 22 3 3 2 2" xfId="1508" xr:uid="{12848E97-DDC5-4B3C-A08B-28DDCE5EB9BC}"/>
    <cellStyle name="40% - Accent3 22 3 3 2 2 2" xfId="1509" xr:uid="{FEE67CAC-61EC-41EE-A52C-DEBCE8231DE4}"/>
    <cellStyle name="40% - Accent3 22 3 3 2 2 2 2" xfId="6024" xr:uid="{6856DC2A-162A-4404-A26D-AF51143B7EEE}"/>
    <cellStyle name="40% - Accent3 22 3 3 2 2 2 2 2" xfId="10380" xr:uid="{004409E8-F23A-4FCE-A59D-6E0FABA4586F}"/>
    <cellStyle name="40% - Accent3 22 3 3 2 2 2 3" xfId="7008" xr:uid="{8B756869-EB30-4D8D-A8D7-617CE8CB20D2}"/>
    <cellStyle name="40% - Accent3 22 3 3 2 2 3" xfId="4944" xr:uid="{70FD2B30-D1BE-444F-9754-F8B65E1C0BDF}"/>
    <cellStyle name="40% - Accent3 22 3 3 2 2 3 2" xfId="9300" xr:uid="{BFE2C049-7836-4EF4-B8DF-2CDA2128BC32}"/>
    <cellStyle name="40% - Accent3 22 3 3 2 2 4" xfId="7007" xr:uid="{9F18B0D9-62F6-4F8F-958E-D81C3BC5ADA5}"/>
    <cellStyle name="40% - Accent3 22 3 3 2 3" xfId="1510" xr:uid="{9FD51C37-FA49-4F1A-AFC2-A951645E832E}"/>
    <cellStyle name="40% - Accent3 22 3 3 2 3 2" xfId="5484" xr:uid="{1D1E28EA-2587-46FE-8C77-DF02CDE6F0CD}"/>
    <cellStyle name="40% - Accent3 22 3 3 2 3 2 2" xfId="9840" xr:uid="{8AC32BB4-6A2C-4285-A839-283A9EE1F674}"/>
    <cellStyle name="40% - Accent3 22 3 3 2 3 3" xfId="7009" xr:uid="{C4C07ACF-FF68-42FF-9528-465BB4A79AC3}"/>
    <cellStyle name="40% - Accent3 22 3 3 2 4" xfId="4404" xr:uid="{7A44CE9D-142F-4CBD-875C-ECB30BEF0D15}"/>
    <cellStyle name="40% - Accent3 22 3 3 2 4 2" xfId="8760" xr:uid="{3A1FB0CA-1681-42D8-A99C-B22AC4D78C8D}"/>
    <cellStyle name="40% - Accent3 22 3 3 2 5" xfId="7006" xr:uid="{6CFDA0E8-8BCE-4946-90E6-8586CE41CC24}"/>
    <cellStyle name="40% - Accent3 22 3 3 3" xfId="1511" xr:uid="{4CF4373C-D89C-4997-A00D-7E8E7DA47FD9}"/>
    <cellStyle name="40% - Accent3 22 3 3 3 2" xfId="1512" xr:uid="{1532B0C6-CC92-47A8-A0CC-2D1DE4AEB140}"/>
    <cellStyle name="40% - Accent3 22 3 3 3 2 2" xfId="5754" xr:uid="{2BB51C12-87C6-4009-AD45-73319797945D}"/>
    <cellStyle name="40% - Accent3 22 3 3 3 2 2 2" xfId="10110" xr:uid="{42817741-9503-4ED8-BE6C-E22C2EB02114}"/>
    <cellStyle name="40% - Accent3 22 3 3 3 2 3" xfId="7011" xr:uid="{3628888D-EB95-4FC5-B0FB-B42070A4C10C}"/>
    <cellStyle name="40% - Accent3 22 3 3 3 3" xfId="4674" xr:uid="{6748DAFD-E8C1-4C89-AF28-D39882CA7C78}"/>
    <cellStyle name="40% - Accent3 22 3 3 3 3 2" xfId="9030" xr:uid="{209F468C-B4E0-4413-A129-27669AFF68A3}"/>
    <cellStyle name="40% - Accent3 22 3 3 3 4" xfId="7010" xr:uid="{5321A0DD-EDB5-47BA-A310-27251706CF94}"/>
    <cellStyle name="40% - Accent3 22 3 3 4" xfId="1513" xr:uid="{A4615102-56DA-46C3-A646-21588321C65A}"/>
    <cellStyle name="40% - Accent3 22 3 3 4 2" xfId="5214" xr:uid="{64E75A6E-33DB-4764-B86A-92A72B9F3E71}"/>
    <cellStyle name="40% - Accent3 22 3 3 4 2 2" xfId="9570" xr:uid="{7D448BE5-5634-4AD2-B795-ECE92A891345}"/>
    <cellStyle name="40% - Accent3 22 3 3 4 3" xfId="7012" xr:uid="{8D6D391D-B6C6-438A-81A5-D53F25CB783F}"/>
    <cellStyle name="40% - Accent3 22 3 3 5" xfId="4224" xr:uid="{4F1BDF03-00C0-4C24-B966-DF8BD7DC3078}"/>
    <cellStyle name="40% - Accent3 22 3 3 5 2" xfId="8580" xr:uid="{21172446-37D6-49FB-9403-2030C0B5390F}"/>
    <cellStyle name="40% - Accent3 22 3 3 6" xfId="7005" xr:uid="{11E35E13-7B9B-4025-A982-F8F81C1440DE}"/>
    <cellStyle name="40% - Accent3 22 3 4" xfId="1514" xr:uid="{DC4C3931-354A-4904-9F46-5CD377C40927}"/>
    <cellStyle name="40% - Accent3 22 3 4 2" xfId="1515" xr:uid="{99E7E47F-A5DB-4E9D-A3FE-0AC21EDE31F9}"/>
    <cellStyle name="40% - Accent3 22 3 4 2 2" xfId="1516" xr:uid="{2320A37A-3928-41EA-B7A4-CD71D736F307}"/>
    <cellStyle name="40% - Accent3 22 3 4 2 2 2" xfId="5947" xr:uid="{C513F8F7-0E10-4122-BF84-B4D4DAF9900C}"/>
    <cellStyle name="40% - Accent3 22 3 4 2 2 2 2" xfId="10303" xr:uid="{69DCD957-AEC8-4000-9180-C566F6BB555C}"/>
    <cellStyle name="40% - Accent3 22 3 4 2 2 3" xfId="7015" xr:uid="{648C7F0C-074F-4C6F-AC8E-18D975058AC5}"/>
    <cellStyle name="40% - Accent3 22 3 4 2 3" xfId="4867" xr:uid="{C737821F-47C7-4586-AB4A-5B26344DDCAA}"/>
    <cellStyle name="40% - Accent3 22 3 4 2 3 2" xfId="9223" xr:uid="{1F855FFF-0D67-4985-BA68-A52F1272B00E}"/>
    <cellStyle name="40% - Accent3 22 3 4 2 4" xfId="7014" xr:uid="{BFB7A3B7-335D-4DEC-853B-058466536682}"/>
    <cellStyle name="40% - Accent3 22 3 4 3" xfId="1517" xr:uid="{A98EC2CC-A9FA-4EE9-A2C1-F5EE6A42452C}"/>
    <cellStyle name="40% - Accent3 22 3 4 3 2" xfId="5407" xr:uid="{702C226B-8030-4E74-8E0D-21F540CE93FB}"/>
    <cellStyle name="40% - Accent3 22 3 4 3 2 2" xfId="9763" xr:uid="{A5EDCDD1-42DC-46E2-8B5E-33C72B984A48}"/>
    <cellStyle name="40% - Accent3 22 3 4 3 3" xfId="7016" xr:uid="{2CD81B94-674F-4FDD-AA96-A32E4145352B}"/>
    <cellStyle name="40% - Accent3 22 3 4 4" xfId="4327" xr:uid="{D8E62E59-BC80-4C6E-A167-67BD2504D2D6}"/>
    <cellStyle name="40% - Accent3 22 3 4 4 2" xfId="8683" xr:uid="{ECAE28BB-2309-41BA-9067-A9DA1AC15533}"/>
    <cellStyle name="40% - Accent3 22 3 4 5" xfId="7013" xr:uid="{6A181CF1-AF09-42BB-ACFB-4AB3DF140EDF}"/>
    <cellStyle name="40% - Accent3 22 3 5" xfId="1518" xr:uid="{17A71A18-32D0-43B1-BE1B-51A00E8983CE}"/>
    <cellStyle name="40% - Accent3 22 3 5 2" xfId="1519" xr:uid="{0CB04897-E1FE-4DB7-91D0-F4AF86168000}"/>
    <cellStyle name="40% - Accent3 22 3 5 2 2" xfId="5677" xr:uid="{7DDFEAF4-5242-4C44-92F8-44DE36FECBC6}"/>
    <cellStyle name="40% - Accent3 22 3 5 2 2 2" xfId="10033" xr:uid="{170AA9D9-76C3-406A-962F-22904C84A226}"/>
    <cellStyle name="40% - Accent3 22 3 5 2 3" xfId="7018" xr:uid="{096A3A8B-09B3-400D-980B-613DEB672028}"/>
    <cellStyle name="40% - Accent3 22 3 5 3" xfId="4597" xr:uid="{700664A4-D16C-4E8F-AA64-32006D12FF3A}"/>
    <cellStyle name="40% - Accent3 22 3 5 3 2" xfId="8953" xr:uid="{743EFE0F-0DE2-48A2-B689-D4661279E5F0}"/>
    <cellStyle name="40% - Accent3 22 3 5 4" xfId="7017" xr:uid="{59415345-A480-41C3-B592-251F85CBA061}"/>
    <cellStyle name="40% - Accent3 22 3 6" xfId="1520" xr:uid="{A37D021B-1527-4011-9622-375AB2EF7F98}"/>
    <cellStyle name="40% - Accent3 22 3 6 2" xfId="5137" xr:uid="{82DA61E9-B55A-4C2D-B597-F5834D6A6280}"/>
    <cellStyle name="40% - Accent3 22 3 6 2 2" xfId="9493" xr:uid="{61592DD3-B70D-4E99-85B3-E17963FD43BB}"/>
    <cellStyle name="40% - Accent3 22 3 6 3" xfId="7019" xr:uid="{6171BBBB-6D69-495A-A5D5-AB106C2ACA0F}"/>
    <cellStyle name="40% - Accent3 22 3 7" xfId="4044" xr:uid="{8C89B9E8-604F-4376-A57D-5992B780D551}"/>
    <cellStyle name="40% - Accent3 22 3 7 2" xfId="8400" xr:uid="{17AA2283-1144-440A-BF8A-7CDB2B5D4C2F}"/>
    <cellStyle name="40% - Accent3 22 3 8" xfId="6996" xr:uid="{2F7B2998-81B6-4F0A-83D5-6DF068D8DF98}"/>
    <cellStyle name="40% - Accent3 22 4" xfId="1521" xr:uid="{2377ACC5-1526-44E8-A9CA-F84DC4289B93}"/>
    <cellStyle name="40% - Accent3 22 4 2" xfId="1522" xr:uid="{17275B44-E8ED-4475-85CD-78B823A0C343}"/>
    <cellStyle name="40% - Accent3 22 4 2 2" xfId="1523" xr:uid="{DF85B62E-6F3A-4A6D-A63B-FAC8052E197C}"/>
    <cellStyle name="40% - Accent3 22 4 2 2 2" xfId="1524" xr:uid="{2D1E8AA5-E05D-49D3-9183-9420CB0E7C97}"/>
    <cellStyle name="40% - Accent3 22 4 2 2 2 2" xfId="6082" xr:uid="{E3BCC51F-4A5F-4894-BC01-D23B76AD1A7B}"/>
    <cellStyle name="40% - Accent3 22 4 2 2 2 2 2" xfId="10438" xr:uid="{C7100BBE-3AFD-45D5-B017-9950CAAF2FDA}"/>
    <cellStyle name="40% - Accent3 22 4 2 2 2 3" xfId="7023" xr:uid="{91EAC818-E177-426F-9B8A-C7AA23F3A617}"/>
    <cellStyle name="40% - Accent3 22 4 2 2 3" xfId="5002" xr:uid="{E7199222-2B16-436A-9E93-6C062E1E32FB}"/>
    <cellStyle name="40% - Accent3 22 4 2 2 3 2" xfId="9358" xr:uid="{E47BA2F7-3F4F-4328-AAB6-CECAFBC26C2C}"/>
    <cellStyle name="40% - Accent3 22 4 2 2 4" xfId="7022" xr:uid="{66932E3A-77E3-4491-8133-7CD8306BB2C7}"/>
    <cellStyle name="40% - Accent3 22 4 2 3" xfId="1525" xr:uid="{D5B2D04E-DC79-420B-AC86-36FF70A18B09}"/>
    <cellStyle name="40% - Accent3 22 4 2 3 2" xfId="5542" xr:uid="{3A0551FD-6AF1-4642-962A-314D90684606}"/>
    <cellStyle name="40% - Accent3 22 4 2 3 2 2" xfId="9898" xr:uid="{A6F03FD8-F54D-4C1A-A065-5545DE3A62DC}"/>
    <cellStyle name="40% - Accent3 22 4 2 3 3" xfId="7024" xr:uid="{CB518EEA-AB3E-49B5-9E78-07CEC1FCD92F}"/>
    <cellStyle name="40% - Accent3 22 4 2 4" xfId="4462" xr:uid="{72369E64-1E70-48A2-A9FC-9C007C2E6555}"/>
    <cellStyle name="40% - Accent3 22 4 2 4 2" xfId="8818" xr:uid="{EC11DC15-12AE-4C7B-BD7C-E8C3F632E423}"/>
    <cellStyle name="40% - Accent3 22 4 2 5" xfId="7021" xr:uid="{3580B66C-E79E-42A4-BA08-C08F4660B3E2}"/>
    <cellStyle name="40% - Accent3 22 4 3" xfId="1526" xr:uid="{77CB1A1C-289A-41BB-955E-5019D214217F}"/>
    <cellStyle name="40% - Accent3 22 4 3 2" xfId="1527" xr:uid="{7FAA22AC-6164-4B04-B918-2A19442FF9F7}"/>
    <cellStyle name="40% - Accent3 22 4 3 2 2" xfId="5812" xr:uid="{29B41A99-B1A4-4892-96A1-67874BB27F31}"/>
    <cellStyle name="40% - Accent3 22 4 3 2 2 2" xfId="10168" xr:uid="{365D1E63-CE63-466A-916B-3B8B3DB3F1AE}"/>
    <cellStyle name="40% - Accent3 22 4 3 2 3" xfId="7026" xr:uid="{B95A42BB-C0ED-447E-9DD0-94AD60D860E3}"/>
    <cellStyle name="40% - Accent3 22 4 3 3" xfId="4732" xr:uid="{DB736504-6451-4539-8F0C-61D87B2DC9F3}"/>
    <cellStyle name="40% - Accent3 22 4 3 3 2" xfId="9088" xr:uid="{370C1E45-C2A4-499F-8CA9-651C5D84CB3F}"/>
    <cellStyle name="40% - Accent3 22 4 3 4" xfId="7025" xr:uid="{92F49164-2F9C-4CE9-BB74-A4E608BC403B}"/>
    <cellStyle name="40% - Accent3 22 4 4" xfId="1528" xr:uid="{7B0CA245-52B3-4FFD-A514-847E766D1B42}"/>
    <cellStyle name="40% - Accent3 22 4 4 2" xfId="5272" xr:uid="{99120126-5B1D-4EB8-A4E5-7F82BED4B3AC}"/>
    <cellStyle name="40% - Accent3 22 4 4 2 2" xfId="9628" xr:uid="{81691451-3C4A-4AFE-9773-7AB2DB463E21}"/>
    <cellStyle name="40% - Accent3 22 4 4 3" xfId="7027" xr:uid="{08EF7C6C-02F1-49FD-A690-947D040C0D72}"/>
    <cellStyle name="40% - Accent3 22 4 5" xfId="4102" xr:uid="{53FDDD42-28BA-4878-845D-2E70A7869D92}"/>
    <cellStyle name="40% - Accent3 22 4 5 2" xfId="8458" xr:uid="{D9C396DC-E22C-430F-90E3-886EACAD3E50}"/>
    <cellStyle name="40% - Accent3 22 4 6" xfId="7020" xr:uid="{5E898844-8A3A-4CF5-BE24-84566E7CC3CF}"/>
    <cellStyle name="40% - Accent3 22 5" xfId="1529" xr:uid="{5CF57356-5D45-4482-807E-2D23C19B1001}"/>
    <cellStyle name="40% - Accent3 22 5 2" xfId="1530" xr:uid="{3CF8EE1D-1184-43B0-8D13-6586141C1E96}"/>
    <cellStyle name="40% - Accent3 22 5 2 2" xfId="1531" xr:uid="{EBAF83C5-2DCB-4C89-9452-95FB481FFD6A}"/>
    <cellStyle name="40% - Accent3 22 5 2 2 2" xfId="1532" xr:uid="{10465445-EF76-4FBB-AB02-302FD6A9B92F}"/>
    <cellStyle name="40% - Accent3 22 5 2 2 2 2" xfId="5992" xr:uid="{AE70761C-4109-4B5C-A61F-034D3DB8AFAF}"/>
    <cellStyle name="40% - Accent3 22 5 2 2 2 2 2" xfId="10348" xr:uid="{C854AB7A-D4F8-4F43-A81A-33356F28AD20}"/>
    <cellStyle name="40% - Accent3 22 5 2 2 2 3" xfId="7031" xr:uid="{6BFE66AC-E3F7-42A3-827C-01874785C612}"/>
    <cellStyle name="40% - Accent3 22 5 2 2 3" xfId="4912" xr:uid="{8FCDB100-CBBD-4FD8-BD48-9E35F14B30F2}"/>
    <cellStyle name="40% - Accent3 22 5 2 2 3 2" xfId="9268" xr:uid="{8ABB33E8-1B65-4C20-8093-024CEA6E70A9}"/>
    <cellStyle name="40% - Accent3 22 5 2 2 4" xfId="7030" xr:uid="{AFBA3FB3-0530-4B1B-9F40-496E45E83D21}"/>
    <cellStyle name="40% - Accent3 22 5 2 3" xfId="1533" xr:uid="{6A555145-0DCA-488D-A23F-7785BBF717D0}"/>
    <cellStyle name="40% - Accent3 22 5 2 3 2" xfId="5452" xr:uid="{771DDD65-5DAC-4DD4-8B02-8457A3545830}"/>
    <cellStyle name="40% - Accent3 22 5 2 3 2 2" xfId="9808" xr:uid="{5157DD4A-91F5-4E2A-81AD-38FB7AB69EBB}"/>
    <cellStyle name="40% - Accent3 22 5 2 3 3" xfId="7032" xr:uid="{4F3693D8-9041-47A8-9CBE-A54F04B59E29}"/>
    <cellStyle name="40% - Accent3 22 5 2 4" xfId="4372" xr:uid="{545AE5EC-D609-4596-95BE-FD410EDB1BB9}"/>
    <cellStyle name="40% - Accent3 22 5 2 4 2" xfId="8728" xr:uid="{EEA1DDF9-ED73-488E-A2EC-B32842E8FAEB}"/>
    <cellStyle name="40% - Accent3 22 5 2 5" xfId="7029" xr:uid="{B9EDB221-3F5F-4102-BEFC-FDE937BB6251}"/>
    <cellStyle name="40% - Accent3 22 5 3" xfId="1534" xr:uid="{5EDD9615-AEF6-457C-9629-B6F12A760E6F}"/>
    <cellStyle name="40% - Accent3 22 5 3 2" xfId="1535" xr:uid="{8BCC7530-A255-4A75-9A92-3919F01C44D3}"/>
    <cellStyle name="40% - Accent3 22 5 3 2 2" xfId="5722" xr:uid="{6D0809E0-FD23-43C4-A908-5D38BBBE32E0}"/>
    <cellStyle name="40% - Accent3 22 5 3 2 2 2" xfId="10078" xr:uid="{50C8186B-A0DB-4557-910C-9C010A83CAB5}"/>
    <cellStyle name="40% - Accent3 22 5 3 2 3" xfId="7034" xr:uid="{684A317D-29E0-493F-ACC4-72522E334B48}"/>
    <cellStyle name="40% - Accent3 22 5 3 3" xfId="4642" xr:uid="{DB2FE5F6-93CE-42AD-AFC1-582195671444}"/>
    <cellStyle name="40% - Accent3 22 5 3 3 2" xfId="8998" xr:uid="{E4EE6738-74A6-405D-8FBF-39235B5AAB1D}"/>
    <cellStyle name="40% - Accent3 22 5 3 4" xfId="7033" xr:uid="{0574AA9D-CF2C-4FBB-B153-48E430E4176B}"/>
    <cellStyle name="40% - Accent3 22 5 4" xfId="1536" xr:uid="{F90E52E8-20DB-44B4-82C4-9DDA96CC5DCB}"/>
    <cellStyle name="40% - Accent3 22 5 4 2" xfId="5182" xr:uid="{73862548-D85D-4F65-BAF2-0BDD3978E250}"/>
    <cellStyle name="40% - Accent3 22 5 4 2 2" xfId="9538" xr:uid="{99FB14E2-1851-44C2-AD8B-11A34846926C}"/>
    <cellStyle name="40% - Accent3 22 5 4 3" xfId="7035" xr:uid="{4642F067-2E29-434D-ADD5-130DFEE6269C}"/>
    <cellStyle name="40% - Accent3 22 5 5" xfId="4192" xr:uid="{2E58A0FC-1F66-427E-8706-40926911CFB9}"/>
    <cellStyle name="40% - Accent3 22 5 5 2" xfId="8548" xr:uid="{2D559C1E-3951-47D6-B6B9-6AD8B0449A9D}"/>
    <cellStyle name="40% - Accent3 22 5 6" xfId="7028" xr:uid="{E9666F3B-22EC-4B77-AEDF-22F4315B60AC}"/>
    <cellStyle name="40% - Accent3 22 6" xfId="1537" xr:uid="{51C9E671-EAA2-4711-969F-5CA877C62701}"/>
    <cellStyle name="40% - Accent3 22 6 2" xfId="1538" xr:uid="{67312C4F-3B9C-411C-A907-04234E2D66DB}"/>
    <cellStyle name="40% - Accent3 22 6 2 2" xfId="1539" xr:uid="{59A9CDE2-CAF5-40FC-81B8-0C45A899AAE1}"/>
    <cellStyle name="40% - Accent3 22 6 2 2 2" xfId="5902" xr:uid="{C56C8CB2-2D28-490F-A7DB-6B12D3097B04}"/>
    <cellStyle name="40% - Accent3 22 6 2 2 2 2" xfId="10258" xr:uid="{46044100-2391-4A65-9A88-F95B8BC8AB40}"/>
    <cellStyle name="40% - Accent3 22 6 2 2 3" xfId="7038" xr:uid="{4C02CC5B-438E-4466-8B3A-38C256CD8E24}"/>
    <cellStyle name="40% - Accent3 22 6 2 3" xfId="4822" xr:uid="{BB694E49-2A03-442F-9AF6-52DD8D63DAE9}"/>
    <cellStyle name="40% - Accent3 22 6 2 3 2" xfId="9178" xr:uid="{DF77D9EB-5AD4-4E90-A5D3-EF9264E223C8}"/>
    <cellStyle name="40% - Accent3 22 6 2 4" xfId="7037" xr:uid="{66E4A442-F27A-4B6E-94B4-4B1D9C536935}"/>
    <cellStyle name="40% - Accent3 22 6 3" xfId="1540" xr:uid="{8B84FF13-1A14-4081-ABCC-20AA36CEFC33}"/>
    <cellStyle name="40% - Accent3 22 6 3 2" xfId="5362" xr:uid="{4C3F1C86-054E-4AED-B37E-FE6502E08C43}"/>
    <cellStyle name="40% - Accent3 22 6 3 2 2" xfId="9718" xr:uid="{37ED073D-8136-4BB8-8377-5DE47E2ECDED}"/>
    <cellStyle name="40% - Accent3 22 6 3 3" xfId="7039" xr:uid="{7CBB54BB-1361-4C8D-9D2A-A6B0E311FEE6}"/>
    <cellStyle name="40% - Accent3 22 6 4" xfId="4282" xr:uid="{9384F3AA-9EDA-4A6C-8269-E4768AE00CFA}"/>
    <cellStyle name="40% - Accent3 22 6 4 2" xfId="8638" xr:uid="{A300FA66-1CFE-452E-BE3E-00929081AA91}"/>
    <cellStyle name="40% - Accent3 22 6 5" xfId="7036" xr:uid="{58784547-97C5-4B3E-A2C4-59D6DCA726AC}"/>
    <cellStyle name="40% - Accent3 22 7" xfId="1541" xr:uid="{7CFE011C-A640-45AD-9E13-41FC08EE294C}"/>
    <cellStyle name="40% - Accent3 22 7 2" xfId="1542" xr:uid="{FF698C65-7215-4781-88A4-EE4002C906D6}"/>
    <cellStyle name="40% - Accent3 22 7 2 2" xfId="5632" xr:uid="{D7B6F4EF-644F-4AD9-AA48-14F1A4742164}"/>
    <cellStyle name="40% - Accent3 22 7 2 2 2" xfId="9988" xr:uid="{7328F8D0-54AC-47FB-901A-8E7BBA19D6B4}"/>
    <cellStyle name="40% - Accent3 22 7 2 3" xfId="7041" xr:uid="{E2F67457-349F-49F0-BA11-95B9E0D8B5C8}"/>
    <cellStyle name="40% - Accent3 22 7 3" xfId="4552" xr:uid="{B2D251A4-6B2E-4687-A0E3-5E8AEEB87CDD}"/>
    <cellStyle name="40% - Accent3 22 7 3 2" xfId="8908" xr:uid="{2AC431CD-3BAF-47E6-B097-9B6BD8DEF595}"/>
    <cellStyle name="40% - Accent3 22 7 4" xfId="7040" xr:uid="{177E360D-FF6F-4EC4-A187-405DD2645993}"/>
    <cellStyle name="40% - Accent3 22 8" xfId="1543" xr:uid="{80FF088A-BA9E-4407-BA02-53C4BD526915}"/>
    <cellStyle name="40% - Accent3 22 8 2" xfId="5092" xr:uid="{3B13BC3B-C830-4017-8AE2-AAD9DC0365FD}"/>
    <cellStyle name="40% - Accent3 22 8 2 2" xfId="9448" xr:uid="{6BA61CF6-27F5-4FD2-A967-C3689C8C455F}"/>
    <cellStyle name="40% - Accent3 22 8 3" xfId="7042" xr:uid="{FA7FE698-E098-434A-83AD-E6ADA9CDD928}"/>
    <cellStyle name="40% - Accent3 22 9" xfId="4011" xr:uid="{012AAB49-F554-4B2B-9C1F-465CF648E480}"/>
    <cellStyle name="40% - Accent3 22 9 2" xfId="8368" xr:uid="{8DBC502B-F98C-4A0A-84A4-892DAE622C05}"/>
    <cellStyle name="40% - Accent3 3" xfId="1544" xr:uid="{112A9065-720A-4A73-9566-E6757651B79A}"/>
    <cellStyle name="40% - Accent3 4" xfId="1545" xr:uid="{1A33E50A-2F7E-46DA-95BE-72B76014A344}"/>
    <cellStyle name="40% - Accent3 5" xfId="1546" xr:uid="{94803C7C-A1E4-45FC-9B2F-408396BBFF38}"/>
    <cellStyle name="40% - Accent3 6" xfId="1547" xr:uid="{64A19AC8-0724-4DF5-93E0-2890B29AE0E7}"/>
    <cellStyle name="40% - Accent3 7" xfId="1548" xr:uid="{715476F0-486C-4EF7-BD93-D04D07BB2465}"/>
    <cellStyle name="40% - Accent3 8" xfId="1549" xr:uid="{A86766FA-27CF-4499-AA3E-E31D5759A035}"/>
    <cellStyle name="40% - Accent3 9" xfId="1550" xr:uid="{33D11A7F-D366-429E-8CDE-18AD30DD7250}"/>
    <cellStyle name="40% - Accent4 10" xfId="1551" xr:uid="{4A224A5E-1D88-44BE-BAB8-12625B4B2449}"/>
    <cellStyle name="40% - Accent4 11" xfId="1552" xr:uid="{208248B8-D694-4CF6-9F4C-DC0F236A10F0}"/>
    <cellStyle name="40% - Accent4 12" xfId="1553" xr:uid="{B3654FE5-6276-4DBA-B9F0-90940D67A3FB}"/>
    <cellStyle name="40% - Accent4 13" xfId="1554" xr:uid="{0D02FB58-7A6A-4723-A12B-1561FED10601}"/>
    <cellStyle name="40% - Accent4 14" xfId="1555" xr:uid="{A7D92C37-526C-4668-A60A-DBA335E3ACEC}"/>
    <cellStyle name="40% - Accent4 15" xfId="1556" xr:uid="{E786B604-5AD2-4CA1-9D60-817EB1E9AB66}"/>
    <cellStyle name="40% - Accent4 16" xfId="1557" xr:uid="{FC06A695-8580-4223-A0C2-E4ABD7254817}"/>
    <cellStyle name="40% - Accent4 17" xfId="1558" xr:uid="{3D8635EB-62C6-4BE4-8695-C9860A9F5AFA}"/>
    <cellStyle name="40% - Accent4 18" xfId="1559" xr:uid="{A0F00697-A401-4F7C-9FD5-6EA31F01C2D8}"/>
    <cellStyle name="40% - Accent4 19" xfId="1560" xr:uid="{3A226AFB-6AB4-4972-9391-543DAF1EC93F}"/>
    <cellStyle name="40% - Accent4 2" xfId="1561" xr:uid="{18827BEA-40B8-46F7-96C8-6324ECCC6CBB}"/>
    <cellStyle name="40% - Accent4 20" xfId="1562" xr:uid="{C8CB3753-16B0-4A75-8E08-6A65726AEF48}"/>
    <cellStyle name="40% - Accent4 21" xfId="1563" xr:uid="{0A2C27B4-72FF-4343-9E0F-95A8D869FD5F}"/>
    <cellStyle name="40% - Accent4 22" xfId="1564" xr:uid="{A27B77BD-5B65-456A-B079-6548AECB4C02}"/>
    <cellStyle name="40% - Accent4 22 10" xfId="7043" xr:uid="{9B726F7B-0043-4163-921A-4FDC9831F3FF}"/>
    <cellStyle name="40% - Accent4 22 2" xfId="1565" xr:uid="{5920ADBF-0F20-4211-8711-70AF364A57A9}"/>
    <cellStyle name="40% - Accent4 22 2 2" xfId="1566" xr:uid="{F569A680-701C-4210-81B5-B972B3698682}"/>
    <cellStyle name="40% - Accent4 22 2 2 2" xfId="1567" xr:uid="{D86CCC5D-FDAE-4072-B780-D4849EF2A27C}"/>
    <cellStyle name="40% - Accent4 22 2 2 2 2" xfId="1568" xr:uid="{910E7140-33B0-43AF-A863-39FAB8BA80FA}"/>
    <cellStyle name="40% - Accent4 22 2 2 2 2 2" xfId="1569" xr:uid="{5984F8C9-731A-48DA-9001-4957797FE39B}"/>
    <cellStyle name="40% - Accent4 22 2 2 2 2 2 2" xfId="1570" xr:uid="{A3555FBE-2742-45B6-90A7-F4D9ED41C29C}"/>
    <cellStyle name="40% - Accent4 22 2 2 2 2 2 2 2" xfId="6142" xr:uid="{124F00EE-9AD0-48CB-8CBB-5573ADA3EF10}"/>
    <cellStyle name="40% - Accent4 22 2 2 2 2 2 2 2 2" xfId="10498" xr:uid="{8A1A52B5-09A7-4F63-ADEB-CA4DC5CBA6C5}"/>
    <cellStyle name="40% - Accent4 22 2 2 2 2 2 2 3" xfId="7049" xr:uid="{EA7C1197-67F7-49D8-A387-40A628770AFC}"/>
    <cellStyle name="40% - Accent4 22 2 2 2 2 2 3" xfId="5062" xr:uid="{6B1FF926-F980-4465-B772-87C022F09673}"/>
    <cellStyle name="40% - Accent4 22 2 2 2 2 2 3 2" xfId="9418" xr:uid="{FF9CE048-57A5-4236-A682-38CB8F80D50D}"/>
    <cellStyle name="40% - Accent4 22 2 2 2 2 2 4" xfId="7048" xr:uid="{CB1E3515-6819-4DA5-830F-E8CA934BE7C0}"/>
    <cellStyle name="40% - Accent4 22 2 2 2 2 3" xfId="1571" xr:uid="{6DCC8348-B84D-4875-BB16-D43AEE18C4B0}"/>
    <cellStyle name="40% - Accent4 22 2 2 2 2 3 2" xfId="5602" xr:uid="{BB4A19CB-ED48-4633-A382-6112DB2D10AE}"/>
    <cellStyle name="40% - Accent4 22 2 2 2 2 3 2 2" xfId="9958" xr:uid="{9B27A312-D980-403A-912F-3BD5D089A10C}"/>
    <cellStyle name="40% - Accent4 22 2 2 2 2 3 3" xfId="7050" xr:uid="{9CED8E1F-87CE-4460-B030-88B35A176175}"/>
    <cellStyle name="40% - Accent4 22 2 2 2 2 4" xfId="4522" xr:uid="{FB45DAA6-4B1B-487D-984A-B81205BFA0C3}"/>
    <cellStyle name="40% - Accent4 22 2 2 2 2 4 2" xfId="8878" xr:uid="{D22B4A1F-6003-418B-954B-C92D77D6A7B2}"/>
    <cellStyle name="40% - Accent4 22 2 2 2 2 5" xfId="7047" xr:uid="{C30C48D2-3CE9-4E74-B126-27D946A593C3}"/>
    <cellStyle name="40% - Accent4 22 2 2 2 3" xfId="1572" xr:uid="{67485EC1-629E-4D0B-BC0E-7FBDBEE0B02A}"/>
    <cellStyle name="40% - Accent4 22 2 2 2 3 2" xfId="1573" xr:uid="{7C794BA3-BABA-42F1-ADBE-1412352B95F2}"/>
    <cellStyle name="40% - Accent4 22 2 2 2 3 2 2" xfId="5872" xr:uid="{D633E795-10C8-4912-BC92-B9B187BA33C9}"/>
    <cellStyle name="40% - Accent4 22 2 2 2 3 2 2 2" xfId="10228" xr:uid="{112C11E6-B45D-4AD9-9321-CE2883A1B884}"/>
    <cellStyle name="40% - Accent4 22 2 2 2 3 2 3" xfId="7052" xr:uid="{58D35FB4-D35E-4E0F-81A2-75B2F2F50A04}"/>
    <cellStyle name="40% - Accent4 22 2 2 2 3 3" xfId="4792" xr:uid="{6BA9FCFD-5CA8-46BD-AAC0-1382BFBFBEBA}"/>
    <cellStyle name="40% - Accent4 22 2 2 2 3 3 2" xfId="9148" xr:uid="{179E1DCB-82E4-49B2-BD56-05533B6472B5}"/>
    <cellStyle name="40% - Accent4 22 2 2 2 3 4" xfId="7051" xr:uid="{9076CA7A-E192-4156-B123-44591977F7F6}"/>
    <cellStyle name="40% - Accent4 22 2 2 2 4" xfId="1574" xr:uid="{B4BD367A-7388-4C5D-A915-08938FB1C076}"/>
    <cellStyle name="40% - Accent4 22 2 2 2 4 2" xfId="5332" xr:uid="{92C153DE-2B64-4018-A4D2-F9A9946BF560}"/>
    <cellStyle name="40% - Accent4 22 2 2 2 4 2 2" xfId="9688" xr:uid="{97C3D597-6BAA-467C-BED5-C2B7E4911F64}"/>
    <cellStyle name="40% - Accent4 22 2 2 2 4 3" xfId="7053" xr:uid="{A1DA72C0-8240-415A-9F8B-94EDE93EE52E}"/>
    <cellStyle name="40% - Accent4 22 2 2 2 5" xfId="4162" xr:uid="{50C86986-2772-498F-A742-C7D57E8FA4ED}"/>
    <cellStyle name="40% - Accent4 22 2 2 2 5 2" xfId="8518" xr:uid="{E3F88061-2818-4E52-A7EE-A495F4270339}"/>
    <cellStyle name="40% - Accent4 22 2 2 2 6" xfId="7046" xr:uid="{66C14426-5874-4DEC-9341-D6CAC3CFFBBB}"/>
    <cellStyle name="40% - Accent4 22 2 2 3" xfId="1575" xr:uid="{2D4E1D9F-2DE3-4F89-929C-D4802F010ACA}"/>
    <cellStyle name="40% - Accent4 22 2 2 3 2" xfId="1576" xr:uid="{6F8C1353-9609-4A91-B224-5C7855CC621B}"/>
    <cellStyle name="40% - Accent4 22 2 2 3 2 2" xfId="1577" xr:uid="{97850896-A81E-45B5-83BC-5C781762751C}"/>
    <cellStyle name="40% - Accent4 22 2 2 3 2 2 2" xfId="1578" xr:uid="{0B1A9F9A-8665-4E7A-85CE-AB7CC251FA73}"/>
    <cellStyle name="40% - Accent4 22 2 2 3 2 2 2 2" xfId="6026" xr:uid="{38391C09-F46D-4D34-BFAB-3B4F745A512B}"/>
    <cellStyle name="40% - Accent4 22 2 2 3 2 2 2 2 2" xfId="10382" xr:uid="{D7D1B455-3BE8-49CE-9E3C-B4A4E880405B}"/>
    <cellStyle name="40% - Accent4 22 2 2 3 2 2 2 3" xfId="7057" xr:uid="{FB41761B-D4B8-4E82-A5A0-156106B2E56A}"/>
    <cellStyle name="40% - Accent4 22 2 2 3 2 2 3" xfId="4946" xr:uid="{78C1C2B9-CE19-44B6-91C7-E68C134F1B18}"/>
    <cellStyle name="40% - Accent4 22 2 2 3 2 2 3 2" xfId="9302" xr:uid="{C21929F1-3EE3-459E-9C76-52C6E76E832F}"/>
    <cellStyle name="40% - Accent4 22 2 2 3 2 2 4" xfId="7056" xr:uid="{C122C2EC-E7AF-4335-B2B1-87D72F80CB31}"/>
    <cellStyle name="40% - Accent4 22 2 2 3 2 3" xfId="1579" xr:uid="{5D19D26F-91F7-4FED-AB37-671B65B31B3A}"/>
    <cellStyle name="40% - Accent4 22 2 2 3 2 3 2" xfId="5486" xr:uid="{CCB70737-26EF-4E7D-96AE-06EDAD31E1F7}"/>
    <cellStyle name="40% - Accent4 22 2 2 3 2 3 2 2" xfId="9842" xr:uid="{64514037-5025-4D3A-8507-89B4144EC012}"/>
    <cellStyle name="40% - Accent4 22 2 2 3 2 3 3" xfId="7058" xr:uid="{17DDAFC5-DB98-43D8-B517-F0E69FE34F61}"/>
    <cellStyle name="40% - Accent4 22 2 2 3 2 4" xfId="4406" xr:uid="{21989D98-E8F2-4047-A0A7-DF0D768AD3B6}"/>
    <cellStyle name="40% - Accent4 22 2 2 3 2 4 2" xfId="8762" xr:uid="{6A7B5AA0-BA8F-4786-814F-CEF7A437F044}"/>
    <cellStyle name="40% - Accent4 22 2 2 3 2 5" xfId="7055" xr:uid="{50E96B43-89D9-4089-81B1-4E358C0B7BD9}"/>
    <cellStyle name="40% - Accent4 22 2 2 3 3" xfId="1580" xr:uid="{5B2DC595-88FD-4292-8AF7-E44B475AEB73}"/>
    <cellStyle name="40% - Accent4 22 2 2 3 3 2" xfId="1581" xr:uid="{79B0A08B-56EE-4A55-9EF1-911926A1C312}"/>
    <cellStyle name="40% - Accent4 22 2 2 3 3 2 2" xfId="5756" xr:uid="{32EF2D76-571A-4E27-85DE-C6A57425C0CD}"/>
    <cellStyle name="40% - Accent4 22 2 2 3 3 2 2 2" xfId="10112" xr:uid="{D93F3FA8-4A60-4240-9986-E2D170C6A90C}"/>
    <cellStyle name="40% - Accent4 22 2 2 3 3 2 3" xfId="7060" xr:uid="{6063285A-1C42-4959-9072-F33FC790B177}"/>
    <cellStyle name="40% - Accent4 22 2 2 3 3 3" xfId="4676" xr:uid="{0669B8C6-4549-4D1F-BC4A-673A8AF13A0F}"/>
    <cellStyle name="40% - Accent4 22 2 2 3 3 3 2" xfId="9032" xr:uid="{18966A5D-39A2-403A-9176-A718295779EC}"/>
    <cellStyle name="40% - Accent4 22 2 2 3 3 4" xfId="7059" xr:uid="{FF54954B-C2C5-4139-9764-77B51613D8B4}"/>
    <cellStyle name="40% - Accent4 22 2 2 3 4" xfId="1582" xr:uid="{4A9EE113-4F7D-4F6A-8138-72E57E8B00A9}"/>
    <cellStyle name="40% - Accent4 22 2 2 3 4 2" xfId="5216" xr:uid="{E44353F7-B839-492E-AFE8-13B7CAF62D85}"/>
    <cellStyle name="40% - Accent4 22 2 2 3 4 2 2" xfId="9572" xr:uid="{6DEF7169-BD6C-4B80-8E6D-420AF02C38F3}"/>
    <cellStyle name="40% - Accent4 22 2 2 3 4 3" xfId="7061" xr:uid="{EC7CE796-FCBE-41D4-821D-4D4C2B6A013D}"/>
    <cellStyle name="40% - Accent4 22 2 2 3 5" xfId="4226" xr:uid="{C5FCAED0-4D8D-4CAB-95CD-04720E9F91E6}"/>
    <cellStyle name="40% - Accent4 22 2 2 3 5 2" xfId="8582" xr:uid="{5F971507-4A9E-4D87-BDAC-C9422E15207F}"/>
    <cellStyle name="40% - Accent4 22 2 2 3 6" xfId="7054" xr:uid="{4A2E667D-F5EE-4F77-8FE4-EFCC62C46492}"/>
    <cellStyle name="40% - Accent4 22 2 2 4" xfId="1583" xr:uid="{3F5A0F9E-3DD6-4A72-AE54-394F88F6D18C}"/>
    <cellStyle name="40% - Accent4 22 2 2 4 2" xfId="1584" xr:uid="{4D85E892-AD85-4DCF-B63D-FB77F8272A25}"/>
    <cellStyle name="40% - Accent4 22 2 2 4 2 2" xfId="1585" xr:uid="{963D3712-F478-43D1-BBAB-F6853F40DEA1}"/>
    <cellStyle name="40% - Accent4 22 2 2 4 2 2 2" xfId="5962" xr:uid="{ED4E3FF9-39C4-430A-8EBD-B877FA41EFE1}"/>
    <cellStyle name="40% - Accent4 22 2 2 4 2 2 2 2" xfId="10318" xr:uid="{FB84D193-BE84-4807-950A-BA2184CAFFF7}"/>
    <cellStyle name="40% - Accent4 22 2 2 4 2 2 3" xfId="7064" xr:uid="{96273631-1D72-4B29-991A-00603CFEFD23}"/>
    <cellStyle name="40% - Accent4 22 2 2 4 2 3" xfId="4882" xr:uid="{47333AAE-5C6F-4760-BE89-9E57C6E7F62C}"/>
    <cellStyle name="40% - Accent4 22 2 2 4 2 3 2" xfId="9238" xr:uid="{B538B239-C0A3-45B7-9B5F-9D49811A8186}"/>
    <cellStyle name="40% - Accent4 22 2 2 4 2 4" xfId="7063" xr:uid="{B3174A4E-1301-459C-AAB7-4A160EA378DC}"/>
    <cellStyle name="40% - Accent4 22 2 2 4 3" xfId="1586" xr:uid="{A4215E38-8229-4046-B3C1-20E953D52E7D}"/>
    <cellStyle name="40% - Accent4 22 2 2 4 3 2" xfId="5422" xr:uid="{0E6A5474-BD5D-49B9-9A14-F598C0B1562E}"/>
    <cellStyle name="40% - Accent4 22 2 2 4 3 2 2" xfId="9778" xr:uid="{85F4D0E6-50A1-426F-9B85-DFDCD8DB5407}"/>
    <cellStyle name="40% - Accent4 22 2 2 4 3 3" xfId="7065" xr:uid="{E3250252-36ED-45CF-BFB7-C6BB71856800}"/>
    <cellStyle name="40% - Accent4 22 2 2 4 4" xfId="4342" xr:uid="{D538898D-7334-4C32-B324-2F3A2D5EF7AF}"/>
    <cellStyle name="40% - Accent4 22 2 2 4 4 2" xfId="8698" xr:uid="{88697DAC-EA0A-4997-8274-9420D2BBD336}"/>
    <cellStyle name="40% - Accent4 22 2 2 4 5" xfId="7062" xr:uid="{2F064AF0-1E32-44AD-B07C-F7B0BEA8524B}"/>
    <cellStyle name="40% - Accent4 22 2 2 5" xfId="1587" xr:uid="{1E5F43B6-3922-408A-B22B-7B4DEC5EF32F}"/>
    <cellStyle name="40% - Accent4 22 2 2 5 2" xfId="1588" xr:uid="{797B9DD1-1F4A-4A5A-B519-50A062C24F2C}"/>
    <cellStyle name="40% - Accent4 22 2 2 5 2 2" xfId="5692" xr:uid="{1BD6BEC4-0075-4422-882E-C6774D688C91}"/>
    <cellStyle name="40% - Accent4 22 2 2 5 2 2 2" xfId="10048" xr:uid="{27CB94D5-0770-49FF-B90C-5632AC6F3082}"/>
    <cellStyle name="40% - Accent4 22 2 2 5 2 3" xfId="7067" xr:uid="{CE6B7A98-0719-4C14-BD84-98E2D3DE104C}"/>
    <cellStyle name="40% - Accent4 22 2 2 5 3" xfId="4612" xr:uid="{67B6FE1E-9416-469D-9E62-24D6FDAFEB57}"/>
    <cellStyle name="40% - Accent4 22 2 2 5 3 2" xfId="8968" xr:uid="{F2434E5C-E9AA-454A-8BDF-A67BF9E4885C}"/>
    <cellStyle name="40% - Accent4 22 2 2 5 4" xfId="7066" xr:uid="{F43E7997-CF45-49E4-8CC5-69CF682D1AB0}"/>
    <cellStyle name="40% - Accent4 22 2 2 6" xfId="1589" xr:uid="{55644C96-B0DD-4561-81E0-FCD3CBC6CEE2}"/>
    <cellStyle name="40% - Accent4 22 2 2 6 2" xfId="5152" xr:uid="{1D42B0CD-A39B-4058-9644-7376540E8B9B}"/>
    <cellStyle name="40% - Accent4 22 2 2 6 2 2" xfId="9508" xr:uid="{DBBDE54B-CC11-4549-B3E6-63183EB3B3DC}"/>
    <cellStyle name="40% - Accent4 22 2 2 6 3" xfId="7068" xr:uid="{B5E23FC2-C633-42F9-9583-C1064FED1BED}"/>
    <cellStyle name="40% - Accent4 22 2 2 7" xfId="4046" xr:uid="{034E41FD-BDFA-45C8-85DD-2FEFD9E24015}"/>
    <cellStyle name="40% - Accent4 22 2 2 7 2" xfId="8402" xr:uid="{717CBE93-EBAB-48DB-A054-C88621C8C6C9}"/>
    <cellStyle name="40% - Accent4 22 2 2 8" xfId="7045" xr:uid="{94718DC7-CA0B-424B-A7DC-9F3EEADD4E88}"/>
    <cellStyle name="40% - Accent4 22 2 3" xfId="1590" xr:uid="{E31EC09A-0497-4AA7-9260-6A63534A8EE2}"/>
    <cellStyle name="40% - Accent4 22 2 3 2" xfId="1591" xr:uid="{1BB81E44-FFF3-4CDA-A34A-47E1A0515FA4}"/>
    <cellStyle name="40% - Accent4 22 2 3 2 2" xfId="1592" xr:uid="{E71E4C62-09E2-4488-BB54-2D63A8B83A6D}"/>
    <cellStyle name="40% - Accent4 22 2 3 2 2 2" xfId="1593" xr:uid="{D7BBE30A-B937-4475-AB24-9B16B0A8889E}"/>
    <cellStyle name="40% - Accent4 22 2 3 2 2 2 2" xfId="6097" xr:uid="{FE677996-E8A8-46C2-93C9-C44B5EE32E21}"/>
    <cellStyle name="40% - Accent4 22 2 3 2 2 2 2 2" xfId="10453" xr:uid="{1137B689-11D2-4FFC-8ADF-A03EDC3EF6B9}"/>
    <cellStyle name="40% - Accent4 22 2 3 2 2 2 3" xfId="7072" xr:uid="{0B0904A5-F77B-4A21-813E-4DFF84D085F2}"/>
    <cellStyle name="40% - Accent4 22 2 3 2 2 3" xfId="5017" xr:uid="{7080FEA0-B84B-4152-B37E-317749C69F8C}"/>
    <cellStyle name="40% - Accent4 22 2 3 2 2 3 2" xfId="9373" xr:uid="{E137F73D-1F7A-4A22-9486-3BAB11A2CFEB}"/>
    <cellStyle name="40% - Accent4 22 2 3 2 2 4" xfId="7071" xr:uid="{1E931EC6-1685-46BF-AAFD-CFA99CAE9EA3}"/>
    <cellStyle name="40% - Accent4 22 2 3 2 3" xfId="1594" xr:uid="{F561896B-8706-4843-9953-37D6ECDCCF28}"/>
    <cellStyle name="40% - Accent4 22 2 3 2 3 2" xfId="5557" xr:uid="{C8F0471D-03D8-4B90-8C9F-601982D0D4FE}"/>
    <cellStyle name="40% - Accent4 22 2 3 2 3 2 2" xfId="9913" xr:uid="{0623C97F-0568-4653-ADAC-62B6B566424A}"/>
    <cellStyle name="40% - Accent4 22 2 3 2 3 3" xfId="7073" xr:uid="{3CF3FCB3-9582-4DAB-8CEC-7111A3FB6447}"/>
    <cellStyle name="40% - Accent4 22 2 3 2 4" xfId="4477" xr:uid="{8611746E-9B08-45FA-AED7-D18CCC3B0F20}"/>
    <cellStyle name="40% - Accent4 22 2 3 2 4 2" xfId="8833" xr:uid="{248F748E-94A6-442A-BBCE-D54723CE8CEE}"/>
    <cellStyle name="40% - Accent4 22 2 3 2 5" xfId="7070" xr:uid="{E3716D7B-2CF4-4467-944A-383B41BFCD2F}"/>
    <cellStyle name="40% - Accent4 22 2 3 3" xfId="1595" xr:uid="{1ACD05BA-DC86-4B3B-9AAE-245ACC3FEE02}"/>
    <cellStyle name="40% - Accent4 22 2 3 3 2" xfId="1596" xr:uid="{D3989246-761E-46D3-B5CE-9455C79EC7F4}"/>
    <cellStyle name="40% - Accent4 22 2 3 3 2 2" xfId="5827" xr:uid="{A3E4C8A0-B582-40FC-A884-8B6B6A26AA25}"/>
    <cellStyle name="40% - Accent4 22 2 3 3 2 2 2" xfId="10183" xr:uid="{63387D45-1AEE-4D5C-AEA2-AB9798A8641A}"/>
    <cellStyle name="40% - Accent4 22 2 3 3 2 3" xfId="7075" xr:uid="{4AE41454-C07F-4385-B65B-0D8465E0AFA5}"/>
    <cellStyle name="40% - Accent4 22 2 3 3 3" xfId="4747" xr:uid="{133DFA96-3A0C-4E29-93E9-77A7A56BFF3F}"/>
    <cellStyle name="40% - Accent4 22 2 3 3 3 2" xfId="9103" xr:uid="{EE23A43A-BCE4-415D-BE34-A071B4A38345}"/>
    <cellStyle name="40% - Accent4 22 2 3 3 4" xfId="7074" xr:uid="{BCF4B374-89A0-4282-AADE-BE8A041EF117}"/>
    <cellStyle name="40% - Accent4 22 2 3 4" xfId="1597" xr:uid="{D2066C20-1123-46E6-BA2B-2EBCEFEBD7DF}"/>
    <cellStyle name="40% - Accent4 22 2 3 4 2" xfId="5287" xr:uid="{CAD4CB0B-A3E5-4E09-8F78-0760376B096D}"/>
    <cellStyle name="40% - Accent4 22 2 3 4 2 2" xfId="9643" xr:uid="{64A5100C-474F-49BE-9293-E1180BA9E226}"/>
    <cellStyle name="40% - Accent4 22 2 3 4 3" xfId="7076" xr:uid="{D72C6B00-A66F-40D7-A08E-71BFB2408F71}"/>
    <cellStyle name="40% - Accent4 22 2 3 5" xfId="4117" xr:uid="{56548D8A-7A11-40FD-A939-6CD607BAB722}"/>
    <cellStyle name="40% - Accent4 22 2 3 5 2" xfId="8473" xr:uid="{AC7AE3E3-655C-47ED-8110-209A4C84BCF5}"/>
    <cellStyle name="40% - Accent4 22 2 3 6" xfId="7069" xr:uid="{13F1F934-2974-47D7-88A0-3505A272987A}"/>
    <cellStyle name="40% - Accent4 22 2 4" xfId="1598" xr:uid="{98059A6D-860B-4C94-BFCF-764FA7C17EAC}"/>
    <cellStyle name="40% - Accent4 22 2 4 2" xfId="1599" xr:uid="{0B5895BA-235E-4B55-AE5F-EBD2994419ED}"/>
    <cellStyle name="40% - Accent4 22 2 4 2 2" xfId="1600" xr:uid="{D1A8D2A2-81A1-4826-BA89-18C5BFB1DC13}"/>
    <cellStyle name="40% - Accent4 22 2 4 2 2 2" xfId="1601" xr:uid="{5BD89AE2-37A1-42E5-AA24-3D17841857D3}"/>
    <cellStyle name="40% - Accent4 22 2 4 2 2 2 2" xfId="6025" xr:uid="{C9393CB4-C9BC-4B1F-A257-35D668E3B9BA}"/>
    <cellStyle name="40% - Accent4 22 2 4 2 2 2 2 2" xfId="10381" xr:uid="{BBB142B3-C738-41A8-AD68-6C8A0D9D321C}"/>
    <cellStyle name="40% - Accent4 22 2 4 2 2 2 3" xfId="7080" xr:uid="{A9C4B26A-BAF4-400C-A81E-35670BE986B6}"/>
    <cellStyle name="40% - Accent4 22 2 4 2 2 3" xfId="4945" xr:uid="{8AED9BFA-D02A-4656-B728-F716E65B9A48}"/>
    <cellStyle name="40% - Accent4 22 2 4 2 2 3 2" xfId="9301" xr:uid="{63AB17E4-2F67-456A-97A3-37B0EB49E399}"/>
    <cellStyle name="40% - Accent4 22 2 4 2 2 4" xfId="7079" xr:uid="{B02CF028-1340-43C2-B7EA-ED739C3A3D31}"/>
    <cellStyle name="40% - Accent4 22 2 4 2 3" xfId="1602" xr:uid="{82338E42-1B7B-439B-9CAB-3CEBD6454C37}"/>
    <cellStyle name="40% - Accent4 22 2 4 2 3 2" xfId="5485" xr:uid="{D2019D9A-95FE-4C63-84ED-82E95368E1F0}"/>
    <cellStyle name="40% - Accent4 22 2 4 2 3 2 2" xfId="9841" xr:uid="{6066E211-5A99-4455-A576-BD36C7169895}"/>
    <cellStyle name="40% - Accent4 22 2 4 2 3 3" xfId="7081" xr:uid="{A4708EC6-EFEE-40AB-9C96-2A91FF34B6DF}"/>
    <cellStyle name="40% - Accent4 22 2 4 2 4" xfId="4405" xr:uid="{284B61B6-B196-43EC-8260-27CC7DFF795A}"/>
    <cellStyle name="40% - Accent4 22 2 4 2 4 2" xfId="8761" xr:uid="{A3A8C8A9-C4CC-4807-AD8D-4BEE988B664D}"/>
    <cellStyle name="40% - Accent4 22 2 4 2 5" xfId="7078" xr:uid="{9C7F477A-FBF3-4189-9267-E1227A16BC52}"/>
    <cellStyle name="40% - Accent4 22 2 4 3" xfId="1603" xr:uid="{788730AB-D9F5-4E8E-8E6A-177625774733}"/>
    <cellStyle name="40% - Accent4 22 2 4 3 2" xfId="1604" xr:uid="{DEADA675-3F2C-499E-82A9-57AF2C878B2E}"/>
    <cellStyle name="40% - Accent4 22 2 4 3 2 2" xfId="5755" xr:uid="{99B5980A-57CC-4E37-AB25-072BFD3189F7}"/>
    <cellStyle name="40% - Accent4 22 2 4 3 2 2 2" xfId="10111" xr:uid="{9CD49448-4907-42B1-9492-8BAEB634A968}"/>
    <cellStyle name="40% - Accent4 22 2 4 3 2 3" xfId="7083" xr:uid="{C2A62E69-CE8D-4BEF-9C70-C6CEEAE10063}"/>
    <cellStyle name="40% - Accent4 22 2 4 3 3" xfId="4675" xr:uid="{CCEA5902-CA0C-470C-8C59-4755B42ACD2E}"/>
    <cellStyle name="40% - Accent4 22 2 4 3 3 2" xfId="9031" xr:uid="{059783CD-478E-4759-B637-318B1FA78960}"/>
    <cellStyle name="40% - Accent4 22 2 4 3 4" xfId="7082" xr:uid="{7E176E53-048B-4ACB-ADAC-AFEDD3CCDC67}"/>
    <cellStyle name="40% - Accent4 22 2 4 4" xfId="1605" xr:uid="{2ED20C3E-4F34-44CA-8F0B-84047F6E1932}"/>
    <cellStyle name="40% - Accent4 22 2 4 4 2" xfId="5215" xr:uid="{F58691A6-F051-4890-A396-B6B5A697B68F}"/>
    <cellStyle name="40% - Accent4 22 2 4 4 2 2" xfId="9571" xr:uid="{C8CE5DA3-0CC0-49AB-A728-87995A6948F8}"/>
    <cellStyle name="40% - Accent4 22 2 4 4 3" xfId="7084" xr:uid="{CA1A9E58-2BBB-4A4F-954C-67AFF954988D}"/>
    <cellStyle name="40% - Accent4 22 2 4 5" xfId="4225" xr:uid="{F8EBCEC2-E11E-4051-B7DD-E29208E832ED}"/>
    <cellStyle name="40% - Accent4 22 2 4 5 2" xfId="8581" xr:uid="{9A293DCB-379E-43AB-9916-93730E0BBD23}"/>
    <cellStyle name="40% - Accent4 22 2 4 6" xfId="7077" xr:uid="{FB63551E-07A3-480A-B7B9-854B82A42974}"/>
    <cellStyle name="40% - Accent4 22 2 5" xfId="1606" xr:uid="{BD5B9E29-DE39-4CD9-94D9-2256A10A3D24}"/>
    <cellStyle name="40% - Accent4 22 2 5 2" xfId="1607" xr:uid="{E0E2E533-1009-418D-8918-F50C2C90A521}"/>
    <cellStyle name="40% - Accent4 22 2 5 2 2" xfId="1608" xr:uid="{26C474BC-AC37-49C7-88F2-D6153539A4F1}"/>
    <cellStyle name="40% - Accent4 22 2 5 2 2 2" xfId="5917" xr:uid="{67CBBF3D-19C9-4064-9D30-592FE2BC57ED}"/>
    <cellStyle name="40% - Accent4 22 2 5 2 2 2 2" xfId="10273" xr:uid="{3DDA7F4B-0C4B-4C5E-944F-0CD18AB493C1}"/>
    <cellStyle name="40% - Accent4 22 2 5 2 2 3" xfId="7087" xr:uid="{850D328C-84D2-4534-B20C-E32B4AC194FF}"/>
    <cellStyle name="40% - Accent4 22 2 5 2 3" xfId="4837" xr:uid="{D56BE07E-6152-4339-8FCE-14F493D2F447}"/>
    <cellStyle name="40% - Accent4 22 2 5 2 3 2" xfId="9193" xr:uid="{27DC4218-BDB1-465F-82FA-B4107385CCC9}"/>
    <cellStyle name="40% - Accent4 22 2 5 2 4" xfId="7086" xr:uid="{B0EA3602-4D13-4C3E-8663-E09AC5718109}"/>
    <cellStyle name="40% - Accent4 22 2 5 3" xfId="1609" xr:uid="{43F0BBF0-1C53-4FC5-ABD3-6D91E59110BD}"/>
    <cellStyle name="40% - Accent4 22 2 5 3 2" xfId="5377" xr:uid="{F408196A-5360-465C-9447-3D1E6D44D57D}"/>
    <cellStyle name="40% - Accent4 22 2 5 3 2 2" xfId="9733" xr:uid="{F851C647-051E-406B-85D9-8D9EFA3DC00C}"/>
    <cellStyle name="40% - Accent4 22 2 5 3 3" xfId="7088" xr:uid="{43DEE77E-BF9A-44C9-8139-DF9A588BA25A}"/>
    <cellStyle name="40% - Accent4 22 2 5 4" xfId="4297" xr:uid="{5F51D29F-7829-479F-A436-EA14FC67E4A7}"/>
    <cellStyle name="40% - Accent4 22 2 5 4 2" xfId="8653" xr:uid="{B4399265-B185-4494-AE1E-E8F1C7442C2F}"/>
    <cellStyle name="40% - Accent4 22 2 5 5" xfId="7085" xr:uid="{AC340553-38BD-4932-BA7D-2819C79BFFB9}"/>
    <cellStyle name="40% - Accent4 22 2 6" xfId="1610" xr:uid="{9E628F13-27A7-45EA-A9EE-0C88C6D07C58}"/>
    <cellStyle name="40% - Accent4 22 2 6 2" xfId="1611" xr:uid="{9B0F1B3A-182D-423D-BE3C-85A53170FC47}"/>
    <cellStyle name="40% - Accent4 22 2 6 2 2" xfId="5647" xr:uid="{C0C5D01E-75F1-4BEC-81E1-D6778C20D718}"/>
    <cellStyle name="40% - Accent4 22 2 6 2 2 2" xfId="10003" xr:uid="{06A04224-D757-40EB-84D7-E3CCF17365AC}"/>
    <cellStyle name="40% - Accent4 22 2 6 2 3" xfId="7090" xr:uid="{F884EE30-1BE5-436E-8A49-B8847859E329}"/>
    <cellStyle name="40% - Accent4 22 2 6 3" xfId="4567" xr:uid="{6CE9E451-7736-409B-BC22-8D6EFB42B923}"/>
    <cellStyle name="40% - Accent4 22 2 6 3 2" xfId="8923" xr:uid="{6D2EDEC6-B9DB-4C26-80E5-FF2B63DFD038}"/>
    <cellStyle name="40% - Accent4 22 2 6 4" xfId="7089" xr:uid="{0167BE46-F2DC-419B-AF5C-88E59B6D443E}"/>
    <cellStyle name="40% - Accent4 22 2 7" xfId="1612" xr:uid="{D48B869A-55D0-47BF-BBC7-4B8CEC708ECC}"/>
    <cellStyle name="40% - Accent4 22 2 7 2" xfId="5107" xr:uid="{F8151A6E-81CD-47ED-BDA2-E5A8A4278330}"/>
    <cellStyle name="40% - Accent4 22 2 7 2 2" xfId="9463" xr:uid="{4390B8A0-F05E-4F57-82FE-B4E374CCCB48}"/>
    <cellStyle name="40% - Accent4 22 2 7 3" xfId="7091" xr:uid="{BD455A2C-5F36-41EA-AFD4-24E891066F83}"/>
    <cellStyle name="40% - Accent4 22 2 8" xfId="4045" xr:uid="{34450D16-C2EC-4AC1-95A7-248A9D39AB89}"/>
    <cellStyle name="40% - Accent4 22 2 8 2" xfId="8401" xr:uid="{0ED0323F-B44A-4F9D-87D3-29C4A2EB2416}"/>
    <cellStyle name="40% - Accent4 22 2 9" xfId="7044" xr:uid="{9FC81682-DF29-480E-BBE1-A24706DC10F7}"/>
    <cellStyle name="40% - Accent4 22 3" xfId="1613" xr:uid="{98F9717B-D93B-44EC-B60B-C5270214FF2C}"/>
    <cellStyle name="40% - Accent4 22 3 2" xfId="1614" xr:uid="{52F12D39-FDEB-4F90-B024-D9F15E52EB4F}"/>
    <cellStyle name="40% - Accent4 22 3 2 2" xfId="1615" xr:uid="{EFA49F85-FE10-4DA6-AF86-A3991754B414}"/>
    <cellStyle name="40% - Accent4 22 3 2 2 2" xfId="1616" xr:uid="{197FBBB7-5AF1-4EF2-A165-B801ACBD308D}"/>
    <cellStyle name="40% - Accent4 22 3 2 2 2 2" xfId="1617" xr:uid="{4F9973CA-423E-49C5-B0AE-E31F8D20E4E8}"/>
    <cellStyle name="40% - Accent4 22 3 2 2 2 2 2" xfId="6128" xr:uid="{2C274C66-7CE1-423C-9886-DF75699F2F58}"/>
    <cellStyle name="40% - Accent4 22 3 2 2 2 2 2 2" xfId="10484" xr:uid="{42584224-9B4B-40A7-A0F9-3161DCB4B492}"/>
    <cellStyle name="40% - Accent4 22 3 2 2 2 2 3" xfId="7096" xr:uid="{F7AFCDA7-5011-44DB-8771-534FD7FE37E0}"/>
    <cellStyle name="40% - Accent4 22 3 2 2 2 3" xfId="5048" xr:uid="{710C6A37-6086-462C-AB22-13BAB8A4D857}"/>
    <cellStyle name="40% - Accent4 22 3 2 2 2 3 2" xfId="9404" xr:uid="{3998145E-18F3-41CA-97F0-ED1C67989C0F}"/>
    <cellStyle name="40% - Accent4 22 3 2 2 2 4" xfId="7095" xr:uid="{AD86E47C-34B7-4557-87F0-EC6B883A0853}"/>
    <cellStyle name="40% - Accent4 22 3 2 2 3" xfId="1618" xr:uid="{D9DE6D1C-B858-4A2E-BF11-CCD6350134F0}"/>
    <cellStyle name="40% - Accent4 22 3 2 2 3 2" xfId="5588" xr:uid="{E58C4657-530E-4D74-85B0-210CDF130AA2}"/>
    <cellStyle name="40% - Accent4 22 3 2 2 3 2 2" xfId="9944" xr:uid="{7074790F-FCFF-43E1-8985-8B95FAA8D307}"/>
    <cellStyle name="40% - Accent4 22 3 2 2 3 3" xfId="7097" xr:uid="{8F961EA5-C362-4C72-9398-4D94CF53B812}"/>
    <cellStyle name="40% - Accent4 22 3 2 2 4" xfId="4508" xr:uid="{2119DC2F-78EE-474B-B431-B88D22076069}"/>
    <cellStyle name="40% - Accent4 22 3 2 2 4 2" xfId="8864" xr:uid="{886627B6-0B6E-48D4-BEDC-A986E812528A}"/>
    <cellStyle name="40% - Accent4 22 3 2 2 5" xfId="7094" xr:uid="{608538A2-DF1F-4326-9ED7-17CEBD542FBC}"/>
    <cellStyle name="40% - Accent4 22 3 2 3" xfId="1619" xr:uid="{3496A280-06F2-419F-B0AB-80C992AE6664}"/>
    <cellStyle name="40% - Accent4 22 3 2 3 2" xfId="1620" xr:uid="{9A88F946-7A2D-4914-9659-7AD44B181DFF}"/>
    <cellStyle name="40% - Accent4 22 3 2 3 2 2" xfId="5858" xr:uid="{92D1A9A0-923F-4C07-B6E3-0A18E6F3571B}"/>
    <cellStyle name="40% - Accent4 22 3 2 3 2 2 2" xfId="10214" xr:uid="{FDC3A6C8-DCC3-4A71-A07F-86E93469D7EE}"/>
    <cellStyle name="40% - Accent4 22 3 2 3 2 3" xfId="7099" xr:uid="{DA65FE2B-B6FA-4D90-B3AF-7F5F8804F53A}"/>
    <cellStyle name="40% - Accent4 22 3 2 3 3" xfId="4778" xr:uid="{5BEBCC84-1405-4563-AA1B-BF11AFE2D7B3}"/>
    <cellStyle name="40% - Accent4 22 3 2 3 3 2" xfId="9134" xr:uid="{1B37DB11-9EBB-4E9E-80AD-5F55565B5D17}"/>
    <cellStyle name="40% - Accent4 22 3 2 3 4" xfId="7098" xr:uid="{92907CB2-AA4C-4E6B-8D27-3660E253C3EB}"/>
    <cellStyle name="40% - Accent4 22 3 2 4" xfId="1621" xr:uid="{E04BDDD0-5A4A-4C54-9A8A-14B6A009EC7F}"/>
    <cellStyle name="40% - Accent4 22 3 2 4 2" xfId="5318" xr:uid="{B34F1363-029B-477A-8AF4-6EAFB598C97F}"/>
    <cellStyle name="40% - Accent4 22 3 2 4 2 2" xfId="9674" xr:uid="{DE391D0E-DA6D-4FE0-8CBF-AAA7925A36AF}"/>
    <cellStyle name="40% - Accent4 22 3 2 4 3" xfId="7100" xr:uid="{6F2CE562-15DF-476E-A37E-0E91529C4676}"/>
    <cellStyle name="40% - Accent4 22 3 2 5" xfId="4148" xr:uid="{A858DB7E-A7E0-4F67-867A-5916E124F441}"/>
    <cellStyle name="40% - Accent4 22 3 2 5 2" xfId="8504" xr:uid="{048DE467-E204-4743-BCE5-3FF3B5CC9CA7}"/>
    <cellStyle name="40% - Accent4 22 3 2 6" xfId="7093" xr:uid="{8DCE6F9E-618C-406B-AD12-81E00C89D441}"/>
    <cellStyle name="40% - Accent4 22 3 3" xfId="1622" xr:uid="{AD5B0A27-FF32-4606-9C55-276C15CBB28D}"/>
    <cellStyle name="40% - Accent4 22 3 3 2" xfId="1623" xr:uid="{6AB2B85E-A8DB-4ADA-BCE6-1FF45A803B9D}"/>
    <cellStyle name="40% - Accent4 22 3 3 2 2" xfId="1624" xr:uid="{9F6F4D16-B2F7-4493-998E-6F09EAA31A92}"/>
    <cellStyle name="40% - Accent4 22 3 3 2 2 2" xfId="1625" xr:uid="{A9B5526A-0868-436C-B771-06C8BC5E4CEE}"/>
    <cellStyle name="40% - Accent4 22 3 3 2 2 2 2" xfId="6027" xr:uid="{14382C99-40D7-4BDE-8E0A-D07311C5903A}"/>
    <cellStyle name="40% - Accent4 22 3 3 2 2 2 2 2" xfId="10383" xr:uid="{18358B3D-DAA5-434A-B14D-94C8E6089D21}"/>
    <cellStyle name="40% - Accent4 22 3 3 2 2 2 3" xfId="7104" xr:uid="{784B7E5C-D836-4C71-A3E6-358EDD533D3B}"/>
    <cellStyle name="40% - Accent4 22 3 3 2 2 3" xfId="4947" xr:uid="{C836E2F9-34AD-4A0F-AA02-20DCB213FE39}"/>
    <cellStyle name="40% - Accent4 22 3 3 2 2 3 2" xfId="9303" xr:uid="{177A4272-F97B-4B1E-96FA-CF7D99CF4F46}"/>
    <cellStyle name="40% - Accent4 22 3 3 2 2 4" xfId="7103" xr:uid="{0403ACAB-FF9F-4862-816F-2813EB2C3C7F}"/>
    <cellStyle name="40% - Accent4 22 3 3 2 3" xfId="1626" xr:uid="{E4E2173F-CCD0-4A92-9866-6C3C8BFA47AA}"/>
    <cellStyle name="40% - Accent4 22 3 3 2 3 2" xfId="5487" xr:uid="{C550EB72-7E91-45BD-8C35-A504CB24CCB7}"/>
    <cellStyle name="40% - Accent4 22 3 3 2 3 2 2" xfId="9843" xr:uid="{9BAEFCFE-23B1-429A-93B3-913942B0E465}"/>
    <cellStyle name="40% - Accent4 22 3 3 2 3 3" xfId="7105" xr:uid="{E5176906-3A0F-4C90-B607-1229E4DFF080}"/>
    <cellStyle name="40% - Accent4 22 3 3 2 4" xfId="4407" xr:uid="{B73C684E-AB63-49F6-A1CB-584E17CE39B3}"/>
    <cellStyle name="40% - Accent4 22 3 3 2 4 2" xfId="8763" xr:uid="{D992DF56-83CA-41BC-A258-3E95AA7DA25E}"/>
    <cellStyle name="40% - Accent4 22 3 3 2 5" xfId="7102" xr:uid="{F24C250B-8BFB-4080-A9EA-A9523FD02A84}"/>
    <cellStyle name="40% - Accent4 22 3 3 3" xfId="1627" xr:uid="{A98FA134-07B2-469D-9522-CBC5CEC135D4}"/>
    <cellStyle name="40% - Accent4 22 3 3 3 2" xfId="1628" xr:uid="{84A5E5A6-FDEE-444D-A86C-402E44D1884D}"/>
    <cellStyle name="40% - Accent4 22 3 3 3 2 2" xfId="5757" xr:uid="{75DCC22A-D917-49B9-9B3A-EE5C141D4894}"/>
    <cellStyle name="40% - Accent4 22 3 3 3 2 2 2" xfId="10113" xr:uid="{05F7C7F8-57F3-417D-A465-6CA2D199B34E}"/>
    <cellStyle name="40% - Accent4 22 3 3 3 2 3" xfId="7107" xr:uid="{B2FCDD2D-4D1E-453E-AFC2-2B727B2F5E9A}"/>
    <cellStyle name="40% - Accent4 22 3 3 3 3" xfId="4677" xr:uid="{0985F6C2-AA4F-4DED-A812-AD5C9DF60DD2}"/>
    <cellStyle name="40% - Accent4 22 3 3 3 3 2" xfId="9033" xr:uid="{9845F414-9F9B-4207-9A50-30D7F0B8ABEF}"/>
    <cellStyle name="40% - Accent4 22 3 3 3 4" xfId="7106" xr:uid="{A1F9FF94-898C-48ED-A1B3-28D46A5B71C1}"/>
    <cellStyle name="40% - Accent4 22 3 3 4" xfId="1629" xr:uid="{D426F92D-D6A0-412E-9989-3AF6B28D20CA}"/>
    <cellStyle name="40% - Accent4 22 3 3 4 2" xfId="5217" xr:uid="{7FC03C57-C7C5-4E0F-80E8-449B3D071A83}"/>
    <cellStyle name="40% - Accent4 22 3 3 4 2 2" xfId="9573" xr:uid="{6D068502-1876-4584-8CB9-979CE689E778}"/>
    <cellStyle name="40% - Accent4 22 3 3 4 3" xfId="7108" xr:uid="{1B120F07-71B3-4361-A5AF-12CC5690FC48}"/>
    <cellStyle name="40% - Accent4 22 3 3 5" xfId="4227" xr:uid="{94CA631C-0345-4B4D-ADA1-42C201E69163}"/>
    <cellStyle name="40% - Accent4 22 3 3 5 2" xfId="8583" xr:uid="{C760B0A9-20E4-43C5-BFC7-86370B48545E}"/>
    <cellStyle name="40% - Accent4 22 3 3 6" xfId="7101" xr:uid="{82E4A1A9-AC5A-4E97-B693-08E72265CF6A}"/>
    <cellStyle name="40% - Accent4 22 3 4" xfId="1630" xr:uid="{FADA180B-C264-4307-A4AD-3857F0D10953}"/>
    <cellStyle name="40% - Accent4 22 3 4 2" xfId="1631" xr:uid="{D62DD37F-0FD9-4AFD-B162-B45FAE140156}"/>
    <cellStyle name="40% - Accent4 22 3 4 2 2" xfId="1632" xr:uid="{8084FC74-1CF5-4F69-8CEB-766F2FE6FDBB}"/>
    <cellStyle name="40% - Accent4 22 3 4 2 2 2" xfId="5948" xr:uid="{AD9A0E62-ED97-4EF6-87F3-95180B4E14C9}"/>
    <cellStyle name="40% - Accent4 22 3 4 2 2 2 2" xfId="10304" xr:uid="{DFD65A75-7AC9-4B0E-ACED-5A5E5E17E838}"/>
    <cellStyle name="40% - Accent4 22 3 4 2 2 3" xfId="7111" xr:uid="{4EAD7691-98F1-465A-BA3B-22912DBE771E}"/>
    <cellStyle name="40% - Accent4 22 3 4 2 3" xfId="4868" xr:uid="{1B3EB80F-B07F-4763-AC22-954A805708A6}"/>
    <cellStyle name="40% - Accent4 22 3 4 2 3 2" xfId="9224" xr:uid="{33B91346-5020-4A5F-B434-CB0F4CD774B7}"/>
    <cellStyle name="40% - Accent4 22 3 4 2 4" xfId="7110" xr:uid="{4CE148B7-F0AC-47FD-B686-49FDF0D826B8}"/>
    <cellStyle name="40% - Accent4 22 3 4 3" xfId="1633" xr:uid="{0CFD0B54-3056-421E-B3B6-4CC48410C48A}"/>
    <cellStyle name="40% - Accent4 22 3 4 3 2" xfId="5408" xr:uid="{AC8ACB91-E34C-4E49-8478-F8DB9E79D00E}"/>
    <cellStyle name="40% - Accent4 22 3 4 3 2 2" xfId="9764" xr:uid="{DC0F9F8A-59A1-4594-A50A-082204A0106B}"/>
    <cellStyle name="40% - Accent4 22 3 4 3 3" xfId="7112" xr:uid="{6F25018D-B9C6-439D-91BF-BC7A6134CB06}"/>
    <cellStyle name="40% - Accent4 22 3 4 4" xfId="4328" xr:uid="{CD63BE82-9415-4697-98AD-5D8F69E2E362}"/>
    <cellStyle name="40% - Accent4 22 3 4 4 2" xfId="8684" xr:uid="{344533E3-4667-447A-99AC-AE8265D8D4B3}"/>
    <cellStyle name="40% - Accent4 22 3 4 5" xfId="7109" xr:uid="{6D86FD8F-E1B4-46B1-8A18-8D561821BED3}"/>
    <cellStyle name="40% - Accent4 22 3 5" xfId="1634" xr:uid="{A006C77C-15CA-4255-B66E-F77CD14A9ED9}"/>
    <cellStyle name="40% - Accent4 22 3 5 2" xfId="1635" xr:uid="{4E159FD2-0975-467C-92F0-CCE8B2A871F1}"/>
    <cellStyle name="40% - Accent4 22 3 5 2 2" xfId="5678" xr:uid="{76F244C1-3637-405B-AD09-1E9013560768}"/>
    <cellStyle name="40% - Accent4 22 3 5 2 2 2" xfId="10034" xr:uid="{D80FB31F-DF51-427D-ADCF-E09670014F52}"/>
    <cellStyle name="40% - Accent4 22 3 5 2 3" xfId="7114" xr:uid="{98C08BF1-A6DD-4A88-8D2F-09BD9C884C08}"/>
    <cellStyle name="40% - Accent4 22 3 5 3" xfId="4598" xr:uid="{107CFADB-3844-4453-9D19-3C6F8FB6ED82}"/>
    <cellStyle name="40% - Accent4 22 3 5 3 2" xfId="8954" xr:uid="{C9FEC479-F397-454B-B226-9E74596AFFC3}"/>
    <cellStyle name="40% - Accent4 22 3 5 4" xfId="7113" xr:uid="{3DA348C1-CB6B-455E-BCCA-243D38476C01}"/>
    <cellStyle name="40% - Accent4 22 3 6" xfId="1636" xr:uid="{E3374CE7-DB3C-49FA-B3D6-7FC6A65339E1}"/>
    <cellStyle name="40% - Accent4 22 3 6 2" xfId="5138" xr:uid="{F4BC4C6D-D5BE-4BBE-9D7C-22B4DB3DB0D5}"/>
    <cellStyle name="40% - Accent4 22 3 6 2 2" xfId="9494" xr:uid="{C37BFBC2-4D04-41EA-AF3A-0BB07022EF08}"/>
    <cellStyle name="40% - Accent4 22 3 6 3" xfId="7115" xr:uid="{E76B859C-B3BA-41D0-8F76-AC2017AEF3EB}"/>
    <cellStyle name="40% - Accent4 22 3 7" xfId="4047" xr:uid="{F43B1AEE-48CB-478C-9593-71AFAE01CB91}"/>
    <cellStyle name="40% - Accent4 22 3 7 2" xfId="8403" xr:uid="{7D300FDF-6A58-4CEB-855F-C653F980586F}"/>
    <cellStyle name="40% - Accent4 22 3 8" xfId="7092" xr:uid="{F2C9C0BE-5CCB-408D-AACD-8EF91F06267A}"/>
    <cellStyle name="40% - Accent4 22 4" xfId="1637" xr:uid="{E44EEB36-8BE8-4332-BB50-F06127D014A2}"/>
    <cellStyle name="40% - Accent4 22 4 2" xfId="1638" xr:uid="{855A172F-F26B-49EB-BBAB-31DB4AF29C48}"/>
    <cellStyle name="40% - Accent4 22 4 2 2" xfId="1639" xr:uid="{24AFCE8B-9B5D-4218-9D23-8D2FB798C884}"/>
    <cellStyle name="40% - Accent4 22 4 2 2 2" xfId="1640" xr:uid="{9C616D40-8145-4B2F-A28E-15263D116A41}"/>
    <cellStyle name="40% - Accent4 22 4 2 2 2 2" xfId="6083" xr:uid="{83B1B362-CF4E-4AEB-8443-90B9DB7B3EE0}"/>
    <cellStyle name="40% - Accent4 22 4 2 2 2 2 2" xfId="10439" xr:uid="{3BFA41AD-A733-4F7E-99F3-C00AC06610E2}"/>
    <cellStyle name="40% - Accent4 22 4 2 2 2 3" xfId="7119" xr:uid="{054D5D45-B4DA-429A-BC7D-4CF0B61B4C20}"/>
    <cellStyle name="40% - Accent4 22 4 2 2 3" xfId="5003" xr:uid="{6987ADFD-389E-40AF-9940-8C20EDA33EEC}"/>
    <cellStyle name="40% - Accent4 22 4 2 2 3 2" xfId="9359" xr:uid="{E5E344CF-C9C7-4B85-8D75-21BC52FDBAEA}"/>
    <cellStyle name="40% - Accent4 22 4 2 2 4" xfId="7118" xr:uid="{40DEC841-7977-4286-AFB3-149D648FD364}"/>
    <cellStyle name="40% - Accent4 22 4 2 3" xfId="1641" xr:uid="{6A7A9459-6A23-44A1-AF9D-BB7BAB3510B8}"/>
    <cellStyle name="40% - Accent4 22 4 2 3 2" xfId="5543" xr:uid="{EB9E5F23-8663-4175-BBB7-330E88A13278}"/>
    <cellStyle name="40% - Accent4 22 4 2 3 2 2" xfId="9899" xr:uid="{F07B7228-E71D-4E63-9929-29275081B259}"/>
    <cellStyle name="40% - Accent4 22 4 2 3 3" xfId="7120" xr:uid="{F835F04B-B1CB-441F-B6D7-986442003F68}"/>
    <cellStyle name="40% - Accent4 22 4 2 4" xfId="4463" xr:uid="{EB91A8D4-9381-4E64-AB5C-2AE8300E773B}"/>
    <cellStyle name="40% - Accent4 22 4 2 4 2" xfId="8819" xr:uid="{C629B6F8-5100-4DF6-932F-30935AE8F2DD}"/>
    <cellStyle name="40% - Accent4 22 4 2 5" xfId="7117" xr:uid="{B4D8B9BA-B1FD-4709-A3C7-78F74184189E}"/>
    <cellStyle name="40% - Accent4 22 4 3" xfId="1642" xr:uid="{BF15AC32-0575-41E0-9499-1D335116DC1B}"/>
    <cellStyle name="40% - Accent4 22 4 3 2" xfId="1643" xr:uid="{4B2FF75D-5060-4E9A-95A1-0DB991DF78D9}"/>
    <cellStyle name="40% - Accent4 22 4 3 2 2" xfId="5813" xr:uid="{4385275F-7335-4D00-893A-DF63813BE6C2}"/>
    <cellStyle name="40% - Accent4 22 4 3 2 2 2" xfId="10169" xr:uid="{70FA55E8-9E25-47B2-A7FE-8D45B57603F4}"/>
    <cellStyle name="40% - Accent4 22 4 3 2 3" xfId="7122" xr:uid="{656F8845-77D4-445C-94D3-6DEFC3A6D96E}"/>
    <cellStyle name="40% - Accent4 22 4 3 3" xfId="4733" xr:uid="{08A14CBD-997F-4A1B-9498-EC3C0D8BCE9F}"/>
    <cellStyle name="40% - Accent4 22 4 3 3 2" xfId="9089" xr:uid="{B7C3D17A-FE02-4B55-BA85-3BFB6213FBAC}"/>
    <cellStyle name="40% - Accent4 22 4 3 4" xfId="7121" xr:uid="{FB0FDF7D-E8D2-41F1-92EC-F96B9C5F921D}"/>
    <cellStyle name="40% - Accent4 22 4 4" xfId="1644" xr:uid="{1F77480D-949E-432D-B9FE-247F03AB35E5}"/>
    <cellStyle name="40% - Accent4 22 4 4 2" xfId="5273" xr:uid="{F41D8F8D-050F-44AB-A800-CCA493160560}"/>
    <cellStyle name="40% - Accent4 22 4 4 2 2" xfId="9629" xr:uid="{583EBC93-0649-4FB6-9083-E413CE8BA5FB}"/>
    <cellStyle name="40% - Accent4 22 4 4 3" xfId="7123" xr:uid="{91A3C3BE-B73D-4E3B-A556-5EDD720664F0}"/>
    <cellStyle name="40% - Accent4 22 4 5" xfId="4103" xr:uid="{0FE23E67-ACC7-4E0F-812B-AB3CA00E5793}"/>
    <cellStyle name="40% - Accent4 22 4 5 2" xfId="8459" xr:uid="{DE218F05-C70D-450A-9FA7-E819F0D05E39}"/>
    <cellStyle name="40% - Accent4 22 4 6" xfId="7116" xr:uid="{1ED00401-5937-40FC-97D5-20963E3958F8}"/>
    <cellStyle name="40% - Accent4 22 5" xfId="1645" xr:uid="{0B1F38D6-CB7C-40AB-BCA8-C25786CF2F02}"/>
    <cellStyle name="40% - Accent4 22 5 2" xfId="1646" xr:uid="{5C7872F9-0963-42F2-9497-DA9E3A8AB833}"/>
    <cellStyle name="40% - Accent4 22 5 2 2" xfId="1647" xr:uid="{7A4FDE78-698C-49FD-820C-28FFC3C269A2}"/>
    <cellStyle name="40% - Accent4 22 5 2 2 2" xfId="1648" xr:uid="{6C8A070C-CB4A-44C4-9439-D07877B4EBD5}"/>
    <cellStyle name="40% - Accent4 22 5 2 2 2 2" xfId="5993" xr:uid="{C9DC25E2-EDDD-432B-B68D-53180FB75DAB}"/>
    <cellStyle name="40% - Accent4 22 5 2 2 2 2 2" xfId="10349" xr:uid="{6092BB10-223A-4AF7-A4B5-625BF2CE7F56}"/>
    <cellStyle name="40% - Accent4 22 5 2 2 2 3" xfId="7127" xr:uid="{475EED63-F456-426C-ABED-692F42503E5E}"/>
    <cellStyle name="40% - Accent4 22 5 2 2 3" xfId="4913" xr:uid="{546CB945-5874-4F75-8F14-B3356ADEB74F}"/>
    <cellStyle name="40% - Accent4 22 5 2 2 3 2" xfId="9269" xr:uid="{EB3E8D33-0A3A-4601-A14B-2AF8C359AE06}"/>
    <cellStyle name="40% - Accent4 22 5 2 2 4" xfId="7126" xr:uid="{D8994EAF-4610-4C1A-8151-CC9F54915B8B}"/>
    <cellStyle name="40% - Accent4 22 5 2 3" xfId="1649" xr:uid="{AC9E4553-E9D6-4CF5-8C56-68ABECEA6F2E}"/>
    <cellStyle name="40% - Accent4 22 5 2 3 2" xfId="5453" xr:uid="{5D01C9ED-D107-4470-B295-2551C6A83580}"/>
    <cellStyle name="40% - Accent4 22 5 2 3 2 2" xfId="9809" xr:uid="{54E2354E-0F88-43AF-9437-12523755B3D0}"/>
    <cellStyle name="40% - Accent4 22 5 2 3 3" xfId="7128" xr:uid="{B2278A9D-4556-4520-9E94-B0973D85E6C0}"/>
    <cellStyle name="40% - Accent4 22 5 2 4" xfId="4373" xr:uid="{FA4A8188-1979-42AC-AA71-ACB54C6EC450}"/>
    <cellStyle name="40% - Accent4 22 5 2 4 2" xfId="8729" xr:uid="{415CBCA6-6D46-4E2D-9FC8-68B684DE30DE}"/>
    <cellStyle name="40% - Accent4 22 5 2 5" xfId="7125" xr:uid="{E3EA160E-2F7F-419C-A904-BB574705E363}"/>
    <cellStyle name="40% - Accent4 22 5 3" xfId="1650" xr:uid="{663A2F58-2675-4E9F-9DCC-9747CDA26187}"/>
    <cellStyle name="40% - Accent4 22 5 3 2" xfId="1651" xr:uid="{293938C8-3FF5-4DCC-A0AB-AC974768A695}"/>
    <cellStyle name="40% - Accent4 22 5 3 2 2" xfId="5723" xr:uid="{4522FFC4-0F44-4E4E-9738-B2815E6B7749}"/>
    <cellStyle name="40% - Accent4 22 5 3 2 2 2" xfId="10079" xr:uid="{B1FDD522-FB41-493B-A402-F3F51FA2CAAC}"/>
    <cellStyle name="40% - Accent4 22 5 3 2 3" xfId="7130" xr:uid="{D6598A2F-08E1-4FDA-BEFF-731CF8D0A34A}"/>
    <cellStyle name="40% - Accent4 22 5 3 3" xfId="4643" xr:uid="{5609F386-64CF-45DE-A675-FE86E498E014}"/>
    <cellStyle name="40% - Accent4 22 5 3 3 2" xfId="8999" xr:uid="{2368C2DB-7539-4389-8BC1-5FEA5B1376F3}"/>
    <cellStyle name="40% - Accent4 22 5 3 4" xfId="7129" xr:uid="{EFFFF3DA-608D-4B36-A327-8637D171A871}"/>
    <cellStyle name="40% - Accent4 22 5 4" xfId="1652" xr:uid="{82AD3537-4161-485D-9F3B-E5AE01E6242A}"/>
    <cellStyle name="40% - Accent4 22 5 4 2" xfId="5183" xr:uid="{E6675C6C-D485-4385-8F9B-5D16CA568771}"/>
    <cellStyle name="40% - Accent4 22 5 4 2 2" xfId="9539" xr:uid="{308C47A9-B661-421D-A5EB-E23103B5DF18}"/>
    <cellStyle name="40% - Accent4 22 5 4 3" xfId="7131" xr:uid="{866CE3C3-E9EB-43D4-AD4E-50B3CDD08CFB}"/>
    <cellStyle name="40% - Accent4 22 5 5" xfId="4193" xr:uid="{57B0322A-E591-45FD-AE62-A041F544EAC6}"/>
    <cellStyle name="40% - Accent4 22 5 5 2" xfId="8549" xr:uid="{E3ABDE63-DC5F-42AC-8686-9C28ED340515}"/>
    <cellStyle name="40% - Accent4 22 5 6" xfId="7124" xr:uid="{E56EB827-29E4-4DE4-A59E-0BCA0FF8026E}"/>
    <cellStyle name="40% - Accent4 22 6" xfId="1653" xr:uid="{E717EE33-0282-4B65-AD4D-329E230DACBB}"/>
    <cellStyle name="40% - Accent4 22 6 2" xfId="1654" xr:uid="{7C358FCA-EBD7-4BC3-956B-4F6A3EA5AE89}"/>
    <cellStyle name="40% - Accent4 22 6 2 2" xfId="1655" xr:uid="{05DF2186-6AAE-4C33-A8D5-6DF81C5211D6}"/>
    <cellStyle name="40% - Accent4 22 6 2 2 2" xfId="5903" xr:uid="{F73E2F9A-CF53-4699-991A-A3B01BB11DE9}"/>
    <cellStyle name="40% - Accent4 22 6 2 2 2 2" xfId="10259" xr:uid="{634DD550-CCA9-4B87-99D2-9ECE50914982}"/>
    <cellStyle name="40% - Accent4 22 6 2 2 3" xfId="7134" xr:uid="{435D56BE-A411-43AC-B4CD-1C58AEA7369D}"/>
    <cellStyle name="40% - Accent4 22 6 2 3" xfId="4823" xr:uid="{867AC1DE-0FAD-4318-9AD7-8D6D6FF50342}"/>
    <cellStyle name="40% - Accent4 22 6 2 3 2" xfId="9179" xr:uid="{085E7EF8-5195-4C70-9F51-ECC97EE3A07E}"/>
    <cellStyle name="40% - Accent4 22 6 2 4" xfId="7133" xr:uid="{022B967C-A4EF-401D-816E-CDB691427E55}"/>
    <cellStyle name="40% - Accent4 22 6 3" xfId="1656" xr:uid="{008E73E3-442C-42F0-8532-241A58135D29}"/>
    <cellStyle name="40% - Accent4 22 6 3 2" xfId="5363" xr:uid="{225DC884-A6F0-4D38-8682-041514411FE5}"/>
    <cellStyle name="40% - Accent4 22 6 3 2 2" xfId="9719" xr:uid="{46A5986C-0A99-4F13-B8CF-8FC831A3922F}"/>
    <cellStyle name="40% - Accent4 22 6 3 3" xfId="7135" xr:uid="{741F91B5-E5D4-41BD-B4CF-AE88D2A012D7}"/>
    <cellStyle name="40% - Accent4 22 6 4" xfId="4283" xr:uid="{2A98B769-F5DE-4FB7-82D5-4E52B1D8A9FB}"/>
    <cellStyle name="40% - Accent4 22 6 4 2" xfId="8639" xr:uid="{94ED2C0B-13CE-497C-BA5B-60CB976E8590}"/>
    <cellStyle name="40% - Accent4 22 6 5" xfId="7132" xr:uid="{4D5D70E6-8A37-44BB-B5FA-661B2D3227B2}"/>
    <cellStyle name="40% - Accent4 22 7" xfId="1657" xr:uid="{C9A0EFEE-4F05-46D6-A7C0-0D87503A7AFE}"/>
    <cellStyle name="40% - Accent4 22 7 2" xfId="1658" xr:uid="{698D9D82-B7CF-420D-A954-721C83C8EF92}"/>
    <cellStyle name="40% - Accent4 22 7 2 2" xfId="5633" xr:uid="{E0331443-E597-488B-89F8-1A5A86B86C74}"/>
    <cellStyle name="40% - Accent4 22 7 2 2 2" xfId="9989" xr:uid="{F85BB7B8-FC7E-4E0C-9EDB-2410488BEAC3}"/>
    <cellStyle name="40% - Accent4 22 7 2 3" xfId="7137" xr:uid="{0FDA66DE-1428-4876-9F7D-75901A8AB7E9}"/>
    <cellStyle name="40% - Accent4 22 7 3" xfId="4553" xr:uid="{004B36D2-E2C6-41DE-930A-2EB870EBEAE7}"/>
    <cellStyle name="40% - Accent4 22 7 3 2" xfId="8909" xr:uid="{455E83B7-E296-477D-8DE9-B508FF9E05BC}"/>
    <cellStyle name="40% - Accent4 22 7 4" xfId="7136" xr:uid="{E222BB2B-B731-4294-97A9-4D9CEDCF8DE6}"/>
    <cellStyle name="40% - Accent4 22 8" xfId="1659" xr:uid="{156CBA2B-C667-42D5-B1A0-728292C3E2DD}"/>
    <cellStyle name="40% - Accent4 22 8 2" xfId="5093" xr:uid="{E5568B4F-6628-4649-8A2D-5EAE31F45AE2}"/>
    <cellStyle name="40% - Accent4 22 8 2 2" xfId="9449" xr:uid="{22238A21-8458-4C99-9935-804F06731B81}"/>
    <cellStyle name="40% - Accent4 22 8 3" xfId="7138" xr:uid="{F265C00E-C36B-4D75-B66C-7CD5B546630E}"/>
    <cellStyle name="40% - Accent4 22 9" xfId="4012" xr:uid="{DA4894F9-777D-43DA-9FDD-60D1A54887BA}"/>
    <cellStyle name="40% - Accent4 22 9 2" xfId="8369" xr:uid="{7894C790-E130-4930-8F88-98FEE98C9A45}"/>
    <cellStyle name="40% - Accent4 3" xfId="1660" xr:uid="{73CD12C6-9A2F-410F-8953-F61BCABAEC9F}"/>
    <cellStyle name="40% - Accent4 4" xfId="1661" xr:uid="{F565F105-DB95-4FAB-B82D-4D478747BF9E}"/>
    <cellStyle name="40% - Accent4 5" xfId="1662" xr:uid="{7968B5B9-C589-40E4-8D65-921FB48C2131}"/>
    <cellStyle name="40% - Accent4 6" xfId="1663" xr:uid="{2EDC6849-AD8A-4A30-9BA4-E8A00912815D}"/>
    <cellStyle name="40% - Accent4 7" xfId="1664" xr:uid="{E4BE0A43-D4D0-4F2D-A31A-E3AAC07D86A8}"/>
    <cellStyle name="40% - Accent4 8" xfId="1665" xr:uid="{9CD33EEF-6AE2-4B10-9603-B1D8A605C6F1}"/>
    <cellStyle name="40% - Accent4 9" xfId="1666" xr:uid="{DD59E85C-6FCD-4315-8A85-44980BEC9ACB}"/>
    <cellStyle name="40% - Accent5 10" xfId="1667" xr:uid="{75EB2458-E661-4D4C-A8ED-DE77319F6644}"/>
    <cellStyle name="40% - Accent5 11" xfId="1668" xr:uid="{60550D68-FCD1-4F72-85B3-0B5704929B29}"/>
    <cellStyle name="40% - Accent5 12" xfId="1669" xr:uid="{AA1E3A08-7747-43EF-A038-D8C9FE6F8457}"/>
    <cellStyle name="40% - Accent5 13" xfId="1670" xr:uid="{C44A207C-854E-46D4-A6C9-289E0829052C}"/>
    <cellStyle name="40% - Accent5 14" xfId="1671" xr:uid="{0A6BA5FD-59D1-4252-9A16-3E0C9454BDBB}"/>
    <cellStyle name="40% - Accent5 15" xfId="1672" xr:uid="{656CA59D-E984-4DA9-A8A0-01C0274E722F}"/>
    <cellStyle name="40% - Accent5 16" xfId="1673" xr:uid="{E45355E4-B91C-424A-A3C3-9744BAD90505}"/>
    <cellStyle name="40% - Accent5 17" xfId="1674" xr:uid="{82EE1091-7E53-4470-9131-BE87F7F919FA}"/>
    <cellStyle name="40% - Accent5 18" xfId="1675" xr:uid="{74D012CC-D5BA-4E2F-8C7A-DD548BA88BBE}"/>
    <cellStyle name="40% - Accent5 19" xfId="1676" xr:uid="{39C08B68-7807-4F0C-9540-623DF9323FAA}"/>
    <cellStyle name="40% - Accent5 2" xfId="1677" xr:uid="{D32621C9-44E1-4552-A614-EB3C7A0CDD13}"/>
    <cellStyle name="40% - Accent5 20" xfId="1678" xr:uid="{C2BFB290-D9E5-4FBC-AF44-3BB8F3438567}"/>
    <cellStyle name="40% - Accent5 21" xfId="1679" xr:uid="{D24DF2BB-39EA-407A-8784-E66E8BB7EE56}"/>
    <cellStyle name="40% - Accent5 22" xfId="1680" xr:uid="{62DD0CBE-E678-48E0-8859-9CBB2FAE8685}"/>
    <cellStyle name="40% - Accent5 22 10" xfId="7139" xr:uid="{B4F66366-9EA6-423C-98F4-1D0ED79E46FF}"/>
    <cellStyle name="40% - Accent5 22 2" xfId="1681" xr:uid="{161F257A-62E4-4891-897C-0358592CFF84}"/>
    <cellStyle name="40% - Accent5 22 2 2" xfId="1682" xr:uid="{3D78D4CB-94FD-4D7C-A0FF-5E81C9B1FD32}"/>
    <cellStyle name="40% - Accent5 22 2 2 2" xfId="1683" xr:uid="{3A716B14-435D-45AF-AD0A-2BE348572193}"/>
    <cellStyle name="40% - Accent5 22 2 2 2 2" xfId="1684" xr:uid="{ED3DE4DC-C7E2-4D05-AB29-9C70F73566F0}"/>
    <cellStyle name="40% - Accent5 22 2 2 2 2 2" xfId="1685" xr:uid="{EF967B44-1EA9-43DA-92AC-5F79B842E41B}"/>
    <cellStyle name="40% - Accent5 22 2 2 2 2 2 2" xfId="1686" xr:uid="{4E8E8CA7-3330-4ED3-B5B1-2369CD971393}"/>
    <cellStyle name="40% - Accent5 22 2 2 2 2 2 2 2" xfId="6143" xr:uid="{93AF77CB-D65A-4C4F-8D53-7E4B53B6DB14}"/>
    <cellStyle name="40% - Accent5 22 2 2 2 2 2 2 2 2" xfId="10499" xr:uid="{298C3A36-0D39-4C3C-9B86-56AE396D86C9}"/>
    <cellStyle name="40% - Accent5 22 2 2 2 2 2 2 3" xfId="7145" xr:uid="{67E5A9D7-0C10-4B5F-A36A-97979A4ECD52}"/>
    <cellStyle name="40% - Accent5 22 2 2 2 2 2 3" xfId="5063" xr:uid="{52394A0E-B4E5-4C5D-AEC4-85901DAC3B0F}"/>
    <cellStyle name="40% - Accent5 22 2 2 2 2 2 3 2" xfId="9419" xr:uid="{3825CF3E-E9EE-462B-9D58-75B5D04C1D0E}"/>
    <cellStyle name="40% - Accent5 22 2 2 2 2 2 4" xfId="7144" xr:uid="{DABC9988-5E91-4CAF-8CE4-C8CAC4DF0759}"/>
    <cellStyle name="40% - Accent5 22 2 2 2 2 3" xfId="1687" xr:uid="{51D78133-71D4-4DD7-AF2D-401B47D252E1}"/>
    <cellStyle name="40% - Accent5 22 2 2 2 2 3 2" xfId="5603" xr:uid="{59D7B576-BE39-4A99-A82A-BCA870743F72}"/>
    <cellStyle name="40% - Accent5 22 2 2 2 2 3 2 2" xfId="9959" xr:uid="{F034E08F-8F67-47C6-892E-471664F89BA3}"/>
    <cellStyle name="40% - Accent5 22 2 2 2 2 3 3" xfId="7146" xr:uid="{1CF3A010-DA26-4991-8678-FCB515651E91}"/>
    <cellStyle name="40% - Accent5 22 2 2 2 2 4" xfId="4523" xr:uid="{F1C36A5F-57C1-415A-8638-D6B1A66E04F0}"/>
    <cellStyle name="40% - Accent5 22 2 2 2 2 4 2" xfId="8879" xr:uid="{D5CA0CBE-2BA7-401C-9E5B-C13149DEF951}"/>
    <cellStyle name="40% - Accent5 22 2 2 2 2 5" xfId="7143" xr:uid="{D9F14FA2-5642-49CB-9883-B63C7835333D}"/>
    <cellStyle name="40% - Accent5 22 2 2 2 3" xfId="1688" xr:uid="{0FC076D5-3905-41FA-85BC-20E2DB20D08F}"/>
    <cellStyle name="40% - Accent5 22 2 2 2 3 2" xfId="1689" xr:uid="{C66143C7-2BA0-4D94-93F6-2138C1697151}"/>
    <cellStyle name="40% - Accent5 22 2 2 2 3 2 2" xfId="5873" xr:uid="{2C27C48F-A97A-4FC5-993A-AFFC6C2AA283}"/>
    <cellStyle name="40% - Accent5 22 2 2 2 3 2 2 2" xfId="10229" xr:uid="{56D29F30-0050-4A90-96A4-BF6513B4EF70}"/>
    <cellStyle name="40% - Accent5 22 2 2 2 3 2 3" xfId="7148" xr:uid="{2F35038B-BC5E-4BF3-B948-CEA94AEABBAB}"/>
    <cellStyle name="40% - Accent5 22 2 2 2 3 3" xfId="4793" xr:uid="{83A41344-6C70-4577-88EB-32D4FE0C62CC}"/>
    <cellStyle name="40% - Accent5 22 2 2 2 3 3 2" xfId="9149" xr:uid="{C0A8D3C9-1BB9-4B4D-A56E-B97F66DF6F29}"/>
    <cellStyle name="40% - Accent5 22 2 2 2 3 4" xfId="7147" xr:uid="{92AD581E-92F1-4638-9F16-F1D54554C2B1}"/>
    <cellStyle name="40% - Accent5 22 2 2 2 4" xfId="1690" xr:uid="{8C9BF2CC-B4F1-41EC-9DF2-896C334F7E15}"/>
    <cellStyle name="40% - Accent5 22 2 2 2 4 2" xfId="5333" xr:uid="{268A46AA-F70A-4EC1-AB7B-034039771854}"/>
    <cellStyle name="40% - Accent5 22 2 2 2 4 2 2" xfId="9689" xr:uid="{FDB29467-76AE-4CC4-ACE3-B8272BEAB059}"/>
    <cellStyle name="40% - Accent5 22 2 2 2 4 3" xfId="7149" xr:uid="{3BF19040-89DF-4918-8F80-4B9FBC4D07C5}"/>
    <cellStyle name="40% - Accent5 22 2 2 2 5" xfId="4163" xr:uid="{E6A9D1ED-0CB3-4B68-A6EA-CC0EC0AB14B8}"/>
    <cellStyle name="40% - Accent5 22 2 2 2 5 2" xfId="8519" xr:uid="{8D0B87A6-32DC-455C-93E3-4638CDF90B72}"/>
    <cellStyle name="40% - Accent5 22 2 2 2 6" xfId="7142" xr:uid="{4D5CB84F-8332-4D89-942C-DDF84741F174}"/>
    <cellStyle name="40% - Accent5 22 2 2 3" xfId="1691" xr:uid="{2E16EBEC-C0C2-4B47-9DBA-265B4DF25481}"/>
    <cellStyle name="40% - Accent5 22 2 2 3 2" xfId="1692" xr:uid="{06D2BE92-870C-4144-A2E3-4F65AABAB3BA}"/>
    <cellStyle name="40% - Accent5 22 2 2 3 2 2" xfId="1693" xr:uid="{88B3A8C8-083B-48B2-87FC-AACE93122620}"/>
    <cellStyle name="40% - Accent5 22 2 2 3 2 2 2" xfId="1694" xr:uid="{73EA9341-E79C-40A7-AD2E-0F091839AF94}"/>
    <cellStyle name="40% - Accent5 22 2 2 3 2 2 2 2" xfId="6029" xr:uid="{AD52D1B8-6DC8-4E01-B6C0-2543A06D7F5B}"/>
    <cellStyle name="40% - Accent5 22 2 2 3 2 2 2 2 2" xfId="10385" xr:uid="{2B1C6081-B9B4-4809-A11D-65D0E71BCA83}"/>
    <cellStyle name="40% - Accent5 22 2 2 3 2 2 2 3" xfId="7153" xr:uid="{28106917-80E4-49BE-8A31-B5EA3D3A9C17}"/>
    <cellStyle name="40% - Accent5 22 2 2 3 2 2 3" xfId="4949" xr:uid="{EB72BDD7-2D25-45A2-B311-EB938B1ED03D}"/>
    <cellStyle name="40% - Accent5 22 2 2 3 2 2 3 2" xfId="9305" xr:uid="{BD365FEB-CFEC-45E0-88A1-DF51CB3EDA1E}"/>
    <cellStyle name="40% - Accent5 22 2 2 3 2 2 4" xfId="7152" xr:uid="{55C58533-873B-45C7-B8CD-C888FDBD4147}"/>
    <cellStyle name="40% - Accent5 22 2 2 3 2 3" xfId="1695" xr:uid="{490339CC-E57B-4420-B48B-1FF5B4ED5FED}"/>
    <cellStyle name="40% - Accent5 22 2 2 3 2 3 2" xfId="5489" xr:uid="{EF00A1A9-8286-43B0-B8C7-DF0DE2735187}"/>
    <cellStyle name="40% - Accent5 22 2 2 3 2 3 2 2" xfId="9845" xr:uid="{BC63B120-60E3-486D-9E98-813716003AB6}"/>
    <cellStyle name="40% - Accent5 22 2 2 3 2 3 3" xfId="7154" xr:uid="{9125FECB-3714-4773-8EF6-37DF51ACE062}"/>
    <cellStyle name="40% - Accent5 22 2 2 3 2 4" xfId="4409" xr:uid="{6EE178B7-D2ED-420C-8FB7-60D5F0EDBC19}"/>
    <cellStyle name="40% - Accent5 22 2 2 3 2 4 2" xfId="8765" xr:uid="{F9F887FC-5F0B-4ED1-ADD0-68CAA992BAAD}"/>
    <cellStyle name="40% - Accent5 22 2 2 3 2 5" xfId="7151" xr:uid="{EEFA66A3-512D-44EC-9FF5-AD215B09A30E}"/>
    <cellStyle name="40% - Accent5 22 2 2 3 3" xfId="1696" xr:uid="{AC02D6A9-C9CB-4951-9C3C-FCC2379DC5A0}"/>
    <cellStyle name="40% - Accent5 22 2 2 3 3 2" xfId="1697" xr:uid="{20E0EAFF-B51D-4239-BA91-75A679B015EA}"/>
    <cellStyle name="40% - Accent5 22 2 2 3 3 2 2" xfId="5759" xr:uid="{AE9DF319-8E9C-4779-89D3-3F2BFEC096CF}"/>
    <cellStyle name="40% - Accent5 22 2 2 3 3 2 2 2" xfId="10115" xr:uid="{EE8FB2AF-4B96-484D-80F0-85FC5C6B5E41}"/>
    <cellStyle name="40% - Accent5 22 2 2 3 3 2 3" xfId="7156" xr:uid="{CAAA2202-311D-4E3B-955E-C21E124721A9}"/>
    <cellStyle name="40% - Accent5 22 2 2 3 3 3" xfId="4679" xr:uid="{9F675A98-A299-4AEE-B124-2D578C499370}"/>
    <cellStyle name="40% - Accent5 22 2 2 3 3 3 2" xfId="9035" xr:uid="{D71DFA29-6B7B-4938-86D1-549A60ECEDFA}"/>
    <cellStyle name="40% - Accent5 22 2 2 3 3 4" xfId="7155" xr:uid="{B69F023F-56A8-40C5-854D-9A19905FC36C}"/>
    <cellStyle name="40% - Accent5 22 2 2 3 4" xfId="1698" xr:uid="{FA24BEC6-FB4A-4B2F-ACB4-FDE16ED779EE}"/>
    <cellStyle name="40% - Accent5 22 2 2 3 4 2" xfId="5219" xr:uid="{1E5644EB-C187-4550-9FFE-CF5D3D86537A}"/>
    <cellStyle name="40% - Accent5 22 2 2 3 4 2 2" xfId="9575" xr:uid="{D1FC2970-5C38-4DC3-BFED-290FC30086F0}"/>
    <cellStyle name="40% - Accent5 22 2 2 3 4 3" xfId="7157" xr:uid="{69945AAE-CCE7-46D6-9F4A-237B8472F05A}"/>
    <cellStyle name="40% - Accent5 22 2 2 3 5" xfId="4229" xr:uid="{75FFB4C4-E42B-428D-940D-C6C605B0C343}"/>
    <cellStyle name="40% - Accent5 22 2 2 3 5 2" xfId="8585" xr:uid="{40A552FB-8DA7-4424-B79C-490A726BD200}"/>
    <cellStyle name="40% - Accent5 22 2 2 3 6" xfId="7150" xr:uid="{5C783891-3860-4EF9-ACA4-77BCE26D19FA}"/>
    <cellStyle name="40% - Accent5 22 2 2 4" xfId="1699" xr:uid="{1CE53143-75F2-43D1-A49A-151E85B761AF}"/>
    <cellStyle name="40% - Accent5 22 2 2 4 2" xfId="1700" xr:uid="{85BB3C7E-F0A1-41A7-BEB6-AC339D1F943E}"/>
    <cellStyle name="40% - Accent5 22 2 2 4 2 2" xfId="1701" xr:uid="{CE415C47-47FC-44C6-94DC-C12B0FB00F12}"/>
    <cellStyle name="40% - Accent5 22 2 2 4 2 2 2" xfId="5963" xr:uid="{A7A03D3E-37C9-4CA4-9B76-2AAE5A8974FC}"/>
    <cellStyle name="40% - Accent5 22 2 2 4 2 2 2 2" xfId="10319" xr:uid="{F96FC3F7-C0C4-4557-A8C6-103D659834B6}"/>
    <cellStyle name="40% - Accent5 22 2 2 4 2 2 3" xfId="7160" xr:uid="{24EADBED-DFFB-48EE-B2DE-CAF058474923}"/>
    <cellStyle name="40% - Accent5 22 2 2 4 2 3" xfId="4883" xr:uid="{D1F34CD5-55D7-46DF-8C7F-F868EAC8ED42}"/>
    <cellStyle name="40% - Accent5 22 2 2 4 2 3 2" xfId="9239" xr:uid="{60064C2E-7B1A-4867-965A-33F61F6A452E}"/>
    <cellStyle name="40% - Accent5 22 2 2 4 2 4" xfId="7159" xr:uid="{83C7634F-952C-4B44-A42F-E8E048367EFE}"/>
    <cellStyle name="40% - Accent5 22 2 2 4 3" xfId="1702" xr:uid="{4FD1A412-1DFD-407E-95B9-D5B7EEAB8789}"/>
    <cellStyle name="40% - Accent5 22 2 2 4 3 2" xfId="5423" xr:uid="{542F2337-B29F-4D74-92D8-7377A95FF201}"/>
    <cellStyle name="40% - Accent5 22 2 2 4 3 2 2" xfId="9779" xr:uid="{FE3EDE3E-2FCB-4647-AF9F-FAA9FA7F3DBE}"/>
    <cellStyle name="40% - Accent5 22 2 2 4 3 3" xfId="7161" xr:uid="{CA0D3BBE-B483-4D4F-99AE-F935F9BCE186}"/>
    <cellStyle name="40% - Accent5 22 2 2 4 4" xfId="4343" xr:uid="{6F55C3D2-FC22-40B0-B8BB-ECAEAD10FFAE}"/>
    <cellStyle name="40% - Accent5 22 2 2 4 4 2" xfId="8699" xr:uid="{971BF811-3A86-4C3C-BDA4-F8D891E9C986}"/>
    <cellStyle name="40% - Accent5 22 2 2 4 5" xfId="7158" xr:uid="{2161AB17-7A7B-44A7-98CA-F34B8543E9EA}"/>
    <cellStyle name="40% - Accent5 22 2 2 5" xfId="1703" xr:uid="{255AF89E-B544-4541-9FDC-65E510C979E9}"/>
    <cellStyle name="40% - Accent5 22 2 2 5 2" xfId="1704" xr:uid="{CA44338E-5B20-41EF-9D08-55272593A152}"/>
    <cellStyle name="40% - Accent5 22 2 2 5 2 2" xfId="5693" xr:uid="{B18422DE-1D0D-453A-BA6C-F12137559726}"/>
    <cellStyle name="40% - Accent5 22 2 2 5 2 2 2" xfId="10049" xr:uid="{9CD8C908-31C3-402A-B4E8-1478896ECC09}"/>
    <cellStyle name="40% - Accent5 22 2 2 5 2 3" xfId="7163" xr:uid="{13BE77A6-9D4F-4867-A274-805ED8C147BF}"/>
    <cellStyle name="40% - Accent5 22 2 2 5 3" xfId="4613" xr:uid="{7FAE3826-91A6-4321-9143-7DD84EB0CCF6}"/>
    <cellStyle name="40% - Accent5 22 2 2 5 3 2" xfId="8969" xr:uid="{354D71CD-D158-41EE-B1D2-98C403DEBA5E}"/>
    <cellStyle name="40% - Accent5 22 2 2 5 4" xfId="7162" xr:uid="{0E2E9BB9-BB7C-42F5-8EE2-D563A4D0E17B}"/>
    <cellStyle name="40% - Accent5 22 2 2 6" xfId="1705" xr:uid="{ED8AD728-83E9-4740-AE51-7CC18AE48C4D}"/>
    <cellStyle name="40% - Accent5 22 2 2 6 2" xfId="5153" xr:uid="{9C791B05-FD03-426B-920D-8BCDEC1397D5}"/>
    <cellStyle name="40% - Accent5 22 2 2 6 2 2" xfId="9509" xr:uid="{666D6012-432F-469E-8FDD-B28D6E989CC0}"/>
    <cellStyle name="40% - Accent5 22 2 2 6 3" xfId="7164" xr:uid="{3847D9F0-F849-4FD5-AEDB-559CD1148036}"/>
    <cellStyle name="40% - Accent5 22 2 2 7" xfId="4049" xr:uid="{EB837506-0DF9-4160-A4DA-CAA968F2DA32}"/>
    <cellStyle name="40% - Accent5 22 2 2 7 2" xfId="8405" xr:uid="{FABE8337-6843-4550-9D6A-75EFCC323D5E}"/>
    <cellStyle name="40% - Accent5 22 2 2 8" xfId="7141" xr:uid="{D5DF904A-77F8-451E-9968-C03DC29BD95A}"/>
    <cellStyle name="40% - Accent5 22 2 3" xfId="1706" xr:uid="{16DBC042-9E7F-4FE1-A89B-288B30EF5954}"/>
    <cellStyle name="40% - Accent5 22 2 3 2" xfId="1707" xr:uid="{82C4C0D4-85AD-484A-BA43-45EA3B744C42}"/>
    <cellStyle name="40% - Accent5 22 2 3 2 2" xfId="1708" xr:uid="{F5E8946E-D4B3-49A1-A359-4B972D590BFA}"/>
    <cellStyle name="40% - Accent5 22 2 3 2 2 2" xfId="1709" xr:uid="{E494CD44-499B-425F-B379-1A6CB112489A}"/>
    <cellStyle name="40% - Accent5 22 2 3 2 2 2 2" xfId="6098" xr:uid="{0AAFA8E3-EE99-4FDB-B323-15FDF0913D3D}"/>
    <cellStyle name="40% - Accent5 22 2 3 2 2 2 2 2" xfId="10454" xr:uid="{07D4BEC6-7F79-46C0-9FE5-DABFE79683EA}"/>
    <cellStyle name="40% - Accent5 22 2 3 2 2 2 3" xfId="7168" xr:uid="{9DAB8604-3D65-4E8F-A86A-F86D53863EBD}"/>
    <cellStyle name="40% - Accent5 22 2 3 2 2 3" xfId="5018" xr:uid="{172040C4-883F-4011-9BB7-26E62EA9EAAB}"/>
    <cellStyle name="40% - Accent5 22 2 3 2 2 3 2" xfId="9374" xr:uid="{83CFEE0B-A1D8-40CB-B3CC-446342B88CC3}"/>
    <cellStyle name="40% - Accent5 22 2 3 2 2 4" xfId="7167" xr:uid="{14E52E58-9486-4EA3-83AB-701C22CC9812}"/>
    <cellStyle name="40% - Accent5 22 2 3 2 3" xfId="1710" xr:uid="{ADFEEFD2-01D8-4E43-9CF8-B285BE9ED2C2}"/>
    <cellStyle name="40% - Accent5 22 2 3 2 3 2" xfId="5558" xr:uid="{169F6DF9-665D-4E93-9369-1CF723FDA2A9}"/>
    <cellStyle name="40% - Accent5 22 2 3 2 3 2 2" xfId="9914" xr:uid="{933385A7-0BEF-4A5F-B52C-768AD6C2085F}"/>
    <cellStyle name="40% - Accent5 22 2 3 2 3 3" xfId="7169" xr:uid="{4EB6BCBF-7333-4E4F-9643-96539DBFDF89}"/>
    <cellStyle name="40% - Accent5 22 2 3 2 4" xfId="4478" xr:uid="{D502CB5E-4C32-4D3B-9733-FEC951D82AC3}"/>
    <cellStyle name="40% - Accent5 22 2 3 2 4 2" xfId="8834" xr:uid="{E3D506A1-F9C8-4E93-8364-B53A3CA2D1CE}"/>
    <cellStyle name="40% - Accent5 22 2 3 2 5" xfId="7166" xr:uid="{635744BE-CA6F-4DDD-A63E-1CB18A8720B2}"/>
    <cellStyle name="40% - Accent5 22 2 3 3" xfId="1711" xr:uid="{242888AA-E965-44D6-B6F8-4D94FAB36AD5}"/>
    <cellStyle name="40% - Accent5 22 2 3 3 2" xfId="1712" xr:uid="{EA960B3D-4944-419C-A963-3810E5B464F4}"/>
    <cellStyle name="40% - Accent5 22 2 3 3 2 2" xfId="5828" xr:uid="{74E9E45F-3EE3-4DD8-BBEA-FCF761045625}"/>
    <cellStyle name="40% - Accent5 22 2 3 3 2 2 2" xfId="10184" xr:uid="{5C560748-6E5A-410D-8317-00EF1492FDC8}"/>
    <cellStyle name="40% - Accent5 22 2 3 3 2 3" xfId="7171" xr:uid="{580B2CDB-CF65-4458-AD37-0C6129A0D43A}"/>
    <cellStyle name="40% - Accent5 22 2 3 3 3" xfId="4748" xr:uid="{236C6E28-EFFF-4F51-BA3C-C29D6E5E9506}"/>
    <cellStyle name="40% - Accent5 22 2 3 3 3 2" xfId="9104" xr:uid="{5DC02D11-9097-4EBF-82B7-8FC3F5325F42}"/>
    <cellStyle name="40% - Accent5 22 2 3 3 4" xfId="7170" xr:uid="{FF40EEB8-1405-4988-92DF-94263A1AE0CC}"/>
    <cellStyle name="40% - Accent5 22 2 3 4" xfId="1713" xr:uid="{6608790E-D738-4CD8-9F78-33B534846CBC}"/>
    <cellStyle name="40% - Accent5 22 2 3 4 2" xfId="5288" xr:uid="{BF16507D-E194-4342-915A-E4241EAE739E}"/>
    <cellStyle name="40% - Accent5 22 2 3 4 2 2" xfId="9644" xr:uid="{E6232335-38F3-4D74-912D-D6CC543453D2}"/>
    <cellStyle name="40% - Accent5 22 2 3 4 3" xfId="7172" xr:uid="{9D33BFE1-1352-43E9-AC09-6DE2D6C5E414}"/>
    <cellStyle name="40% - Accent5 22 2 3 5" xfId="4118" xr:uid="{BA6C7F08-99FA-4675-99FE-C725E741FB14}"/>
    <cellStyle name="40% - Accent5 22 2 3 5 2" xfId="8474" xr:uid="{387DD84D-F34E-4574-97DE-0E756F0379FE}"/>
    <cellStyle name="40% - Accent5 22 2 3 6" xfId="7165" xr:uid="{F3B480D9-017C-4D1E-83AC-3B93ECC6FA22}"/>
    <cellStyle name="40% - Accent5 22 2 4" xfId="1714" xr:uid="{3008209F-922F-47DD-802A-6E64D6554F16}"/>
    <cellStyle name="40% - Accent5 22 2 4 2" xfId="1715" xr:uid="{18635FD9-57A6-4553-8395-A6AEE0DA8F28}"/>
    <cellStyle name="40% - Accent5 22 2 4 2 2" xfId="1716" xr:uid="{2DC2A239-B9C6-4D38-82C7-EEBF2414CCE2}"/>
    <cellStyle name="40% - Accent5 22 2 4 2 2 2" xfId="1717" xr:uid="{169F8FA3-CEC1-4EEF-8691-F2F91EF2561B}"/>
    <cellStyle name="40% - Accent5 22 2 4 2 2 2 2" xfId="6028" xr:uid="{A557F640-BF95-49EB-9C98-9BFFDE5E6102}"/>
    <cellStyle name="40% - Accent5 22 2 4 2 2 2 2 2" xfId="10384" xr:uid="{F7B33029-BE43-4DB3-9B00-29BBE82D8B36}"/>
    <cellStyle name="40% - Accent5 22 2 4 2 2 2 3" xfId="7176" xr:uid="{FA417F16-2461-4A6B-978D-3D98F83398E5}"/>
    <cellStyle name="40% - Accent5 22 2 4 2 2 3" xfId="4948" xr:uid="{EE26E0D5-D64C-4C95-9FFB-88427CFBF20A}"/>
    <cellStyle name="40% - Accent5 22 2 4 2 2 3 2" xfId="9304" xr:uid="{4CE906B3-DE57-4A8C-85B4-0D4AF5EB39E6}"/>
    <cellStyle name="40% - Accent5 22 2 4 2 2 4" xfId="7175" xr:uid="{4BE24EA7-E914-493D-A496-26EF72B16648}"/>
    <cellStyle name="40% - Accent5 22 2 4 2 3" xfId="1718" xr:uid="{2EE1F409-655A-4E76-9085-1FD46A9B9DF9}"/>
    <cellStyle name="40% - Accent5 22 2 4 2 3 2" xfId="5488" xr:uid="{1973CC91-6109-4C35-AA8E-B890892EA96F}"/>
    <cellStyle name="40% - Accent5 22 2 4 2 3 2 2" xfId="9844" xr:uid="{DD6F951B-B170-4748-9B52-AC6ADA9110A3}"/>
    <cellStyle name="40% - Accent5 22 2 4 2 3 3" xfId="7177" xr:uid="{2354DFAC-7D6A-4878-9041-9E320F2BDECE}"/>
    <cellStyle name="40% - Accent5 22 2 4 2 4" xfId="4408" xr:uid="{606CF617-215C-45BF-A0E5-35BBA3C3A832}"/>
    <cellStyle name="40% - Accent5 22 2 4 2 4 2" xfId="8764" xr:uid="{5CC6FFF4-5FEA-4A9A-A29C-089689C9DA40}"/>
    <cellStyle name="40% - Accent5 22 2 4 2 5" xfId="7174" xr:uid="{D3B6BDDF-BB79-408C-968D-20F8A4A145D1}"/>
    <cellStyle name="40% - Accent5 22 2 4 3" xfId="1719" xr:uid="{BDB54CB4-6F2A-4A4B-AB9B-7250EB8A9AE3}"/>
    <cellStyle name="40% - Accent5 22 2 4 3 2" xfId="1720" xr:uid="{6D948973-DE9A-4847-8B34-6807614E69D6}"/>
    <cellStyle name="40% - Accent5 22 2 4 3 2 2" xfId="5758" xr:uid="{7781D135-8798-4357-A2B6-4F83FE726EC8}"/>
    <cellStyle name="40% - Accent5 22 2 4 3 2 2 2" xfId="10114" xr:uid="{E7019D21-31D4-4A28-96A3-922E3BD5AB09}"/>
    <cellStyle name="40% - Accent5 22 2 4 3 2 3" xfId="7179" xr:uid="{B4BFC50B-5FCF-4699-A23A-DEBEF3523D13}"/>
    <cellStyle name="40% - Accent5 22 2 4 3 3" xfId="4678" xr:uid="{874EB8E9-A18A-4BED-B2C4-41CCDD7A1CFD}"/>
    <cellStyle name="40% - Accent5 22 2 4 3 3 2" xfId="9034" xr:uid="{914A777A-2A68-4CF2-B37D-7E715DEB2F61}"/>
    <cellStyle name="40% - Accent5 22 2 4 3 4" xfId="7178" xr:uid="{531934D5-60B0-4BBB-8CB7-82183D3F18DC}"/>
    <cellStyle name="40% - Accent5 22 2 4 4" xfId="1721" xr:uid="{3FBB1DBE-82D6-44F7-A3CD-A5BC0120F343}"/>
    <cellStyle name="40% - Accent5 22 2 4 4 2" xfId="5218" xr:uid="{CA7E3212-3F09-4F77-94E0-39F02E4976F8}"/>
    <cellStyle name="40% - Accent5 22 2 4 4 2 2" xfId="9574" xr:uid="{B2712D03-874C-4FDE-A5F7-F240788FA194}"/>
    <cellStyle name="40% - Accent5 22 2 4 4 3" xfId="7180" xr:uid="{A1F41B55-CD08-444D-88F9-57A0C2E4CDB1}"/>
    <cellStyle name="40% - Accent5 22 2 4 5" xfId="4228" xr:uid="{E5050B3B-5FB7-4A3B-8F90-EF52029AFCC4}"/>
    <cellStyle name="40% - Accent5 22 2 4 5 2" xfId="8584" xr:uid="{17516D40-6EDA-4841-9AEE-5C461F4963AF}"/>
    <cellStyle name="40% - Accent5 22 2 4 6" xfId="7173" xr:uid="{7222471D-D4B0-44CE-BFC3-C97B293C57CB}"/>
    <cellStyle name="40% - Accent5 22 2 5" xfId="1722" xr:uid="{2F2DC5F4-2B9C-493B-B76E-9399C364E18B}"/>
    <cellStyle name="40% - Accent5 22 2 5 2" xfId="1723" xr:uid="{1FF7AB10-FFD2-42F5-B139-1B0DB2238873}"/>
    <cellStyle name="40% - Accent5 22 2 5 2 2" xfId="1724" xr:uid="{C842DA35-372A-4243-BDEB-6773BACFF724}"/>
    <cellStyle name="40% - Accent5 22 2 5 2 2 2" xfId="5918" xr:uid="{BEFC9FEA-BB2A-4E0A-8C93-E9105E59FAB7}"/>
    <cellStyle name="40% - Accent5 22 2 5 2 2 2 2" xfId="10274" xr:uid="{DA5BFBAE-4709-444F-9090-C00896DF4323}"/>
    <cellStyle name="40% - Accent5 22 2 5 2 2 3" xfId="7183" xr:uid="{C8095966-C1AA-4BEE-A87B-821387664475}"/>
    <cellStyle name="40% - Accent5 22 2 5 2 3" xfId="4838" xr:uid="{290CCAB0-08AD-41B0-95A6-3E392C32E9DD}"/>
    <cellStyle name="40% - Accent5 22 2 5 2 3 2" xfId="9194" xr:uid="{2C2E6ACF-1214-49DB-8E54-9E8EB449FC00}"/>
    <cellStyle name="40% - Accent5 22 2 5 2 4" xfId="7182" xr:uid="{DFFAFEAF-01B9-4FBE-A51B-68ED1AEE9D5E}"/>
    <cellStyle name="40% - Accent5 22 2 5 3" xfId="1725" xr:uid="{40920751-1F75-4E6A-8F42-397F7F90B904}"/>
    <cellStyle name="40% - Accent5 22 2 5 3 2" xfId="5378" xr:uid="{BD4299C7-3B47-4970-97E1-07C1ADDF203B}"/>
    <cellStyle name="40% - Accent5 22 2 5 3 2 2" xfId="9734" xr:uid="{60CE1C3A-BD13-401A-9837-8565E37AB7E4}"/>
    <cellStyle name="40% - Accent5 22 2 5 3 3" xfId="7184" xr:uid="{DD74E479-7ACC-46BA-9FDD-9B3A5AE19443}"/>
    <cellStyle name="40% - Accent5 22 2 5 4" xfId="4298" xr:uid="{DD06E7CA-8F79-4870-8909-005160C40B62}"/>
    <cellStyle name="40% - Accent5 22 2 5 4 2" xfId="8654" xr:uid="{A1EACA1C-EF39-40D4-879D-01726D2E8CC1}"/>
    <cellStyle name="40% - Accent5 22 2 5 5" xfId="7181" xr:uid="{5185BBA8-96D0-411A-84AA-313C75CFE9B8}"/>
    <cellStyle name="40% - Accent5 22 2 6" xfId="1726" xr:uid="{88B87E4D-24D5-45FC-8EFB-4C0007D4880D}"/>
    <cellStyle name="40% - Accent5 22 2 6 2" xfId="1727" xr:uid="{E4E7C7CA-5467-47B9-9237-427ABA021699}"/>
    <cellStyle name="40% - Accent5 22 2 6 2 2" xfId="5648" xr:uid="{490DBC5C-1A95-45C9-85F3-C6B38D903525}"/>
    <cellStyle name="40% - Accent5 22 2 6 2 2 2" xfId="10004" xr:uid="{491F290F-8017-4B96-817D-6A1BFC63A884}"/>
    <cellStyle name="40% - Accent5 22 2 6 2 3" xfId="7186" xr:uid="{874BD95B-A58C-4F1A-A456-96F2C76A74D3}"/>
    <cellStyle name="40% - Accent5 22 2 6 3" xfId="4568" xr:uid="{55DE0C68-59EA-42E1-A5C1-1EF6F6617743}"/>
    <cellStyle name="40% - Accent5 22 2 6 3 2" xfId="8924" xr:uid="{CCA6EB88-2974-40EB-9653-559817C8DF04}"/>
    <cellStyle name="40% - Accent5 22 2 6 4" xfId="7185" xr:uid="{BC4FF914-DD94-41A2-8061-EC73B1679601}"/>
    <cellStyle name="40% - Accent5 22 2 7" xfId="1728" xr:uid="{8E0A3C00-595B-499F-BF19-BFC51B391BF9}"/>
    <cellStyle name="40% - Accent5 22 2 7 2" xfId="5108" xr:uid="{72422929-5452-47A7-8C8B-813273035FFB}"/>
    <cellStyle name="40% - Accent5 22 2 7 2 2" xfId="9464" xr:uid="{AC5CA7AD-7FE9-43EE-9B37-CBD75637AB35}"/>
    <cellStyle name="40% - Accent5 22 2 7 3" xfId="7187" xr:uid="{BF320333-8817-4F07-80A1-EDA5CD08F0E8}"/>
    <cellStyle name="40% - Accent5 22 2 8" xfId="4048" xr:uid="{D3EF2E65-6EED-443B-8218-0B5EB462CABF}"/>
    <cellStyle name="40% - Accent5 22 2 8 2" xfId="8404" xr:uid="{646D67C9-D38D-4BBB-92DE-71DCB4C059AB}"/>
    <cellStyle name="40% - Accent5 22 2 9" xfId="7140" xr:uid="{9B579A5A-94A1-49A2-8D7C-1AF66C1C157E}"/>
    <cellStyle name="40% - Accent5 22 3" xfId="1729" xr:uid="{C51510A4-E6CE-47A0-BED9-8D9BDD8E6599}"/>
    <cellStyle name="40% - Accent5 22 3 2" xfId="1730" xr:uid="{0C6C6B8C-6E45-415F-8E7E-2E4DC8693671}"/>
    <cellStyle name="40% - Accent5 22 3 2 2" xfId="1731" xr:uid="{690E4CFF-90EA-481A-A45E-840878268DCC}"/>
    <cellStyle name="40% - Accent5 22 3 2 2 2" xfId="1732" xr:uid="{5F573F17-C573-48CF-AF98-BA690B081F5B}"/>
    <cellStyle name="40% - Accent5 22 3 2 2 2 2" xfId="1733" xr:uid="{E5F77974-0477-4E8E-8FAB-7700E3298D85}"/>
    <cellStyle name="40% - Accent5 22 3 2 2 2 2 2" xfId="6129" xr:uid="{0810ECB6-19E8-4E87-87FB-21F8C28E678A}"/>
    <cellStyle name="40% - Accent5 22 3 2 2 2 2 2 2" xfId="10485" xr:uid="{68EBFF37-B46B-42CE-BA65-22FB86AB76AE}"/>
    <cellStyle name="40% - Accent5 22 3 2 2 2 2 3" xfId="7192" xr:uid="{249580A8-A4FC-4BDD-82B2-A5BB2134EE01}"/>
    <cellStyle name="40% - Accent5 22 3 2 2 2 3" xfId="5049" xr:uid="{400EAD74-A0AE-4213-9E5A-264A6574A1AD}"/>
    <cellStyle name="40% - Accent5 22 3 2 2 2 3 2" xfId="9405" xr:uid="{4AB0D844-7748-43A2-8945-F08C54B29DCB}"/>
    <cellStyle name="40% - Accent5 22 3 2 2 2 4" xfId="7191" xr:uid="{526D2860-761F-48D3-9745-BB4D54F5FE8A}"/>
    <cellStyle name="40% - Accent5 22 3 2 2 3" xfId="1734" xr:uid="{C40AFEC9-BB07-41D3-A371-53EEA29881EA}"/>
    <cellStyle name="40% - Accent5 22 3 2 2 3 2" xfId="5589" xr:uid="{97040573-794A-4DCF-9853-696A303D65C0}"/>
    <cellStyle name="40% - Accent5 22 3 2 2 3 2 2" xfId="9945" xr:uid="{038F2610-AC6D-4530-BBBD-0366A657CCE7}"/>
    <cellStyle name="40% - Accent5 22 3 2 2 3 3" xfId="7193" xr:uid="{FEB40666-7DA5-4A41-8EBD-9797EA957380}"/>
    <cellStyle name="40% - Accent5 22 3 2 2 4" xfId="4509" xr:uid="{C401868A-FE74-44D7-BAFB-A492BF57D444}"/>
    <cellStyle name="40% - Accent5 22 3 2 2 4 2" xfId="8865" xr:uid="{304460D0-0468-48E2-B7DB-C269CED40759}"/>
    <cellStyle name="40% - Accent5 22 3 2 2 5" xfId="7190" xr:uid="{84276F1C-47E3-4F9E-B790-3EA4AABB5D8D}"/>
    <cellStyle name="40% - Accent5 22 3 2 3" xfId="1735" xr:uid="{71830098-7C97-4375-8C7C-283E8A133C25}"/>
    <cellStyle name="40% - Accent5 22 3 2 3 2" xfId="1736" xr:uid="{C5C411B7-119B-440C-B90D-F0914529BC9A}"/>
    <cellStyle name="40% - Accent5 22 3 2 3 2 2" xfId="5859" xr:uid="{E984D696-17FE-4998-A6AF-4FF6496B7A5A}"/>
    <cellStyle name="40% - Accent5 22 3 2 3 2 2 2" xfId="10215" xr:uid="{65E41177-7583-449B-825E-4E547BC7B85F}"/>
    <cellStyle name="40% - Accent5 22 3 2 3 2 3" xfId="7195" xr:uid="{A3473ABA-B5E4-43A4-8FFF-4954E5C5ED59}"/>
    <cellStyle name="40% - Accent5 22 3 2 3 3" xfId="4779" xr:uid="{8E6716F5-0BE0-48A2-AC4A-E6246255A7B8}"/>
    <cellStyle name="40% - Accent5 22 3 2 3 3 2" xfId="9135" xr:uid="{0B7557AE-BDDB-49AB-B57E-50E0BB510148}"/>
    <cellStyle name="40% - Accent5 22 3 2 3 4" xfId="7194" xr:uid="{6BC04EA4-760C-445F-81E0-E396F6394493}"/>
    <cellStyle name="40% - Accent5 22 3 2 4" xfId="1737" xr:uid="{282F9943-BEAE-46F4-92A7-75EBC6CDDD74}"/>
    <cellStyle name="40% - Accent5 22 3 2 4 2" xfId="5319" xr:uid="{FC326129-5E17-4587-92CF-4BB224D3EA13}"/>
    <cellStyle name="40% - Accent5 22 3 2 4 2 2" xfId="9675" xr:uid="{B051BE22-C992-4865-80C2-A8F1C7588D1B}"/>
    <cellStyle name="40% - Accent5 22 3 2 4 3" xfId="7196" xr:uid="{3032BB66-608C-4923-A847-D80A3A2D0C20}"/>
    <cellStyle name="40% - Accent5 22 3 2 5" xfId="4149" xr:uid="{AE348F96-CC38-484E-A4AB-BB4BA70DB9C0}"/>
    <cellStyle name="40% - Accent5 22 3 2 5 2" xfId="8505" xr:uid="{C776DF35-6D58-4E3A-B10F-1F587B148D4A}"/>
    <cellStyle name="40% - Accent5 22 3 2 6" xfId="7189" xr:uid="{E832E259-E9B9-41AC-A1B8-724245E00D4C}"/>
    <cellStyle name="40% - Accent5 22 3 3" xfId="1738" xr:uid="{7DFE6A10-680D-41E4-B2A6-A09B1DD67A40}"/>
    <cellStyle name="40% - Accent5 22 3 3 2" xfId="1739" xr:uid="{65F72F03-4F13-43D2-9DC8-7A36DEBB26B7}"/>
    <cellStyle name="40% - Accent5 22 3 3 2 2" xfId="1740" xr:uid="{1B51791E-B22F-4DD5-9F11-67A726FBBD03}"/>
    <cellStyle name="40% - Accent5 22 3 3 2 2 2" xfId="1741" xr:uid="{E70C5D84-5F4B-4717-B57E-599B14106D60}"/>
    <cellStyle name="40% - Accent5 22 3 3 2 2 2 2" xfId="6030" xr:uid="{02D0768C-42ED-478C-8CB2-306DC0A09C9C}"/>
    <cellStyle name="40% - Accent5 22 3 3 2 2 2 2 2" xfId="10386" xr:uid="{F1BB32AF-4B5C-45A3-A522-3AF1F6E6EF02}"/>
    <cellStyle name="40% - Accent5 22 3 3 2 2 2 3" xfId="7200" xr:uid="{58F3893E-20DF-4A09-B1DC-585B72A45861}"/>
    <cellStyle name="40% - Accent5 22 3 3 2 2 3" xfId="4950" xr:uid="{68808431-9091-490E-8D11-BCC4293BA1B5}"/>
    <cellStyle name="40% - Accent5 22 3 3 2 2 3 2" xfId="9306" xr:uid="{A0B5FE79-0450-4585-B3B1-72AFA16A9AC0}"/>
    <cellStyle name="40% - Accent5 22 3 3 2 2 4" xfId="7199" xr:uid="{4369BF9A-6C9D-4241-8A75-C17703F6BC74}"/>
    <cellStyle name="40% - Accent5 22 3 3 2 3" xfId="1742" xr:uid="{6D7DA26F-B5EC-4C80-90C4-4E399A52A4CB}"/>
    <cellStyle name="40% - Accent5 22 3 3 2 3 2" xfId="5490" xr:uid="{49170B1A-EB45-4CF0-B140-55794175015A}"/>
    <cellStyle name="40% - Accent5 22 3 3 2 3 2 2" xfId="9846" xr:uid="{493A23C9-C7AD-45B6-8B6E-E3389792AEA5}"/>
    <cellStyle name="40% - Accent5 22 3 3 2 3 3" xfId="7201" xr:uid="{629F1106-F1FC-4626-AD96-34EFE5C27774}"/>
    <cellStyle name="40% - Accent5 22 3 3 2 4" xfId="4410" xr:uid="{F9952CEC-664A-498F-AD70-415F74D9721B}"/>
    <cellStyle name="40% - Accent5 22 3 3 2 4 2" xfId="8766" xr:uid="{B6CC878A-5263-4F64-B97E-ABD7AF9F943B}"/>
    <cellStyle name="40% - Accent5 22 3 3 2 5" xfId="7198" xr:uid="{06D7C7AF-7F8F-47E1-ACB2-CF2D038ADD58}"/>
    <cellStyle name="40% - Accent5 22 3 3 3" xfId="1743" xr:uid="{AE2A2C78-6666-40E6-A0DD-3BC7E634D87C}"/>
    <cellStyle name="40% - Accent5 22 3 3 3 2" xfId="1744" xr:uid="{6D35EA0B-F00B-409B-A1B2-8586BF468A35}"/>
    <cellStyle name="40% - Accent5 22 3 3 3 2 2" xfId="5760" xr:uid="{741E9059-5208-49F5-8F44-C3BB0F38C77C}"/>
    <cellStyle name="40% - Accent5 22 3 3 3 2 2 2" xfId="10116" xr:uid="{9034D8C0-A639-4389-BA81-47C983706F92}"/>
    <cellStyle name="40% - Accent5 22 3 3 3 2 3" xfId="7203" xr:uid="{410BF6EB-7686-42A6-9203-6B7064B48454}"/>
    <cellStyle name="40% - Accent5 22 3 3 3 3" xfId="4680" xr:uid="{71A9FCB1-0D1E-4E5F-B679-AE98F04912F0}"/>
    <cellStyle name="40% - Accent5 22 3 3 3 3 2" xfId="9036" xr:uid="{709D90F6-26BE-4DC5-B788-E93195059892}"/>
    <cellStyle name="40% - Accent5 22 3 3 3 4" xfId="7202" xr:uid="{89E0503B-B930-4857-A4A2-C20F3859F930}"/>
    <cellStyle name="40% - Accent5 22 3 3 4" xfId="1745" xr:uid="{1BCF6B93-A85A-4149-BEB8-72F29F64CB09}"/>
    <cellStyle name="40% - Accent5 22 3 3 4 2" xfId="5220" xr:uid="{5CCA959B-6604-4C7E-901F-71C7373CA4E9}"/>
    <cellStyle name="40% - Accent5 22 3 3 4 2 2" xfId="9576" xr:uid="{B666E9C4-C14E-4EFC-92F7-1F5E6393493E}"/>
    <cellStyle name="40% - Accent5 22 3 3 4 3" xfId="7204" xr:uid="{78ADAE62-E434-40E6-A3D4-2F658D76957D}"/>
    <cellStyle name="40% - Accent5 22 3 3 5" xfId="4230" xr:uid="{8E525F11-F44D-4A7D-809A-FDAC99AEE3E6}"/>
    <cellStyle name="40% - Accent5 22 3 3 5 2" xfId="8586" xr:uid="{5C9FCEE5-2CB2-402A-A84F-47B1C0927ACA}"/>
    <cellStyle name="40% - Accent5 22 3 3 6" xfId="7197" xr:uid="{3D44678D-F220-4EB1-9BFE-81B7C38DE250}"/>
    <cellStyle name="40% - Accent5 22 3 4" xfId="1746" xr:uid="{558DC3D0-3149-49B4-B108-1F6BC419A0DC}"/>
    <cellStyle name="40% - Accent5 22 3 4 2" xfId="1747" xr:uid="{86A03682-4473-4D49-A412-02FFEE8BEDFE}"/>
    <cellStyle name="40% - Accent5 22 3 4 2 2" xfId="1748" xr:uid="{A14A6BE8-E322-46C9-B652-BF9B448AD459}"/>
    <cellStyle name="40% - Accent5 22 3 4 2 2 2" xfId="5949" xr:uid="{F98EF31D-9807-47F7-808F-CD14B3D52336}"/>
    <cellStyle name="40% - Accent5 22 3 4 2 2 2 2" xfId="10305" xr:uid="{F16FB16C-385B-4ED1-98DB-B7ECA1FD1C6B}"/>
    <cellStyle name="40% - Accent5 22 3 4 2 2 3" xfId="7207" xr:uid="{DDD87F81-7B99-4000-81D4-30D20CBA77C1}"/>
    <cellStyle name="40% - Accent5 22 3 4 2 3" xfId="4869" xr:uid="{7606E8FC-5EEA-46B8-B312-082B48D2EED8}"/>
    <cellStyle name="40% - Accent5 22 3 4 2 3 2" xfId="9225" xr:uid="{4B938505-27AC-454D-A395-C5A995DF198B}"/>
    <cellStyle name="40% - Accent5 22 3 4 2 4" xfId="7206" xr:uid="{CAC4753F-4507-445C-8293-DC79AA590463}"/>
    <cellStyle name="40% - Accent5 22 3 4 3" xfId="1749" xr:uid="{4CEBB8A0-1505-49EF-AEF5-F93C407C1C83}"/>
    <cellStyle name="40% - Accent5 22 3 4 3 2" xfId="5409" xr:uid="{1D78622B-5AFB-475B-9355-95EC334BCD68}"/>
    <cellStyle name="40% - Accent5 22 3 4 3 2 2" xfId="9765" xr:uid="{CF260EE4-DECD-43F0-B273-F40C82D91481}"/>
    <cellStyle name="40% - Accent5 22 3 4 3 3" xfId="7208" xr:uid="{9250B424-6947-4B2E-9F93-D45FBB98A7D6}"/>
    <cellStyle name="40% - Accent5 22 3 4 4" xfId="4329" xr:uid="{C33A0E55-E005-41B2-B764-9FE205DE3D0E}"/>
    <cellStyle name="40% - Accent5 22 3 4 4 2" xfId="8685" xr:uid="{9389A193-2AF4-42C7-A8D6-3B8E0833ED02}"/>
    <cellStyle name="40% - Accent5 22 3 4 5" xfId="7205" xr:uid="{95D29797-A67E-41FE-B3D8-3B30A1643F11}"/>
    <cellStyle name="40% - Accent5 22 3 5" xfId="1750" xr:uid="{A01197F0-97B6-414D-A86F-7F918D244BA3}"/>
    <cellStyle name="40% - Accent5 22 3 5 2" xfId="1751" xr:uid="{EC784B38-97B6-418B-9540-926207668D67}"/>
    <cellStyle name="40% - Accent5 22 3 5 2 2" xfId="5679" xr:uid="{74C5ED28-6077-42EA-BDAF-96B427BFFC3A}"/>
    <cellStyle name="40% - Accent5 22 3 5 2 2 2" xfId="10035" xr:uid="{423EBCA2-5570-4962-A5E0-B6B56CA00722}"/>
    <cellStyle name="40% - Accent5 22 3 5 2 3" xfId="7210" xr:uid="{24EDF7D8-B306-4CE7-94E6-C902CA4025AD}"/>
    <cellStyle name="40% - Accent5 22 3 5 3" xfId="4599" xr:uid="{236FD631-AF89-4538-BF4B-BE614E8D1BD4}"/>
    <cellStyle name="40% - Accent5 22 3 5 3 2" xfId="8955" xr:uid="{85A2D79A-97D6-407A-92D0-03189398632D}"/>
    <cellStyle name="40% - Accent5 22 3 5 4" xfId="7209" xr:uid="{A5504709-54A1-44DE-B8B4-58CA192D56F3}"/>
    <cellStyle name="40% - Accent5 22 3 6" xfId="1752" xr:uid="{20D5343E-7CEA-43D1-917A-7ABB445026CE}"/>
    <cellStyle name="40% - Accent5 22 3 6 2" xfId="5139" xr:uid="{5AFE8248-1FD6-4C03-BC87-B9B743AEB218}"/>
    <cellStyle name="40% - Accent5 22 3 6 2 2" xfId="9495" xr:uid="{24EA3343-0633-45F2-850C-4D40D8F45256}"/>
    <cellStyle name="40% - Accent5 22 3 6 3" xfId="7211" xr:uid="{0DE295E2-53AC-4478-AF31-7304D5547F23}"/>
    <cellStyle name="40% - Accent5 22 3 7" xfId="4050" xr:uid="{0CB02552-AF62-4561-8AC8-5162ECDC9BDD}"/>
    <cellStyle name="40% - Accent5 22 3 7 2" xfId="8406" xr:uid="{92481451-E9E8-4A1A-9AB1-4E4D858234FA}"/>
    <cellStyle name="40% - Accent5 22 3 8" xfId="7188" xr:uid="{51A345D7-9751-4B10-B175-A0FA438EE8D6}"/>
    <cellStyle name="40% - Accent5 22 4" xfId="1753" xr:uid="{4B5EC830-F73F-4C68-A1F2-C6385EFF4019}"/>
    <cellStyle name="40% - Accent5 22 4 2" xfId="1754" xr:uid="{24814448-BF5C-43C9-9EE9-4CB45D9E0D40}"/>
    <cellStyle name="40% - Accent5 22 4 2 2" xfId="1755" xr:uid="{4AEBD6E4-7E9B-42BC-B635-10F97BDA87F8}"/>
    <cellStyle name="40% - Accent5 22 4 2 2 2" xfId="1756" xr:uid="{5B6F42B9-17B9-4186-AD79-EE6FAFD2E913}"/>
    <cellStyle name="40% - Accent5 22 4 2 2 2 2" xfId="6084" xr:uid="{41205CCA-74A9-45A7-9B83-F85F1B078ECA}"/>
    <cellStyle name="40% - Accent5 22 4 2 2 2 2 2" xfId="10440" xr:uid="{E3EF36E4-C08C-4EAD-B445-340C72A3307E}"/>
    <cellStyle name="40% - Accent5 22 4 2 2 2 3" xfId="7215" xr:uid="{7AEFD20F-1A5F-4BEB-AF9A-3BA9A3DEFF71}"/>
    <cellStyle name="40% - Accent5 22 4 2 2 3" xfId="5004" xr:uid="{EF8B3A67-7C29-4E4E-906D-CED68F10F9D0}"/>
    <cellStyle name="40% - Accent5 22 4 2 2 3 2" xfId="9360" xr:uid="{7A14F295-20B1-4940-95D6-2E2BFE2EEAE9}"/>
    <cellStyle name="40% - Accent5 22 4 2 2 4" xfId="7214" xr:uid="{CB620D63-556F-4F3B-8A00-292840ECF559}"/>
    <cellStyle name="40% - Accent5 22 4 2 3" xfId="1757" xr:uid="{55F12348-A643-4D25-934B-8BA23433FE40}"/>
    <cellStyle name="40% - Accent5 22 4 2 3 2" xfId="5544" xr:uid="{9C464A0B-1969-4429-AC48-8D9B9FA44B12}"/>
    <cellStyle name="40% - Accent5 22 4 2 3 2 2" xfId="9900" xr:uid="{E221BD1A-AEC9-4DCE-ACEB-A2B16046F279}"/>
    <cellStyle name="40% - Accent5 22 4 2 3 3" xfId="7216" xr:uid="{B7041D89-C4C4-4584-8BF2-BDC19B9DDFA5}"/>
    <cellStyle name="40% - Accent5 22 4 2 4" xfId="4464" xr:uid="{93873790-95F2-499C-8465-26BE9C5F7A7D}"/>
    <cellStyle name="40% - Accent5 22 4 2 4 2" xfId="8820" xr:uid="{9EFAD745-EC27-438A-B3E4-99DA8F329164}"/>
    <cellStyle name="40% - Accent5 22 4 2 5" xfId="7213" xr:uid="{589B8272-5D83-4349-A224-11466A487900}"/>
    <cellStyle name="40% - Accent5 22 4 3" xfId="1758" xr:uid="{EEB6B6F9-4118-4E3B-9204-789F0212BBEA}"/>
    <cellStyle name="40% - Accent5 22 4 3 2" xfId="1759" xr:uid="{D4A5EF54-1F47-4BEC-BCAB-6907237CBEBE}"/>
    <cellStyle name="40% - Accent5 22 4 3 2 2" xfId="5814" xr:uid="{3554CB80-A016-4713-A20C-87165AAADD2F}"/>
    <cellStyle name="40% - Accent5 22 4 3 2 2 2" xfId="10170" xr:uid="{08CD6DFB-9FC7-478D-816A-DFD858606EA5}"/>
    <cellStyle name="40% - Accent5 22 4 3 2 3" xfId="7218" xr:uid="{8C219774-F611-41C9-892E-7FE5D57B3476}"/>
    <cellStyle name="40% - Accent5 22 4 3 3" xfId="4734" xr:uid="{200A4328-8C88-4F3D-9A1D-994E0FCA5C6C}"/>
    <cellStyle name="40% - Accent5 22 4 3 3 2" xfId="9090" xr:uid="{88D3BC6B-A60D-445E-B709-2F15F25C3FB9}"/>
    <cellStyle name="40% - Accent5 22 4 3 4" xfId="7217" xr:uid="{35D565DA-6F7C-405A-A049-B19F75D25E2E}"/>
    <cellStyle name="40% - Accent5 22 4 4" xfId="1760" xr:uid="{8C6038BB-F4E6-4BD0-B465-ABA83E617637}"/>
    <cellStyle name="40% - Accent5 22 4 4 2" xfId="5274" xr:uid="{3A68085C-EF8F-4B81-9908-C308AC76EF4D}"/>
    <cellStyle name="40% - Accent5 22 4 4 2 2" xfId="9630" xr:uid="{C3E643FD-663C-4E4A-950B-59E40B20C4E3}"/>
    <cellStyle name="40% - Accent5 22 4 4 3" xfId="7219" xr:uid="{9441395D-887A-4EC9-B493-D3020AEC4F47}"/>
    <cellStyle name="40% - Accent5 22 4 5" xfId="4104" xr:uid="{96881925-9D63-40A2-856F-5A8AABF3E995}"/>
    <cellStyle name="40% - Accent5 22 4 5 2" xfId="8460" xr:uid="{8A1473F1-18E8-450D-BE0E-17A821F9F8EC}"/>
    <cellStyle name="40% - Accent5 22 4 6" xfId="7212" xr:uid="{B5CB1CDA-C108-488B-8C30-D70A70D13BED}"/>
    <cellStyle name="40% - Accent5 22 5" xfId="1761" xr:uid="{1C93F76A-B534-4204-83A4-C7A90AF61103}"/>
    <cellStyle name="40% - Accent5 22 5 2" xfId="1762" xr:uid="{C6D186A8-6679-48C5-9EF3-D3389118DEAA}"/>
    <cellStyle name="40% - Accent5 22 5 2 2" xfId="1763" xr:uid="{D051FD16-444E-430D-9D24-79E30D978C54}"/>
    <cellStyle name="40% - Accent5 22 5 2 2 2" xfId="1764" xr:uid="{89C3CEE8-CE79-4153-9AD8-E754AE7A40C4}"/>
    <cellStyle name="40% - Accent5 22 5 2 2 2 2" xfId="5994" xr:uid="{65A52E76-A3D3-4DD7-ACBE-FAB0C91C044F}"/>
    <cellStyle name="40% - Accent5 22 5 2 2 2 2 2" xfId="10350" xr:uid="{99B8ABC2-0D8C-4054-867B-C52A285AD525}"/>
    <cellStyle name="40% - Accent5 22 5 2 2 2 3" xfId="7223" xr:uid="{00F47C19-368E-456E-A1AB-A09733E9B5DA}"/>
    <cellStyle name="40% - Accent5 22 5 2 2 3" xfId="4914" xr:uid="{E8AF2F47-F9EB-41AE-9BED-1BAC4064C379}"/>
    <cellStyle name="40% - Accent5 22 5 2 2 3 2" xfId="9270" xr:uid="{70437184-8733-4E88-B12C-3B1688E22C8F}"/>
    <cellStyle name="40% - Accent5 22 5 2 2 4" xfId="7222" xr:uid="{CD88542E-5B6C-4BA6-AA44-94CD317AAC86}"/>
    <cellStyle name="40% - Accent5 22 5 2 3" xfId="1765" xr:uid="{AD6D1DC4-A15B-4060-BF4A-21AFF1B31D6F}"/>
    <cellStyle name="40% - Accent5 22 5 2 3 2" xfId="5454" xr:uid="{5FA64F5A-3CC3-4E92-B0CB-7B8E842ACE9D}"/>
    <cellStyle name="40% - Accent5 22 5 2 3 2 2" xfId="9810" xr:uid="{BCBCDC65-2FDD-40FB-98C1-DAFE8F4E296A}"/>
    <cellStyle name="40% - Accent5 22 5 2 3 3" xfId="7224" xr:uid="{EAD81F7F-D39B-4320-8AC3-4A7016B7A238}"/>
    <cellStyle name="40% - Accent5 22 5 2 4" xfId="4374" xr:uid="{2F0E6E52-1099-4698-9510-9646FBE83F59}"/>
    <cellStyle name="40% - Accent5 22 5 2 4 2" xfId="8730" xr:uid="{B745E606-046E-400D-917C-A8FEFBF38073}"/>
    <cellStyle name="40% - Accent5 22 5 2 5" xfId="7221" xr:uid="{F49D0B30-3A6A-40AD-B193-35291AFD2645}"/>
    <cellStyle name="40% - Accent5 22 5 3" xfId="1766" xr:uid="{F1381ABD-6EB7-4700-AC8A-BE8253704006}"/>
    <cellStyle name="40% - Accent5 22 5 3 2" xfId="1767" xr:uid="{7595CDFF-ED4E-4291-85BA-B5D41B6AF4E7}"/>
    <cellStyle name="40% - Accent5 22 5 3 2 2" xfId="5724" xr:uid="{663BBF0E-D01C-49EB-A092-40B7E82765B2}"/>
    <cellStyle name="40% - Accent5 22 5 3 2 2 2" xfId="10080" xr:uid="{62A3073B-6931-4BBD-AC1A-DE78EAD7D008}"/>
    <cellStyle name="40% - Accent5 22 5 3 2 3" xfId="7226" xr:uid="{080A5CD0-B59B-4A93-AC12-45523E6A1E43}"/>
    <cellStyle name="40% - Accent5 22 5 3 3" xfId="4644" xr:uid="{A807E440-C7F9-420A-B523-9459531B4956}"/>
    <cellStyle name="40% - Accent5 22 5 3 3 2" xfId="9000" xr:uid="{69250E20-7A7E-4509-B788-6CC700712956}"/>
    <cellStyle name="40% - Accent5 22 5 3 4" xfId="7225" xr:uid="{74CFCE8A-8BCD-4FFC-A129-E998B405CF1D}"/>
    <cellStyle name="40% - Accent5 22 5 4" xfId="1768" xr:uid="{24FF409D-F4AC-4ED2-B04A-55FDE8DB9F8A}"/>
    <cellStyle name="40% - Accent5 22 5 4 2" xfId="5184" xr:uid="{DBB7E638-EC22-48A1-A53E-160DDFF09852}"/>
    <cellStyle name="40% - Accent5 22 5 4 2 2" xfId="9540" xr:uid="{F572C4EE-18A2-488C-A221-E127DF449710}"/>
    <cellStyle name="40% - Accent5 22 5 4 3" xfId="7227" xr:uid="{D9CA93B4-51CF-4ACF-81BD-4627E5A3FC50}"/>
    <cellStyle name="40% - Accent5 22 5 5" xfId="4194" xr:uid="{1EC34E66-FDC8-41FE-B9F1-20340CF0CABE}"/>
    <cellStyle name="40% - Accent5 22 5 5 2" xfId="8550" xr:uid="{333705AD-74D9-4C1E-A5D0-4835E1B7EB05}"/>
    <cellStyle name="40% - Accent5 22 5 6" xfId="7220" xr:uid="{17CCB787-78CF-48D9-B02C-48CFB2AC650C}"/>
    <cellStyle name="40% - Accent5 22 6" xfId="1769" xr:uid="{087F4F5B-ECCB-4C32-BE54-8EFC32E2D3C7}"/>
    <cellStyle name="40% - Accent5 22 6 2" xfId="1770" xr:uid="{9F0312CE-99B4-4649-BDA3-750BEB92D168}"/>
    <cellStyle name="40% - Accent5 22 6 2 2" xfId="1771" xr:uid="{F588A1F6-D58B-4D28-BDDE-96F51724302E}"/>
    <cellStyle name="40% - Accent5 22 6 2 2 2" xfId="5904" xr:uid="{96DED7DB-CE30-4380-8989-2889550CD05D}"/>
    <cellStyle name="40% - Accent5 22 6 2 2 2 2" xfId="10260" xr:uid="{5BCD2F1D-99A4-400E-96DD-4E2493F9B80B}"/>
    <cellStyle name="40% - Accent5 22 6 2 2 3" xfId="7230" xr:uid="{2886ABFD-5D2A-48BF-AB21-69682D358E6D}"/>
    <cellStyle name="40% - Accent5 22 6 2 3" xfId="4824" xr:uid="{26695F30-77F0-46CE-98AF-D380DD6DC2A5}"/>
    <cellStyle name="40% - Accent5 22 6 2 3 2" xfId="9180" xr:uid="{80630A68-15BD-46CC-BEB9-6AA5CDFFF9A0}"/>
    <cellStyle name="40% - Accent5 22 6 2 4" xfId="7229" xr:uid="{B93448D6-C563-4BD0-BCA5-2DED3211599D}"/>
    <cellStyle name="40% - Accent5 22 6 3" xfId="1772" xr:uid="{3D7AC298-58E2-48A4-BCB4-FB754E405917}"/>
    <cellStyle name="40% - Accent5 22 6 3 2" xfId="5364" xr:uid="{31F0B68D-0392-4EDB-8150-EC48FB13C9BB}"/>
    <cellStyle name="40% - Accent5 22 6 3 2 2" xfId="9720" xr:uid="{02BB9B71-1068-4AD0-891D-27ACC674C28F}"/>
    <cellStyle name="40% - Accent5 22 6 3 3" xfId="7231" xr:uid="{17B907B0-1DE9-4F7B-92B0-32A29DDB9997}"/>
    <cellStyle name="40% - Accent5 22 6 4" xfId="4284" xr:uid="{B63A8A16-7B88-4A16-A9AC-D1481FC65FB3}"/>
    <cellStyle name="40% - Accent5 22 6 4 2" xfId="8640" xr:uid="{8DDAFE97-5118-438C-8877-01215A8B26E4}"/>
    <cellStyle name="40% - Accent5 22 6 5" xfId="7228" xr:uid="{B4A1AE12-8A5D-4DCD-8092-F91D92F5DC6E}"/>
    <cellStyle name="40% - Accent5 22 7" xfId="1773" xr:uid="{F04301AD-0324-4153-808A-FAB6483B19D6}"/>
    <cellStyle name="40% - Accent5 22 7 2" xfId="1774" xr:uid="{0CF178BA-827A-4B20-8D5F-C5645C8AC08B}"/>
    <cellStyle name="40% - Accent5 22 7 2 2" xfId="5634" xr:uid="{6B5D8FCD-8438-40A5-82FB-8C449985ADE1}"/>
    <cellStyle name="40% - Accent5 22 7 2 2 2" xfId="9990" xr:uid="{6160B6BB-41C0-478B-AC1C-ACFA7AC2E3FF}"/>
    <cellStyle name="40% - Accent5 22 7 2 3" xfId="7233" xr:uid="{EF817C71-BE74-47F8-95A3-4455B01CA8F1}"/>
    <cellStyle name="40% - Accent5 22 7 3" xfId="4554" xr:uid="{5C657452-87B8-4537-B77F-609A67B3650A}"/>
    <cellStyle name="40% - Accent5 22 7 3 2" xfId="8910" xr:uid="{550FE9EF-4830-460C-B7F5-FCA3E6370153}"/>
    <cellStyle name="40% - Accent5 22 7 4" xfId="7232" xr:uid="{7512BEEE-24D5-4488-9ED3-DB90A4C68DCE}"/>
    <cellStyle name="40% - Accent5 22 8" xfId="1775" xr:uid="{764AEDC4-85FC-479D-BE9E-951C8FF2A6B6}"/>
    <cellStyle name="40% - Accent5 22 8 2" xfId="5094" xr:uid="{5B21D0F4-DC07-4195-AFE8-C580C7A88D88}"/>
    <cellStyle name="40% - Accent5 22 8 2 2" xfId="9450" xr:uid="{153F1BC1-42D2-4C6D-BE13-DA64DF10FA5E}"/>
    <cellStyle name="40% - Accent5 22 8 3" xfId="7234" xr:uid="{803B10FA-3767-4B5B-903F-44199F3DE423}"/>
    <cellStyle name="40% - Accent5 22 9" xfId="4013" xr:uid="{844D9D64-66DE-41CE-BF2E-67C12160C88E}"/>
    <cellStyle name="40% - Accent5 22 9 2" xfId="8370" xr:uid="{BE13FE82-9A46-449E-B778-3D9CF04F6213}"/>
    <cellStyle name="40% - Accent5 3" xfId="1776" xr:uid="{B8A2A2C0-0840-4229-BDB3-E83A57EDB11E}"/>
    <cellStyle name="40% - Accent5 4" xfId="1777" xr:uid="{4EB1FEF5-560D-4E92-AD04-DA1D8840C670}"/>
    <cellStyle name="40% - Accent5 5" xfId="1778" xr:uid="{9AD29F15-FF8A-4D80-8DB2-0B3ED4D29A28}"/>
    <cellStyle name="40% - Accent5 6" xfId="1779" xr:uid="{1F26E364-D36D-4C30-A92B-2E22F2271114}"/>
    <cellStyle name="40% - Accent5 7" xfId="1780" xr:uid="{76802588-B1FC-4EEC-9289-FFAD47725F46}"/>
    <cellStyle name="40% - Accent5 8" xfId="1781" xr:uid="{1F522C76-8641-46F7-B580-5EF97C5D3AA6}"/>
    <cellStyle name="40% - Accent5 9" xfId="1782" xr:uid="{8CB02309-A974-4980-BC26-88C04EE8015D}"/>
    <cellStyle name="40% - Accent6 10" xfId="1783" xr:uid="{3F9541F0-51AC-4A45-B59D-DD328E10C3D5}"/>
    <cellStyle name="40% - Accent6 11" xfId="1784" xr:uid="{C8985C00-92DD-4914-96F1-8F212ADBE1C4}"/>
    <cellStyle name="40% - Accent6 12" xfId="1785" xr:uid="{6FEB8342-89D7-4260-87AE-27D3F836AEF9}"/>
    <cellStyle name="40% - Accent6 13" xfId="1786" xr:uid="{C4C341CC-0F97-4588-A66B-0F6E13F38871}"/>
    <cellStyle name="40% - Accent6 14" xfId="1787" xr:uid="{C88493EC-E3A7-4245-9456-B41C21D3827D}"/>
    <cellStyle name="40% - Accent6 15" xfId="1788" xr:uid="{C4B3BA11-760F-4A6B-A015-BC5110BDB0B3}"/>
    <cellStyle name="40% - Accent6 16" xfId="1789" xr:uid="{3DFE91E4-F4A5-4B6D-B1AB-5836D4E366DD}"/>
    <cellStyle name="40% - Accent6 17" xfId="1790" xr:uid="{D69A16CD-5591-4F1E-A165-4AE5B11A43DA}"/>
    <cellStyle name="40% - Accent6 18" xfId="1791" xr:uid="{9EB588B2-0EC6-4DE3-87C7-147D11AB4A9A}"/>
    <cellStyle name="40% - Accent6 19" xfId="1792" xr:uid="{B259B708-9541-4C8D-AD35-3223B2D2ABD0}"/>
    <cellStyle name="40% - Accent6 2" xfId="1793" xr:uid="{357B08F5-CDB2-45EC-9743-2F6FCA44C9D7}"/>
    <cellStyle name="40% - Accent6 20" xfId="1794" xr:uid="{97AD39DC-2205-45E5-9309-04204166443B}"/>
    <cellStyle name="40% - Accent6 21" xfId="1795" xr:uid="{95B6678D-BBD2-4C34-9BBA-945AED5430E7}"/>
    <cellStyle name="40% - Accent6 22" xfId="1796" xr:uid="{824824BA-E549-4A05-9C1B-577C8D48DCED}"/>
    <cellStyle name="40% - Accent6 22 10" xfId="7235" xr:uid="{651916F6-1C86-4E0E-A886-070269FDD638}"/>
    <cellStyle name="40% - Accent6 22 2" xfId="1797" xr:uid="{B42BD28D-C956-4C8F-9695-3748312C3635}"/>
    <cellStyle name="40% - Accent6 22 2 2" xfId="1798" xr:uid="{E6688964-4EC1-44E0-95C5-49D48737FA2F}"/>
    <cellStyle name="40% - Accent6 22 2 2 2" xfId="1799" xr:uid="{AFECC72E-0F5E-43A5-95F7-15C9E0013C38}"/>
    <cellStyle name="40% - Accent6 22 2 2 2 2" xfId="1800" xr:uid="{7E3DFCD5-7F79-414C-BAF6-831DB7907F34}"/>
    <cellStyle name="40% - Accent6 22 2 2 2 2 2" xfId="1801" xr:uid="{F150F8A8-BB23-4499-A353-F6EC3B7328DF}"/>
    <cellStyle name="40% - Accent6 22 2 2 2 2 2 2" xfId="1802" xr:uid="{007B32E6-E2F0-42D3-BBE1-62F8731DB45F}"/>
    <cellStyle name="40% - Accent6 22 2 2 2 2 2 2 2" xfId="6144" xr:uid="{8EEF9A45-C9D1-44DD-88C5-638D7600E71D}"/>
    <cellStyle name="40% - Accent6 22 2 2 2 2 2 2 2 2" xfId="10500" xr:uid="{CC045C62-069E-4BC0-A6B1-38E7D9C86E66}"/>
    <cellStyle name="40% - Accent6 22 2 2 2 2 2 2 3" xfId="7241" xr:uid="{578FA26F-218C-48D3-AE2A-E0998112C34B}"/>
    <cellStyle name="40% - Accent6 22 2 2 2 2 2 3" xfId="5064" xr:uid="{1AAD6E18-428E-4831-B5C0-0177181515AF}"/>
    <cellStyle name="40% - Accent6 22 2 2 2 2 2 3 2" xfId="9420" xr:uid="{4AF1C64B-3185-4105-9D0E-7EAE6D86B33C}"/>
    <cellStyle name="40% - Accent6 22 2 2 2 2 2 4" xfId="7240" xr:uid="{689E6672-41CD-41C5-8DBA-83723E5B1770}"/>
    <cellStyle name="40% - Accent6 22 2 2 2 2 3" xfId="1803" xr:uid="{D1185845-E913-4D6A-9895-83CD59FEF967}"/>
    <cellStyle name="40% - Accent6 22 2 2 2 2 3 2" xfId="5604" xr:uid="{F484A338-E121-4B21-81DD-BFD898B7A101}"/>
    <cellStyle name="40% - Accent6 22 2 2 2 2 3 2 2" xfId="9960" xr:uid="{B4E3A1F4-E702-4F7A-98BD-6257572DE70B}"/>
    <cellStyle name="40% - Accent6 22 2 2 2 2 3 3" xfId="7242" xr:uid="{1D269809-E230-44D3-84B6-F73909ED9249}"/>
    <cellStyle name="40% - Accent6 22 2 2 2 2 4" xfId="4524" xr:uid="{2F0BF47C-21CC-4BA7-BE97-CB1DAE13EAF7}"/>
    <cellStyle name="40% - Accent6 22 2 2 2 2 4 2" xfId="8880" xr:uid="{75017087-F85D-4817-931D-B650DBBD44E1}"/>
    <cellStyle name="40% - Accent6 22 2 2 2 2 5" xfId="7239" xr:uid="{188AF533-E2DC-46D9-A4AA-CA0DD1778CC6}"/>
    <cellStyle name="40% - Accent6 22 2 2 2 3" xfId="1804" xr:uid="{32A55306-7AFE-44F4-917B-97D02FD78F60}"/>
    <cellStyle name="40% - Accent6 22 2 2 2 3 2" xfId="1805" xr:uid="{9402C472-0D0C-42A0-AE5A-E7168E473649}"/>
    <cellStyle name="40% - Accent6 22 2 2 2 3 2 2" xfId="5874" xr:uid="{86A2EA61-0E92-4939-B76C-5A3F148A3D5D}"/>
    <cellStyle name="40% - Accent6 22 2 2 2 3 2 2 2" xfId="10230" xr:uid="{5173994A-5907-492C-9A48-3E047B1D29C6}"/>
    <cellStyle name="40% - Accent6 22 2 2 2 3 2 3" xfId="7244" xr:uid="{84020162-5A9D-49F0-B6CB-F40807B4DB00}"/>
    <cellStyle name="40% - Accent6 22 2 2 2 3 3" xfId="4794" xr:uid="{97E8DCEA-F896-4B7A-9E45-3ADEE131C086}"/>
    <cellStyle name="40% - Accent6 22 2 2 2 3 3 2" xfId="9150" xr:uid="{0582E6C0-C5DB-476B-A4DD-44D0B81A56CC}"/>
    <cellStyle name="40% - Accent6 22 2 2 2 3 4" xfId="7243" xr:uid="{1C8678E8-CADD-4E16-8960-89AD5D42B13B}"/>
    <cellStyle name="40% - Accent6 22 2 2 2 4" xfId="1806" xr:uid="{8FA83019-34DD-457D-B486-258CEF875751}"/>
    <cellStyle name="40% - Accent6 22 2 2 2 4 2" xfId="5334" xr:uid="{A67538BF-CDEA-48AA-964F-09F37D3A58A8}"/>
    <cellStyle name="40% - Accent6 22 2 2 2 4 2 2" xfId="9690" xr:uid="{5F29E593-D678-4F83-974A-F3A4089356C6}"/>
    <cellStyle name="40% - Accent6 22 2 2 2 4 3" xfId="7245" xr:uid="{A693F35E-D596-41D0-A722-1379ACCDF884}"/>
    <cellStyle name="40% - Accent6 22 2 2 2 5" xfId="4164" xr:uid="{B6E8A1EC-2151-4DBB-B793-40D77C63974F}"/>
    <cellStyle name="40% - Accent6 22 2 2 2 5 2" xfId="8520" xr:uid="{E102DA21-15F8-4790-904C-AE283C645CB6}"/>
    <cellStyle name="40% - Accent6 22 2 2 2 6" xfId="7238" xr:uid="{1323034E-F588-4534-B74E-BDFBCB8B29F6}"/>
    <cellStyle name="40% - Accent6 22 2 2 3" xfId="1807" xr:uid="{A1792B9D-BF2A-4934-9688-C333E2BEC607}"/>
    <cellStyle name="40% - Accent6 22 2 2 3 2" xfId="1808" xr:uid="{78E630D3-1616-4D0F-86BD-9A59E5D2632A}"/>
    <cellStyle name="40% - Accent6 22 2 2 3 2 2" xfId="1809" xr:uid="{C872C2F6-9006-4200-B7B4-F27345C024CD}"/>
    <cellStyle name="40% - Accent6 22 2 2 3 2 2 2" xfId="1810" xr:uid="{F6F40252-59F0-4664-9E3E-C31C6E988198}"/>
    <cellStyle name="40% - Accent6 22 2 2 3 2 2 2 2" xfId="6032" xr:uid="{72A1F106-5336-4791-A1AE-3C4DD425538E}"/>
    <cellStyle name="40% - Accent6 22 2 2 3 2 2 2 2 2" xfId="10388" xr:uid="{9A98B293-ED54-42F6-BB40-809598ECACA1}"/>
    <cellStyle name="40% - Accent6 22 2 2 3 2 2 2 3" xfId="7249" xr:uid="{A5283FDE-36C0-4DD9-BFD3-3A93B079E3DD}"/>
    <cellStyle name="40% - Accent6 22 2 2 3 2 2 3" xfId="4952" xr:uid="{AA75F83F-E7B5-48A6-8275-CFE92B64032A}"/>
    <cellStyle name="40% - Accent6 22 2 2 3 2 2 3 2" xfId="9308" xr:uid="{BD8D1CA3-2909-441D-A1A4-EE55D1FE8FF0}"/>
    <cellStyle name="40% - Accent6 22 2 2 3 2 2 4" xfId="7248" xr:uid="{21298DAD-4D20-401B-8116-944668A6BEBC}"/>
    <cellStyle name="40% - Accent6 22 2 2 3 2 3" xfId="1811" xr:uid="{60FDCD75-9EEB-4B23-B92D-D6C65BD5A2A5}"/>
    <cellStyle name="40% - Accent6 22 2 2 3 2 3 2" xfId="5492" xr:uid="{E97DAD88-A512-472C-94EE-4ED1513782C1}"/>
    <cellStyle name="40% - Accent6 22 2 2 3 2 3 2 2" xfId="9848" xr:uid="{847F1FE0-BEEC-4FCC-892B-BFF6A238B7FE}"/>
    <cellStyle name="40% - Accent6 22 2 2 3 2 3 3" xfId="7250" xr:uid="{321FC683-85D6-4619-87C6-85806D178A33}"/>
    <cellStyle name="40% - Accent6 22 2 2 3 2 4" xfId="4412" xr:uid="{83497C9A-6F4D-400D-BC35-C74CCAA5010A}"/>
    <cellStyle name="40% - Accent6 22 2 2 3 2 4 2" xfId="8768" xr:uid="{F8691DCA-001F-4E43-8D48-5568AD4B4A61}"/>
    <cellStyle name="40% - Accent6 22 2 2 3 2 5" xfId="7247" xr:uid="{5D382A52-A90A-439E-9D1B-49AF61FA6988}"/>
    <cellStyle name="40% - Accent6 22 2 2 3 3" xfId="1812" xr:uid="{B7A48EA4-87D1-4E81-A234-9BE9D8C3B983}"/>
    <cellStyle name="40% - Accent6 22 2 2 3 3 2" xfId="1813" xr:uid="{65D5E1F5-9903-49CC-A7D0-776C840E21F7}"/>
    <cellStyle name="40% - Accent6 22 2 2 3 3 2 2" xfId="5762" xr:uid="{4E8E7703-99F7-4F6A-8274-7523973CFFC8}"/>
    <cellStyle name="40% - Accent6 22 2 2 3 3 2 2 2" xfId="10118" xr:uid="{8AD1E2E8-EB7B-4D1E-9842-F5F1028319AA}"/>
    <cellStyle name="40% - Accent6 22 2 2 3 3 2 3" xfId="7252" xr:uid="{B1352967-1811-4253-B8CC-ACF027312A31}"/>
    <cellStyle name="40% - Accent6 22 2 2 3 3 3" xfId="4682" xr:uid="{CE144FF6-6442-426F-9BDE-4B047BDF0189}"/>
    <cellStyle name="40% - Accent6 22 2 2 3 3 3 2" xfId="9038" xr:uid="{AECCDEE2-5618-4A65-B178-3E19C12CF5C8}"/>
    <cellStyle name="40% - Accent6 22 2 2 3 3 4" xfId="7251" xr:uid="{2D962AD9-4650-47DD-B594-C4A4B3AF0018}"/>
    <cellStyle name="40% - Accent6 22 2 2 3 4" xfId="1814" xr:uid="{D86322DF-5ACD-4FA2-8484-55B993C3B006}"/>
    <cellStyle name="40% - Accent6 22 2 2 3 4 2" xfId="5222" xr:uid="{B88888FF-56F8-4786-9C4F-CA3E95CF14B1}"/>
    <cellStyle name="40% - Accent6 22 2 2 3 4 2 2" xfId="9578" xr:uid="{F4B98BB1-DF4C-43CD-985B-40CE4FEAAB48}"/>
    <cellStyle name="40% - Accent6 22 2 2 3 4 3" xfId="7253" xr:uid="{2E6C3762-AAD6-4F9F-8F23-77F7812EBAAA}"/>
    <cellStyle name="40% - Accent6 22 2 2 3 5" xfId="4232" xr:uid="{650A5285-2A31-40D3-8516-9EB35E3F7190}"/>
    <cellStyle name="40% - Accent6 22 2 2 3 5 2" xfId="8588" xr:uid="{BE553D45-50EB-401F-8E3B-E2A2D3C589B3}"/>
    <cellStyle name="40% - Accent6 22 2 2 3 6" xfId="7246" xr:uid="{C043151C-B3F0-4C74-85D1-C7621FB6553B}"/>
    <cellStyle name="40% - Accent6 22 2 2 4" xfId="1815" xr:uid="{2BB9B98E-E6D9-4B62-BD3E-46179A161F80}"/>
    <cellStyle name="40% - Accent6 22 2 2 4 2" xfId="1816" xr:uid="{F42CFC9B-D9AD-40C4-A922-810B0C57BC40}"/>
    <cellStyle name="40% - Accent6 22 2 2 4 2 2" xfId="1817" xr:uid="{07199764-E9BA-4938-905A-6792113F8D0A}"/>
    <cellStyle name="40% - Accent6 22 2 2 4 2 2 2" xfId="5964" xr:uid="{83990A46-5026-405F-AF5E-6000D5B25E38}"/>
    <cellStyle name="40% - Accent6 22 2 2 4 2 2 2 2" xfId="10320" xr:uid="{7F3078AA-2DF6-4CAD-8CF1-69E0EE395CC5}"/>
    <cellStyle name="40% - Accent6 22 2 2 4 2 2 3" xfId="7256" xr:uid="{1F2778CC-BCD3-4698-9550-CFBD3B50D955}"/>
    <cellStyle name="40% - Accent6 22 2 2 4 2 3" xfId="4884" xr:uid="{84A43910-C363-4E28-8498-BAD89C9CEA27}"/>
    <cellStyle name="40% - Accent6 22 2 2 4 2 3 2" xfId="9240" xr:uid="{70DF6FBC-0880-4020-9E4B-45F46F069DC2}"/>
    <cellStyle name="40% - Accent6 22 2 2 4 2 4" xfId="7255" xr:uid="{D9318B6C-5DE3-473F-A2D7-D12DCDCADE90}"/>
    <cellStyle name="40% - Accent6 22 2 2 4 3" xfId="1818" xr:uid="{02DFC0B5-1C73-48D7-8760-17C85E4F948A}"/>
    <cellStyle name="40% - Accent6 22 2 2 4 3 2" xfId="5424" xr:uid="{715E1F58-5612-4811-8725-88C7A8FD1E0A}"/>
    <cellStyle name="40% - Accent6 22 2 2 4 3 2 2" xfId="9780" xr:uid="{E0996F18-4BFB-4F2A-89CA-C5FC5127731D}"/>
    <cellStyle name="40% - Accent6 22 2 2 4 3 3" xfId="7257" xr:uid="{E99D4704-C217-4105-80A4-342787D090E5}"/>
    <cellStyle name="40% - Accent6 22 2 2 4 4" xfId="4344" xr:uid="{4E3E34A0-973D-456A-B24C-5AF212755F98}"/>
    <cellStyle name="40% - Accent6 22 2 2 4 4 2" xfId="8700" xr:uid="{F0CDAE7A-1076-45F5-81BD-B95DAEC6589E}"/>
    <cellStyle name="40% - Accent6 22 2 2 4 5" xfId="7254" xr:uid="{9B5D45BF-53A2-4291-B597-CDF0654EAA77}"/>
    <cellStyle name="40% - Accent6 22 2 2 5" xfId="1819" xr:uid="{9105FD8E-4E09-49D9-B3B2-1530EC8C8C3A}"/>
    <cellStyle name="40% - Accent6 22 2 2 5 2" xfId="1820" xr:uid="{B81BE249-A57F-4A0A-B340-85BC95460347}"/>
    <cellStyle name="40% - Accent6 22 2 2 5 2 2" xfId="5694" xr:uid="{1F4485C2-BD20-40D4-B499-3895E74F9EEB}"/>
    <cellStyle name="40% - Accent6 22 2 2 5 2 2 2" xfId="10050" xr:uid="{86DB3582-2376-49D9-9CEB-3996E78944CE}"/>
    <cellStyle name="40% - Accent6 22 2 2 5 2 3" xfId="7259" xr:uid="{352EC674-385D-4E86-9520-69A21C54230F}"/>
    <cellStyle name="40% - Accent6 22 2 2 5 3" xfId="4614" xr:uid="{ACBC020C-1AE5-46B9-B8E6-64344D2B200E}"/>
    <cellStyle name="40% - Accent6 22 2 2 5 3 2" xfId="8970" xr:uid="{924CD16C-6038-46AB-8126-0BB4429F2495}"/>
    <cellStyle name="40% - Accent6 22 2 2 5 4" xfId="7258" xr:uid="{ABC77E47-3A64-44C4-9B52-17F02AB0E45D}"/>
    <cellStyle name="40% - Accent6 22 2 2 6" xfId="1821" xr:uid="{87D6939A-3FDA-4556-9F75-3F9FA4B0B15E}"/>
    <cellStyle name="40% - Accent6 22 2 2 6 2" xfId="5154" xr:uid="{43BE393D-F5E2-4FD4-AF67-366490CFB403}"/>
    <cellStyle name="40% - Accent6 22 2 2 6 2 2" xfId="9510" xr:uid="{BC75F664-B02D-43E9-8A50-9C2E8365AFE7}"/>
    <cellStyle name="40% - Accent6 22 2 2 6 3" xfId="7260" xr:uid="{E3FF845C-73E7-487D-B822-6B08A1278899}"/>
    <cellStyle name="40% - Accent6 22 2 2 7" xfId="4052" xr:uid="{CD78BD65-7FF9-4D67-9BC0-D036F20EF15E}"/>
    <cellStyle name="40% - Accent6 22 2 2 7 2" xfId="8408" xr:uid="{09137361-C794-4DD9-9220-39520EAF313E}"/>
    <cellStyle name="40% - Accent6 22 2 2 8" xfId="7237" xr:uid="{AA2ABDBA-5D16-4F83-AB0E-44D68D3C60AF}"/>
    <cellStyle name="40% - Accent6 22 2 3" xfId="1822" xr:uid="{2D9E21DC-302C-4342-AA15-22AE5C3F1E6C}"/>
    <cellStyle name="40% - Accent6 22 2 3 2" xfId="1823" xr:uid="{15F4E093-CF33-4D19-AA6C-6237EC6DC7EC}"/>
    <cellStyle name="40% - Accent6 22 2 3 2 2" xfId="1824" xr:uid="{5B45FEE6-59D2-4D92-91CD-CA9DA99E1C11}"/>
    <cellStyle name="40% - Accent6 22 2 3 2 2 2" xfId="1825" xr:uid="{2C455E8E-3F15-453F-B405-FB716064D287}"/>
    <cellStyle name="40% - Accent6 22 2 3 2 2 2 2" xfId="6099" xr:uid="{402208CC-D6F6-4282-8E09-E45C2321A060}"/>
    <cellStyle name="40% - Accent6 22 2 3 2 2 2 2 2" xfId="10455" xr:uid="{25A8FCDB-0EF7-4239-B16C-5EAA06B9F724}"/>
    <cellStyle name="40% - Accent6 22 2 3 2 2 2 3" xfId="7264" xr:uid="{C82855E3-BD40-491B-84B0-514666A1B8B7}"/>
    <cellStyle name="40% - Accent6 22 2 3 2 2 3" xfId="5019" xr:uid="{5D78876F-5607-44CB-B5D1-00A443183499}"/>
    <cellStyle name="40% - Accent6 22 2 3 2 2 3 2" xfId="9375" xr:uid="{8368624D-E1E5-4C1B-BAE4-41B5171AC693}"/>
    <cellStyle name="40% - Accent6 22 2 3 2 2 4" xfId="7263" xr:uid="{740D4098-3020-4EF0-ACD2-C21F8C77218D}"/>
    <cellStyle name="40% - Accent6 22 2 3 2 3" xfId="1826" xr:uid="{730F8488-2CD8-4638-8D18-94C16C3D5D40}"/>
    <cellStyle name="40% - Accent6 22 2 3 2 3 2" xfId="5559" xr:uid="{1EEDA597-7195-4223-959B-9C5A59714B80}"/>
    <cellStyle name="40% - Accent6 22 2 3 2 3 2 2" xfId="9915" xr:uid="{49DF1DFD-45CB-45C3-B997-E24ACA48524E}"/>
    <cellStyle name="40% - Accent6 22 2 3 2 3 3" xfId="7265" xr:uid="{639AF96D-79EC-4D3D-A09F-A2DC5D03BAFC}"/>
    <cellStyle name="40% - Accent6 22 2 3 2 4" xfId="4479" xr:uid="{8720A1E1-CAC3-44C8-9B35-028BD2023CB6}"/>
    <cellStyle name="40% - Accent6 22 2 3 2 4 2" xfId="8835" xr:uid="{20E10144-F84B-499E-A821-B48316C2BF71}"/>
    <cellStyle name="40% - Accent6 22 2 3 2 5" xfId="7262" xr:uid="{0B366B98-4BEB-49D4-80D8-AFCD1A0E8997}"/>
    <cellStyle name="40% - Accent6 22 2 3 3" xfId="1827" xr:uid="{0377D203-55F8-42E5-AB7C-F6E7A42262CB}"/>
    <cellStyle name="40% - Accent6 22 2 3 3 2" xfId="1828" xr:uid="{8C30924B-7B31-40EE-8E7A-2A1C9D149A1F}"/>
    <cellStyle name="40% - Accent6 22 2 3 3 2 2" xfId="5829" xr:uid="{7826663A-7AEF-48D4-BB7B-444E94AC5C46}"/>
    <cellStyle name="40% - Accent6 22 2 3 3 2 2 2" xfId="10185" xr:uid="{39C0D49E-08AB-499D-B64A-EFD2DC78092A}"/>
    <cellStyle name="40% - Accent6 22 2 3 3 2 3" xfId="7267" xr:uid="{6BB0DBD3-6E7D-4FC5-AB39-13886ADB13E8}"/>
    <cellStyle name="40% - Accent6 22 2 3 3 3" xfId="4749" xr:uid="{107FFDD5-C931-4E90-8E92-D157BB8B4E44}"/>
    <cellStyle name="40% - Accent6 22 2 3 3 3 2" xfId="9105" xr:uid="{D13EAF63-94FF-455D-A1A0-467F9F207CA2}"/>
    <cellStyle name="40% - Accent6 22 2 3 3 4" xfId="7266" xr:uid="{EACDD138-5889-4DF3-8C46-E42043CC5DE3}"/>
    <cellStyle name="40% - Accent6 22 2 3 4" xfId="1829" xr:uid="{ECFCED3B-6D86-40B5-BFB9-9FF4A36FBA30}"/>
    <cellStyle name="40% - Accent6 22 2 3 4 2" xfId="5289" xr:uid="{55E52258-83EA-4044-9780-AE2C6C1D9CAF}"/>
    <cellStyle name="40% - Accent6 22 2 3 4 2 2" xfId="9645" xr:uid="{431B268A-550E-4E26-8E13-1C4008B05BD2}"/>
    <cellStyle name="40% - Accent6 22 2 3 4 3" xfId="7268" xr:uid="{1BD30D0D-01CE-4D39-AB52-FE6F45F511C4}"/>
    <cellStyle name="40% - Accent6 22 2 3 5" xfId="4119" xr:uid="{60581ED5-3AE4-4220-A75A-0D2AED77D15C}"/>
    <cellStyle name="40% - Accent6 22 2 3 5 2" xfId="8475" xr:uid="{B2E46E0F-FA41-41C9-88A0-F0D6060C627E}"/>
    <cellStyle name="40% - Accent6 22 2 3 6" xfId="7261" xr:uid="{9889E812-A3E9-4E16-91DA-90FB911C5CEB}"/>
    <cellStyle name="40% - Accent6 22 2 4" xfId="1830" xr:uid="{653C7C62-3732-47CA-BBE0-1065DC9C26CB}"/>
    <cellStyle name="40% - Accent6 22 2 4 2" xfId="1831" xr:uid="{46B923C5-A62C-4B13-88A5-04DA2E6195A1}"/>
    <cellStyle name="40% - Accent6 22 2 4 2 2" xfId="1832" xr:uid="{7E439C7E-BC9A-4378-B23F-E6525AD8131E}"/>
    <cellStyle name="40% - Accent6 22 2 4 2 2 2" xfId="1833" xr:uid="{7880B2DD-AE86-4CDF-9701-FB7F075B334B}"/>
    <cellStyle name="40% - Accent6 22 2 4 2 2 2 2" xfId="6031" xr:uid="{D4F3DE95-EBB9-4F20-BA19-A180A5045552}"/>
    <cellStyle name="40% - Accent6 22 2 4 2 2 2 2 2" xfId="10387" xr:uid="{C5237672-9492-4AAC-A252-80FAC2B3D846}"/>
    <cellStyle name="40% - Accent6 22 2 4 2 2 2 3" xfId="7272" xr:uid="{F18EDC3F-F1D0-40BA-8B56-98542EDC3697}"/>
    <cellStyle name="40% - Accent6 22 2 4 2 2 3" xfId="4951" xr:uid="{B0AEBDE7-6495-4849-85E2-E7E87889A832}"/>
    <cellStyle name="40% - Accent6 22 2 4 2 2 3 2" xfId="9307" xr:uid="{27F96D7E-3144-4775-8C58-9A8836DB7163}"/>
    <cellStyle name="40% - Accent6 22 2 4 2 2 4" xfId="7271" xr:uid="{3E4DA263-EAE1-431F-88B4-CA9869819D73}"/>
    <cellStyle name="40% - Accent6 22 2 4 2 3" xfId="1834" xr:uid="{EB488B47-B103-4BF3-96B9-5A2818990720}"/>
    <cellStyle name="40% - Accent6 22 2 4 2 3 2" xfId="5491" xr:uid="{B276C899-811B-4CC5-8231-90D77BA19B9B}"/>
    <cellStyle name="40% - Accent6 22 2 4 2 3 2 2" xfId="9847" xr:uid="{E7AD58EB-6D45-4A80-97AF-24DA0025FD03}"/>
    <cellStyle name="40% - Accent6 22 2 4 2 3 3" xfId="7273" xr:uid="{9FF7E086-4745-4282-BBFC-ACF9D03629BB}"/>
    <cellStyle name="40% - Accent6 22 2 4 2 4" xfId="4411" xr:uid="{48C2C437-BB88-4126-95D9-8AA5587F9FD7}"/>
    <cellStyle name="40% - Accent6 22 2 4 2 4 2" xfId="8767" xr:uid="{E255FC1C-C26F-4D10-BF70-49CCAFB77369}"/>
    <cellStyle name="40% - Accent6 22 2 4 2 5" xfId="7270" xr:uid="{D5243A34-D304-4D7A-8E1C-75DD1FDAB1BB}"/>
    <cellStyle name="40% - Accent6 22 2 4 3" xfId="1835" xr:uid="{3EB90FAE-EDCB-495B-A3C8-24179CAE2911}"/>
    <cellStyle name="40% - Accent6 22 2 4 3 2" xfId="1836" xr:uid="{60BC9E21-C4EE-4F35-B76C-E37005B9EE43}"/>
    <cellStyle name="40% - Accent6 22 2 4 3 2 2" xfId="5761" xr:uid="{A607D6E5-116B-41DD-9457-027A9A2B2CDF}"/>
    <cellStyle name="40% - Accent6 22 2 4 3 2 2 2" xfId="10117" xr:uid="{9FFB68B7-E425-4D23-B685-F3E188B92427}"/>
    <cellStyle name="40% - Accent6 22 2 4 3 2 3" xfId="7275" xr:uid="{238D8540-0CE5-4407-A87F-6B8BA53146A2}"/>
    <cellStyle name="40% - Accent6 22 2 4 3 3" xfId="4681" xr:uid="{C9C3328C-D518-40F7-B32C-9EF4C4D84D16}"/>
    <cellStyle name="40% - Accent6 22 2 4 3 3 2" xfId="9037" xr:uid="{84BD92D0-04AD-43FA-83E6-A2B4D120CB93}"/>
    <cellStyle name="40% - Accent6 22 2 4 3 4" xfId="7274" xr:uid="{C0040C80-12CE-4456-BC33-85B0BE706E1C}"/>
    <cellStyle name="40% - Accent6 22 2 4 4" xfId="1837" xr:uid="{AF80B024-FF73-41C0-A40A-9E7A19D1C661}"/>
    <cellStyle name="40% - Accent6 22 2 4 4 2" xfId="5221" xr:uid="{613B6EA3-2DB9-4EA4-AC09-40C8E45ED084}"/>
    <cellStyle name="40% - Accent6 22 2 4 4 2 2" xfId="9577" xr:uid="{4CD823E4-B08A-4005-81D0-A86A172746A0}"/>
    <cellStyle name="40% - Accent6 22 2 4 4 3" xfId="7276" xr:uid="{4680D397-AABF-48EA-9D65-0B14CC9AC95A}"/>
    <cellStyle name="40% - Accent6 22 2 4 5" xfId="4231" xr:uid="{B720F736-1425-4337-975A-BF1631589F3F}"/>
    <cellStyle name="40% - Accent6 22 2 4 5 2" xfId="8587" xr:uid="{4E5B94B5-A541-44E8-BF52-92A365D4CDA6}"/>
    <cellStyle name="40% - Accent6 22 2 4 6" xfId="7269" xr:uid="{FB2534B2-7A98-4781-951F-C46B3E046E77}"/>
    <cellStyle name="40% - Accent6 22 2 5" xfId="1838" xr:uid="{0E7565FF-120A-4912-AF93-5DF99F584C24}"/>
    <cellStyle name="40% - Accent6 22 2 5 2" xfId="1839" xr:uid="{8CDDCCD9-9AC0-4AFF-83B9-A772DC0F2F44}"/>
    <cellStyle name="40% - Accent6 22 2 5 2 2" xfId="1840" xr:uid="{B543D866-F8B6-479A-98FF-C19ADAF3FC9F}"/>
    <cellStyle name="40% - Accent6 22 2 5 2 2 2" xfId="5919" xr:uid="{595BC777-0AF8-4184-A331-80943F66A6D3}"/>
    <cellStyle name="40% - Accent6 22 2 5 2 2 2 2" xfId="10275" xr:uid="{3F7E13B3-45EA-4E80-8043-239DD6B1A5E6}"/>
    <cellStyle name="40% - Accent6 22 2 5 2 2 3" xfId="7279" xr:uid="{BB5241B5-538F-4A1D-BD2E-9293C6E541D6}"/>
    <cellStyle name="40% - Accent6 22 2 5 2 3" xfId="4839" xr:uid="{202C4793-82D6-423B-96A1-D21EE1EB6C71}"/>
    <cellStyle name="40% - Accent6 22 2 5 2 3 2" xfId="9195" xr:uid="{9FE1CA36-BE5D-4F9F-8E45-11A97999535E}"/>
    <cellStyle name="40% - Accent6 22 2 5 2 4" xfId="7278" xr:uid="{152F7701-04F8-4B61-91E3-BF4A4DC5344A}"/>
    <cellStyle name="40% - Accent6 22 2 5 3" xfId="1841" xr:uid="{7715890E-3ADB-4C10-B972-B93BB3C4E1FC}"/>
    <cellStyle name="40% - Accent6 22 2 5 3 2" xfId="5379" xr:uid="{7206DB1D-C47B-423B-AE20-10795C4CFEF0}"/>
    <cellStyle name="40% - Accent6 22 2 5 3 2 2" xfId="9735" xr:uid="{74E50CF4-811D-4165-ABE5-F10FD3F5410F}"/>
    <cellStyle name="40% - Accent6 22 2 5 3 3" xfId="7280" xr:uid="{275B41D6-25E2-47E2-8B22-FA00FA0ED947}"/>
    <cellStyle name="40% - Accent6 22 2 5 4" xfId="4299" xr:uid="{AA6B7277-E389-4F9C-9484-4D0E592E8FAC}"/>
    <cellStyle name="40% - Accent6 22 2 5 4 2" xfId="8655" xr:uid="{9E3E35EC-7454-4D30-8F46-F3365466BC17}"/>
    <cellStyle name="40% - Accent6 22 2 5 5" xfId="7277" xr:uid="{06A87D0F-1545-462A-A4A9-4425FA995B78}"/>
    <cellStyle name="40% - Accent6 22 2 6" xfId="1842" xr:uid="{D48DDA39-FF80-4F28-9490-C75D06211769}"/>
    <cellStyle name="40% - Accent6 22 2 6 2" xfId="1843" xr:uid="{8EF46400-1B93-4026-B027-8F3F7FA5676F}"/>
    <cellStyle name="40% - Accent6 22 2 6 2 2" xfId="5649" xr:uid="{7FCE3DF2-99A1-4F64-ABE8-65BD47E26E4F}"/>
    <cellStyle name="40% - Accent6 22 2 6 2 2 2" xfId="10005" xr:uid="{2C2090C2-A204-4633-9B01-7C42834FD92C}"/>
    <cellStyle name="40% - Accent6 22 2 6 2 3" xfId="7282" xr:uid="{C5F5D491-270A-4861-A7C7-E8F644F409A1}"/>
    <cellStyle name="40% - Accent6 22 2 6 3" xfId="4569" xr:uid="{F6ADF12C-8B36-47F8-8DAE-4A9545DF323A}"/>
    <cellStyle name="40% - Accent6 22 2 6 3 2" xfId="8925" xr:uid="{AB7A0DD6-294F-45F5-93C1-25E12331ECF5}"/>
    <cellStyle name="40% - Accent6 22 2 6 4" xfId="7281" xr:uid="{58FED3A9-0C37-4826-9123-B30360FF95C7}"/>
    <cellStyle name="40% - Accent6 22 2 7" xfId="1844" xr:uid="{4AF437CD-FFC9-408D-B421-440A12A9E240}"/>
    <cellStyle name="40% - Accent6 22 2 7 2" xfId="5109" xr:uid="{61313C07-75BE-46B6-AD8C-44F94DB3DFE9}"/>
    <cellStyle name="40% - Accent6 22 2 7 2 2" xfId="9465" xr:uid="{DA4B92F9-6210-4094-9EF8-150570320D63}"/>
    <cellStyle name="40% - Accent6 22 2 7 3" xfId="7283" xr:uid="{461B3CCB-A74F-45CD-82AE-508CB9E390B9}"/>
    <cellStyle name="40% - Accent6 22 2 8" xfId="4051" xr:uid="{4D8FF0E4-8590-4346-8261-96E230F9153C}"/>
    <cellStyle name="40% - Accent6 22 2 8 2" xfId="8407" xr:uid="{90518065-9A7D-411F-8F41-F65C5F8928DF}"/>
    <cellStyle name="40% - Accent6 22 2 9" xfId="7236" xr:uid="{C06BECDB-B8D6-4ECA-9BDD-ED4E2D2E61D1}"/>
    <cellStyle name="40% - Accent6 22 3" xfId="1845" xr:uid="{174E30ED-9564-4013-A77D-3FE8F707D1EA}"/>
    <cellStyle name="40% - Accent6 22 3 2" xfId="1846" xr:uid="{9762C7CB-580E-4E70-A5D7-9C89A2B51C03}"/>
    <cellStyle name="40% - Accent6 22 3 2 2" xfId="1847" xr:uid="{AB6D8064-688E-41E2-AB99-359C22691CEB}"/>
    <cellStyle name="40% - Accent6 22 3 2 2 2" xfId="1848" xr:uid="{621E0982-E92C-4598-AEA0-7C684C8247DC}"/>
    <cellStyle name="40% - Accent6 22 3 2 2 2 2" xfId="1849" xr:uid="{5B8DF3E2-54F1-483A-A1AD-F6EFB4154F74}"/>
    <cellStyle name="40% - Accent6 22 3 2 2 2 2 2" xfId="6130" xr:uid="{74FB1C42-DDA6-4224-A538-903005DCD143}"/>
    <cellStyle name="40% - Accent6 22 3 2 2 2 2 2 2" xfId="10486" xr:uid="{4653D0F7-A89B-4034-B457-E8728970EF67}"/>
    <cellStyle name="40% - Accent6 22 3 2 2 2 2 3" xfId="7288" xr:uid="{1D44BC05-2837-4F1F-B816-6FD49B794DC7}"/>
    <cellStyle name="40% - Accent6 22 3 2 2 2 3" xfId="5050" xr:uid="{D5DA5B81-F5E7-4947-BE62-D54E2CCD2A1B}"/>
    <cellStyle name="40% - Accent6 22 3 2 2 2 3 2" xfId="9406" xr:uid="{47CCD23B-57EE-47E3-A462-2071929D3292}"/>
    <cellStyle name="40% - Accent6 22 3 2 2 2 4" xfId="7287" xr:uid="{29579806-AAF3-4836-8064-474E32047527}"/>
    <cellStyle name="40% - Accent6 22 3 2 2 3" xfId="1850" xr:uid="{AC2C5C50-1516-4FE4-911F-E1921807598B}"/>
    <cellStyle name="40% - Accent6 22 3 2 2 3 2" xfId="5590" xr:uid="{584E0E64-E3A7-486C-85BE-1A4C50FBEEED}"/>
    <cellStyle name="40% - Accent6 22 3 2 2 3 2 2" xfId="9946" xr:uid="{608740EE-5A9C-4769-B0C3-0BB3B1D8D71B}"/>
    <cellStyle name="40% - Accent6 22 3 2 2 3 3" xfId="7289" xr:uid="{D45A85B3-C76B-43BA-B204-D4BB899D4972}"/>
    <cellStyle name="40% - Accent6 22 3 2 2 4" xfId="4510" xr:uid="{CB2B613D-F442-4B3D-BD5D-1EAB516B9D8E}"/>
    <cellStyle name="40% - Accent6 22 3 2 2 4 2" xfId="8866" xr:uid="{06DD4578-8AE3-4129-B54A-9C275701B9F0}"/>
    <cellStyle name="40% - Accent6 22 3 2 2 5" xfId="7286" xr:uid="{0A82CADC-8939-4A8C-AAD7-7E7FF0B795CC}"/>
    <cellStyle name="40% - Accent6 22 3 2 3" xfId="1851" xr:uid="{B7386D9C-A1A3-4A14-BE8A-038F83F29302}"/>
    <cellStyle name="40% - Accent6 22 3 2 3 2" xfId="1852" xr:uid="{35E00564-BE45-416B-A67B-B6F89003CE8F}"/>
    <cellStyle name="40% - Accent6 22 3 2 3 2 2" xfId="5860" xr:uid="{77CE6EED-4EC2-49B1-A5FA-753DD0394FAA}"/>
    <cellStyle name="40% - Accent6 22 3 2 3 2 2 2" xfId="10216" xr:uid="{10E733CC-777D-45F9-B495-1F740A93DCB3}"/>
    <cellStyle name="40% - Accent6 22 3 2 3 2 3" xfId="7291" xr:uid="{830C7173-8BE4-426B-A405-A434F98D25AC}"/>
    <cellStyle name="40% - Accent6 22 3 2 3 3" xfId="4780" xr:uid="{F7391708-5718-4992-8021-2CD59A4832B0}"/>
    <cellStyle name="40% - Accent6 22 3 2 3 3 2" xfId="9136" xr:uid="{967F2031-DFA3-49ED-A1FD-15BFA2D677DA}"/>
    <cellStyle name="40% - Accent6 22 3 2 3 4" xfId="7290" xr:uid="{9EEA0123-FFB2-45BD-8F7A-BEC71D13E056}"/>
    <cellStyle name="40% - Accent6 22 3 2 4" xfId="1853" xr:uid="{38F3D7F1-67F5-4DFB-A6CB-61BB4D7D6CF0}"/>
    <cellStyle name="40% - Accent6 22 3 2 4 2" xfId="5320" xr:uid="{3BCAE78A-BE96-45CD-9AA9-EEAAAD682CF3}"/>
    <cellStyle name="40% - Accent6 22 3 2 4 2 2" xfId="9676" xr:uid="{C010B9CB-4C89-4AF3-A3AE-C54EA3EF8958}"/>
    <cellStyle name="40% - Accent6 22 3 2 4 3" xfId="7292" xr:uid="{0EAC5356-02DA-46C0-B412-37192439298F}"/>
    <cellStyle name="40% - Accent6 22 3 2 5" xfId="4150" xr:uid="{50A2331A-8994-4746-8F50-CA7553B55ED5}"/>
    <cellStyle name="40% - Accent6 22 3 2 5 2" xfId="8506" xr:uid="{D753A00B-F82D-4119-8DF0-0FC4D1C3F636}"/>
    <cellStyle name="40% - Accent6 22 3 2 6" xfId="7285" xr:uid="{16C6FEF8-CC36-49A1-A58E-0BBFB2B68E25}"/>
    <cellStyle name="40% - Accent6 22 3 3" xfId="1854" xr:uid="{750DA718-4F99-499F-9921-97FD7230040C}"/>
    <cellStyle name="40% - Accent6 22 3 3 2" xfId="1855" xr:uid="{00C9D797-3FA3-4C8B-9C57-E5482975AD50}"/>
    <cellStyle name="40% - Accent6 22 3 3 2 2" xfId="1856" xr:uid="{BB5B825A-1D2E-4663-B76B-0862887DD0A9}"/>
    <cellStyle name="40% - Accent6 22 3 3 2 2 2" xfId="1857" xr:uid="{3E68C692-2536-4200-A378-2B71CFBA3E6A}"/>
    <cellStyle name="40% - Accent6 22 3 3 2 2 2 2" xfId="6033" xr:uid="{0F1211F2-9527-4475-8835-A755AE8B71C1}"/>
    <cellStyle name="40% - Accent6 22 3 3 2 2 2 2 2" xfId="10389" xr:uid="{BC7B10A2-4B26-49A6-82BB-EE7AD6C1415D}"/>
    <cellStyle name="40% - Accent6 22 3 3 2 2 2 3" xfId="7296" xr:uid="{BE40FE00-073E-4992-8A22-93065BA778BF}"/>
    <cellStyle name="40% - Accent6 22 3 3 2 2 3" xfId="4953" xr:uid="{D3C9267C-F4E9-4417-9630-8AA6087D4FC0}"/>
    <cellStyle name="40% - Accent6 22 3 3 2 2 3 2" xfId="9309" xr:uid="{A61CD800-6EED-4FEF-BAC0-664D58AE5D7E}"/>
    <cellStyle name="40% - Accent6 22 3 3 2 2 4" xfId="7295" xr:uid="{04F1AAA4-70E2-4D4B-8262-138916AB6D9C}"/>
    <cellStyle name="40% - Accent6 22 3 3 2 3" xfId="1858" xr:uid="{8B86B0C9-BF97-46D3-9A2A-45848F7D3C1B}"/>
    <cellStyle name="40% - Accent6 22 3 3 2 3 2" xfId="5493" xr:uid="{F80268DF-121B-44A5-A6C9-A4E1BB1799E6}"/>
    <cellStyle name="40% - Accent6 22 3 3 2 3 2 2" xfId="9849" xr:uid="{32F8CB6E-31E3-4AD3-AD9B-48B3DC37F0A3}"/>
    <cellStyle name="40% - Accent6 22 3 3 2 3 3" xfId="7297" xr:uid="{F15C187A-FE55-4C88-A082-1CF07DD5FF04}"/>
    <cellStyle name="40% - Accent6 22 3 3 2 4" xfId="4413" xr:uid="{D8B03FBE-1A51-4EE6-A76F-995BC9EFF768}"/>
    <cellStyle name="40% - Accent6 22 3 3 2 4 2" xfId="8769" xr:uid="{5537822A-DAA7-46DB-9DA3-26BCF3AF434F}"/>
    <cellStyle name="40% - Accent6 22 3 3 2 5" xfId="7294" xr:uid="{3F4CCC60-A82E-409C-82FE-C06737A14BAC}"/>
    <cellStyle name="40% - Accent6 22 3 3 3" xfId="1859" xr:uid="{38048A85-17A0-4703-B16D-C5CBE6EBD0D7}"/>
    <cellStyle name="40% - Accent6 22 3 3 3 2" xfId="1860" xr:uid="{3660C491-3328-4CB6-A87A-098FA0DCE412}"/>
    <cellStyle name="40% - Accent6 22 3 3 3 2 2" xfId="5763" xr:uid="{94C0E463-45BE-4DCC-9012-D5B985584087}"/>
    <cellStyle name="40% - Accent6 22 3 3 3 2 2 2" xfId="10119" xr:uid="{569F9DA2-29DE-482B-B4E8-CE1D6313356E}"/>
    <cellStyle name="40% - Accent6 22 3 3 3 2 3" xfId="7299" xr:uid="{16533987-67FD-4C3F-993C-DF2D3A4827A1}"/>
    <cellStyle name="40% - Accent6 22 3 3 3 3" xfId="4683" xr:uid="{5EAD3B34-0860-4245-B7B2-D70762A77E17}"/>
    <cellStyle name="40% - Accent6 22 3 3 3 3 2" xfId="9039" xr:uid="{63A3A07C-A0B6-4938-955E-50D0ACF128CC}"/>
    <cellStyle name="40% - Accent6 22 3 3 3 4" xfId="7298" xr:uid="{D9071ADF-83F1-4BCC-B9B2-9539385791FB}"/>
    <cellStyle name="40% - Accent6 22 3 3 4" xfId="1861" xr:uid="{94DD0B0D-B817-4F14-9107-465E3E908249}"/>
    <cellStyle name="40% - Accent6 22 3 3 4 2" xfId="5223" xr:uid="{0B7712D9-ABA0-43A6-92A9-2F3D3418182E}"/>
    <cellStyle name="40% - Accent6 22 3 3 4 2 2" xfId="9579" xr:uid="{22E0BA9E-8FDC-4214-A708-F28E1AA7C305}"/>
    <cellStyle name="40% - Accent6 22 3 3 4 3" xfId="7300" xr:uid="{473BAE93-9F62-4320-92B9-0178EF27D313}"/>
    <cellStyle name="40% - Accent6 22 3 3 5" xfId="4233" xr:uid="{DBCA7E42-E155-4F9E-8696-7DE8EA5F20F4}"/>
    <cellStyle name="40% - Accent6 22 3 3 5 2" xfId="8589" xr:uid="{8B4C7C1B-75EF-468E-8F54-35B3CBB69D5C}"/>
    <cellStyle name="40% - Accent6 22 3 3 6" xfId="7293" xr:uid="{9D9309DE-0323-4D34-ADF7-2A1E05D6B0B6}"/>
    <cellStyle name="40% - Accent6 22 3 4" xfId="1862" xr:uid="{B7FDD48E-F0B6-4F06-82CF-DB7FB064B83A}"/>
    <cellStyle name="40% - Accent6 22 3 4 2" xfId="1863" xr:uid="{0A6E314A-74E8-4B51-BDEF-6BE1C18505CF}"/>
    <cellStyle name="40% - Accent6 22 3 4 2 2" xfId="1864" xr:uid="{7333FD0A-CB35-4478-BB0D-37F9E4A1D4E1}"/>
    <cellStyle name="40% - Accent6 22 3 4 2 2 2" xfId="5950" xr:uid="{26CDCC27-AF5F-4855-AA5B-E2166BB36FA9}"/>
    <cellStyle name="40% - Accent6 22 3 4 2 2 2 2" xfId="10306" xr:uid="{BBE5A820-9FA5-4095-9AD5-780B4CA90E05}"/>
    <cellStyle name="40% - Accent6 22 3 4 2 2 3" xfId="7303" xr:uid="{8188A644-587D-407D-AB09-E6693A4CA943}"/>
    <cellStyle name="40% - Accent6 22 3 4 2 3" xfId="4870" xr:uid="{F6F94C62-B84A-42D0-A659-45331F7E21C5}"/>
    <cellStyle name="40% - Accent6 22 3 4 2 3 2" xfId="9226" xr:uid="{03F8E322-C210-463B-A0FB-2E90C2559793}"/>
    <cellStyle name="40% - Accent6 22 3 4 2 4" xfId="7302" xr:uid="{786CB6BE-7FFF-4D2A-8C33-EF9AF63E904B}"/>
    <cellStyle name="40% - Accent6 22 3 4 3" xfId="1865" xr:uid="{AE944059-9AD3-4C10-8003-6CC51B74BDA8}"/>
    <cellStyle name="40% - Accent6 22 3 4 3 2" xfId="5410" xr:uid="{10C2374B-6393-494D-BE1A-EEF105F0892E}"/>
    <cellStyle name="40% - Accent6 22 3 4 3 2 2" xfId="9766" xr:uid="{77F53C47-0EB3-4E0E-8470-DEB373D01109}"/>
    <cellStyle name="40% - Accent6 22 3 4 3 3" xfId="7304" xr:uid="{98D41B9C-9209-4E9C-BA94-27E7B2636E2D}"/>
    <cellStyle name="40% - Accent6 22 3 4 4" xfId="4330" xr:uid="{2A40F374-AE43-4C1F-B528-DDD2BB7AE991}"/>
    <cellStyle name="40% - Accent6 22 3 4 4 2" xfId="8686" xr:uid="{5BE4037B-181C-49A5-B741-54C9D0F78FAD}"/>
    <cellStyle name="40% - Accent6 22 3 4 5" xfId="7301" xr:uid="{401B1486-EA12-48D9-B265-9C475D137CF5}"/>
    <cellStyle name="40% - Accent6 22 3 5" xfId="1866" xr:uid="{AEF48041-BDE3-492F-B50D-1799823D0992}"/>
    <cellStyle name="40% - Accent6 22 3 5 2" xfId="1867" xr:uid="{8FC9EAD4-DA74-4384-9A24-F66FEBFC7C5B}"/>
    <cellStyle name="40% - Accent6 22 3 5 2 2" xfId="5680" xr:uid="{55B62623-E80F-420A-A616-81C8FAC9E5B5}"/>
    <cellStyle name="40% - Accent6 22 3 5 2 2 2" xfId="10036" xr:uid="{7148EB3A-69AB-4A78-96B6-16C2E402D642}"/>
    <cellStyle name="40% - Accent6 22 3 5 2 3" xfId="7306" xr:uid="{3C61A8DE-73BA-4558-8AEF-593C45A4C9CB}"/>
    <cellStyle name="40% - Accent6 22 3 5 3" xfId="4600" xr:uid="{E3CD7960-347E-491B-8550-382F308A883A}"/>
    <cellStyle name="40% - Accent6 22 3 5 3 2" xfId="8956" xr:uid="{E94F74A4-C6A4-44AE-B2BF-2DC08DEA95D2}"/>
    <cellStyle name="40% - Accent6 22 3 5 4" xfId="7305" xr:uid="{C174BF83-805C-453A-973D-800BFBE35263}"/>
    <cellStyle name="40% - Accent6 22 3 6" xfId="1868" xr:uid="{DF232967-AB21-4024-B1A3-39C9A623E56C}"/>
    <cellStyle name="40% - Accent6 22 3 6 2" xfId="5140" xr:uid="{EE66B4DB-4F0D-4E41-9C5D-5CDBE5CC981E}"/>
    <cellStyle name="40% - Accent6 22 3 6 2 2" xfId="9496" xr:uid="{FC0F526A-C9B4-4491-8097-7411CF097C3B}"/>
    <cellStyle name="40% - Accent6 22 3 6 3" xfId="7307" xr:uid="{23D3A749-148D-4760-90D9-705B6CCA162B}"/>
    <cellStyle name="40% - Accent6 22 3 7" xfId="4053" xr:uid="{6ADB984D-2EA9-44CD-A8E7-D6AABAC25F76}"/>
    <cellStyle name="40% - Accent6 22 3 7 2" xfId="8409" xr:uid="{D8491A3C-6E26-4AD5-852B-B1D4B7A2D3F0}"/>
    <cellStyle name="40% - Accent6 22 3 8" xfId="7284" xr:uid="{19029BA4-EA95-46EC-9242-A3C3F765A547}"/>
    <cellStyle name="40% - Accent6 22 4" xfId="1869" xr:uid="{8B01F945-EAC9-41B7-AD41-11728999382E}"/>
    <cellStyle name="40% - Accent6 22 4 2" xfId="1870" xr:uid="{95BF8B8F-463D-4554-B3A0-2AACA693B86A}"/>
    <cellStyle name="40% - Accent6 22 4 2 2" xfId="1871" xr:uid="{90963251-F850-4F8D-A5E9-07C6A19A60EA}"/>
    <cellStyle name="40% - Accent6 22 4 2 2 2" xfId="1872" xr:uid="{66393563-77D1-4429-B52C-99FC2F5DFDCA}"/>
    <cellStyle name="40% - Accent6 22 4 2 2 2 2" xfId="6085" xr:uid="{44E4A80C-CC4E-43CC-B5DC-3B717992820B}"/>
    <cellStyle name="40% - Accent6 22 4 2 2 2 2 2" xfId="10441" xr:uid="{500E5738-6A67-4D87-B81F-3F4744EC7E1D}"/>
    <cellStyle name="40% - Accent6 22 4 2 2 2 3" xfId="7311" xr:uid="{3FB95CD4-01B4-4099-91D6-A34B4899DFAB}"/>
    <cellStyle name="40% - Accent6 22 4 2 2 3" xfId="5005" xr:uid="{545626A3-895F-4145-9BA7-110EB079C7B7}"/>
    <cellStyle name="40% - Accent6 22 4 2 2 3 2" xfId="9361" xr:uid="{318E6FF9-24C2-43B6-BA3A-70B132CB4DAE}"/>
    <cellStyle name="40% - Accent6 22 4 2 2 4" xfId="7310" xr:uid="{E2858F05-C2B8-40C3-B8F0-54580D3C4D86}"/>
    <cellStyle name="40% - Accent6 22 4 2 3" xfId="1873" xr:uid="{36FF3666-895C-4757-9992-04FE895B83E5}"/>
    <cellStyle name="40% - Accent6 22 4 2 3 2" xfId="5545" xr:uid="{1F270C0A-0937-40B8-A428-17AB583B3ABD}"/>
    <cellStyle name="40% - Accent6 22 4 2 3 2 2" xfId="9901" xr:uid="{71AF5F48-44D3-4DD8-996F-F2D44032695D}"/>
    <cellStyle name="40% - Accent6 22 4 2 3 3" xfId="7312" xr:uid="{948E3ACC-1641-4B82-8356-CADE40AFC2F0}"/>
    <cellStyle name="40% - Accent6 22 4 2 4" xfId="4465" xr:uid="{ED6911AA-928E-4707-8471-8DF5EEF2A403}"/>
    <cellStyle name="40% - Accent6 22 4 2 4 2" xfId="8821" xr:uid="{4394DE00-A567-4B81-A6F2-35D22CDF808B}"/>
    <cellStyle name="40% - Accent6 22 4 2 5" xfId="7309" xr:uid="{713B4FF9-4146-4182-AFA3-22A59C1FD1BE}"/>
    <cellStyle name="40% - Accent6 22 4 3" xfId="1874" xr:uid="{DD5CAD7D-BA8F-433B-AA79-F77BED957BAB}"/>
    <cellStyle name="40% - Accent6 22 4 3 2" xfId="1875" xr:uid="{C7067B8B-D695-40A9-A037-AA43E830AE5A}"/>
    <cellStyle name="40% - Accent6 22 4 3 2 2" xfId="5815" xr:uid="{B053F911-0DA0-42F6-9D06-73D584EA4159}"/>
    <cellStyle name="40% - Accent6 22 4 3 2 2 2" xfId="10171" xr:uid="{73999CCB-A496-4688-B8BB-0B5176CCF3C8}"/>
    <cellStyle name="40% - Accent6 22 4 3 2 3" xfId="7314" xr:uid="{6208BA13-C3D3-460E-B41D-A4EA2D830F35}"/>
    <cellStyle name="40% - Accent6 22 4 3 3" xfId="4735" xr:uid="{7C08CC43-436B-46C5-A114-84E4F65978AF}"/>
    <cellStyle name="40% - Accent6 22 4 3 3 2" xfId="9091" xr:uid="{BAE456FF-3CE7-47AA-B565-33D6D7B33D8A}"/>
    <cellStyle name="40% - Accent6 22 4 3 4" xfId="7313" xr:uid="{FBE5A32B-194F-4823-8D15-37D04FC5A477}"/>
    <cellStyle name="40% - Accent6 22 4 4" xfId="1876" xr:uid="{B3FD1E48-0117-49D9-9AED-C42E42F0F8BB}"/>
    <cellStyle name="40% - Accent6 22 4 4 2" xfId="5275" xr:uid="{3EC27BA9-31BA-4DA5-96EB-C59B152B97A7}"/>
    <cellStyle name="40% - Accent6 22 4 4 2 2" xfId="9631" xr:uid="{D8E791E3-73B4-4AEA-84CF-EBCADD78D25B}"/>
    <cellStyle name="40% - Accent6 22 4 4 3" xfId="7315" xr:uid="{49922C46-C623-40A7-94F6-9F9633DD0E6B}"/>
    <cellStyle name="40% - Accent6 22 4 5" xfId="4105" xr:uid="{8A5E11E0-AC5B-4453-94FE-2AC6770EDEB0}"/>
    <cellStyle name="40% - Accent6 22 4 5 2" xfId="8461" xr:uid="{53894D04-DA90-480C-A955-4EC8EFD9519D}"/>
    <cellStyle name="40% - Accent6 22 4 6" xfId="7308" xr:uid="{723720AA-9DFC-4FD6-9387-BB9928CA6FC1}"/>
    <cellStyle name="40% - Accent6 22 5" xfId="1877" xr:uid="{B4C09931-D8F6-4AF6-B5E3-D90751C4FA93}"/>
    <cellStyle name="40% - Accent6 22 5 2" xfId="1878" xr:uid="{DAD67DB6-74F0-420E-AB30-5EB728BE7D74}"/>
    <cellStyle name="40% - Accent6 22 5 2 2" xfId="1879" xr:uid="{FD6124D6-3BF0-4685-BA48-3D800F2D1E42}"/>
    <cellStyle name="40% - Accent6 22 5 2 2 2" xfId="1880" xr:uid="{77093DF8-3FA8-46C1-A580-6D631C496A38}"/>
    <cellStyle name="40% - Accent6 22 5 2 2 2 2" xfId="5995" xr:uid="{F3568181-EFA1-48A7-958E-41BCAA551CF3}"/>
    <cellStyle name="40% - Accent6 22 5 2 2 2 2 2" xfId="10351" xr:uid="{FA24CA82-FB87-4EA7-A51D-62EF4BC1017D}"/>
    <cellStyle name="40% - Accent6 22 5 2 2 2 3" xfId="7319" xr:uid="{ADEC58BD-8389-426D-A01C-4E669E77D54C}"/>
    <cellStyle name="40% - Accent6 22 5 2 2 3" xfId="4915" xr:uid="{3E09D792-A4B5-4A4F-84C2-2F381CB40411}"/>
    <cellStyle name="40% - Accent6 22 5 2 2 3 2" xfId="9271" xr:uid="{933F578C-34A8-45C6-A4AA-821144A22462}"/>
    <cellStyle name="40% - Accent6 22 5 2 2 4" xfId="7318" xr:uid="{1407B2DC-2769-4A75-AECF-8A17B4691997}"/>
    <cellStyle name="40% - Accent6 22 5 2 3" xfId="1881" xr:uid="{AEEFB652-70DB-4CA1-8533-5C9264BC91F3}"/>
    <cellStyle name="40% - Accent6 22 5 2 3 2" xfId="5455" xr:uid="{4AC93E15-7EEA-4103-A1DC-568A5BC97C1B}"/>
    <cellStyle name="40% - Accent6 22 5 2 3 2 2" xfId="9811" xr:uid="{EEC9DEA2-6013-404A-BCAC-58408ABC9709}"/>
    <cellStyle name="40% - Accent6 22 5 2 3 3" xfId="7320" xr:uid="{7E37B8B7-4644-4CDF-8C46-590621FF8F8F}"/>
    <cellStyle name="40% - Accent6 22 5 2 4" xfId="4375" xr:uid="{A812CAF1-A5F3-4F2E-9AA0-C5BA9572E9C1}"/>
    <cellStyle name="40% - Accent6 22 5 2 4 2" xfId="8731" xr:uid="{AC017FA7-ACF6-4EC7-B1CC-847CFDB5BB25}"/>
    <cellStyle name="40% - Accent6 22 5 2 5" xfId="7317" xr:uid="{783AA449-B4FE-4B6A-9BC5-C326FC07E204}"/>
    <cellStyle name="40% - Accent6 22 5 3" xfId="1882" xr:uid="{24F8DF39-509A-4262-A27C-D80D2B95A277}"/>
    <cellStyle name="40% - Accent6 22 5 3 2" xfId="1883" xr:uid="{706D1255-4F52-47AB-9051-D496F49314A5}"/>
    <cellStyle name="40% - Accent6 22 5 3 2 2" xfId="5725" xr:uid="{D4BC2323-3117-41EF-89D8-49005C3D3A99}"/>
    <cellStyle name="40% - Accent6 22 5 3 2 2 2" xfId="10081" xr:uid="{1B538DAE-B803-4751-BB84-605073092C0C}"/>
    <cellStyle name="40% - Accent6 22 5 3 2 3" xfId="7322" xr:uid="{9571F956-116C-4D60-A848-7A45B5E9C523}"/>
    <cellStyle name="40% - Accent6 22 5 3 3" xfId="4645" xr:uid="{46961510-F010-4C31-95EA-5D6A8A47CDCF}"/>
    <cellStyle name="40% - Accent6 22 5 3 3 2" xfId="9001" xr:uid="{C6A0B1DA-1A91-440B-8AF5-B8EEF4A4C2C5}"/>
    <cellStyle name="40% - Accent6 22 5 3 4" xfId="7321" xr:uid="{F4DD813C-1ED4-43DD-B7F0-30A71BCD4C55}"/>
    <cellStyle name="40% - Accent6 22 5 4" xfId="1884" xr:uid="{515DE3A5-D3AA-4A2F-A90D-636D3252174E}"/>
    <cellStyle name="40% - Accent6 22 5 4 2" xfId="5185" xr:uid="{BF40032C-4519-4CC7-A7DF-3BDEF7CE3E84}"/>
    <cellStyle name="40% - Accent6 22 5 4 2 2" xfId="9541" xr:uid="{3952B5B0-1792-4AFA-98EB-81567786BAAE}"/>
    <cellStyle name="40% - Accent6 22 5 4 3" xfId="7323" xr:uid="{EE90A672-8C25-4CCF-B35A-9231506AE306}"/>
    <cellStyle name="40% - Accent6 22 5 5" xfId="4195" xr:uid="{E106F0FF-D3F1-4A14-8FD4-B7D2E29325B1}"/>
    <cellStyle name="40% - Accent6 22 5 5 2" xfId="8551" xr:uid="{557DDE51-D5CA-4701-A093-18E911FE532E}"/>
    <cellStyle name="40% - Accent6 22 5 6" xfId="7316" xr:uid="{38929665-3C09-4A2B-AD5E-F6203E56E196}"/>
    <cellStyle name="40% - Accent6 22 6" xfId="1885" xr:uid="{3C4D71ED-F47E-4A26-9D56-D603E778184E}"/>
    <cellStyle name="40% - Accent6 22 6 2" xfId="1886" xr:uid="{1D9B545A-F052-4482-A228-4357D920AE7C}"/>
    <cellStyle name="40% - Accent6 22 6 2 2" xfId="1887" xr:uid="{B08A6ADC-5711-43A8-9E1A-9F21D6926BC6}"/>
    <cellStyle name="40% - Accent6 22 6 2 2 2" xfId="5905" xr:uid="{342E6A0D-6442-4371-BD1A-622E26D454B2}"/>
    <cellStyle name="40% - Accent6 22 6 2 2 2 2" xfId="10261" xr:uid="{222D35CA-9252-4DDE-B76F-CECB2DC88A0E}"/>
    <cellStyle name="40% - Accent6 22 6 2 2 3" xfId="7326" xr:uid="{0B66D64F-9396-40A3-9710-0BE8E173BEC9}"/>
    <cellStyle name="40% - Accent6 22 6 2 3" xfId="4825" xr:uid="{CD28B634-37D4-4E3B-A1F3-2700785651A1}"/>
    <cellStyle name="40% - Accent6 22 6 2 3 2" xfId="9181" xr:uid="{CB1057A8-0F18-4B39-BAB5-8B169B5396BC}"/>
    <cellStyle name="40% - Accent6 22 6 2 4" xfId="7325" xr:uid="{BF878058-E5CE-4B8A-AB5F-689E4353FB6D}"/>
    <cellStyle name="40% - Accent6 22 6 3" xfId="1888" xr:uid="{B508E862-9CD2-4356-8BC4-178101C5B658}"/>
    <cellStyle name="40% - Accent6 22 6 3 2" xfId="5365" xr:uid="{11FFA893-450B-43CB-86D8-9EE55BAC55FD}"/>
    <cellStyle name="40% - Accent6 22 6 3 2 2" xfId="9721" xr:uid="{EBA926DB-68BA-4A35-852E-3671EC649737}"/>
    <cellStyle name="40% - Accent6 22 6 3 3" xfId="7327" xr:uid="{4010FEDD-F3B8-4819-BA72-19D1A71CD7E5}"/>
    <cellStyle name="40% - Accent6 22 6 4" xfId="4285" xr:uid="{472ED090-14B1-4085-92AD-A235CDC0FBCA}"/>
    <cellStyle name="40% - Accent6 22 6 4 2" xfId="8641" xr:uid="{F41B3771-3FA7-4399-B376-38AF12FC5D06}"/>
    <cellStyle name="40% - Accent6 22 6 5" xfId="7324" xr:uid="{77A45756-9E6E-42DE-A55D-D7EF210C1345}"/>
    <cellStyle name="40% - Accent6 22 7" xfId="1889" xr:uid="{01437F9F-573E-4B60-8E21-35FFB6A87BB5}"/>
    <cellStyle name="40% - Accent6 22 7 2" xfId="1890" xr:uid="{7F8CDB32-7448-427A-9AED-20037E8D32BA}"/>
    <cellStyle name="40% - Accent6 22 7 2 2" xfId="5635" xr:uid="{CA5EB886-8248-4B33-8DF8-7C2EFC5698FC}"/>
    <cellStyle name="40% - Accent6 22 7 2 2 2" xfId="9991" xr:uid="{F76DE54D-2292-4B7B-9308-5E2A51351C59}"/>
    <cellStyle name="40% - Accent6 22 7 2 3" xfId="7329" xr:uid="{8A92C78C-21AD-4C8F-B29B-FCA661273F5B}"/>
    <cellStyle name="40% - Accent6 22 7 3" xfId="4555" xr:uid="{294A73D2-5BA8-4CE3-8F86-C00DC60A10EA}"/>
    <cellStyle name="40% - Accent6 22 7 3 2" xfId="8911" xr:uid="{8852512F-D764-4E5A-A9B7-4879AC7F36CF}"/>
    <cellStyle name="40% - Accent6 22 7 4" xfId="7328" xr:uid="{2F6D3D19-2ADD-4F4B-897B-87B4AF2C54A0}"/>
    <cellStyle name="40% - Accent6 22 8" xfId="1891" xr:uid="{162840CC-BEB1-43A9-8975-F2A87688F67D}"/>
    <cellStyle name="40% - Accent6 22 8 2" xfId="5095" xr:uid="{FFB36AFE-1A82-4BF0-A438-BB4CB561FE18}"/>
    <cellStyle name="40% - Accent6 22 8 2 2" xfId="9451" xr:uid="{1C4B1F7D-079E-471E-A158-A0FF4B7AE346}"/>
    <cellStyle name="40% - Accent6 22 8 3" xfId="7330" xr:uid="{F226EA15-39B2-4CBD-A0CB-142CBF9E4E2F}"/>
    <cellStyle name="40% - Accent6 22 9" xfId="4014" xr:uid="{209ECACC-7DD9-4E29-B824-AE715051FCFA}"/>
    <cellStyle name="40% - Accent6 22 9 2" xfId="8371" xr:uid="{83020FB8-C372-4A57-8500-2DDFDBC9418D}"/>
    <cellStyle name="40% - Accent6 3" xfId="1892" xr:uid="{25147B64-B47E-4E91-B4EA-E3B1CFFFBDC4}"/>
    <cellStyle name="40% - Accent6 4" xfId="1893" xr:uid="{EB88C4D5-E13F-475E-9F31-1FB13256EEA4}"/>
    <cellStyle name="40% - Accent6 5" xfId="1894" xr:uid="{E44F602A-E882-42D0-B6CF-F18ED0276F05}"/>
    <cellStyle name="40% - Accent6 6" xfId="1895" xr:uid="{C49BCF12-AB56-4928-92FB-CBF6CEDFE56B}"/>
    <cellStyle name="40% - Accent6 7" xfId="1896" xr:uid="{8B82650D-B51E-46F7-9DE6-C85AD196611E}"/>
    <cellStyle name="40% - Accent6 8" xfId="1897" xr:uid="{DA7F31B9-0334-47CF-86F5-80EF8F97A120}"/>
    <cellStyle name="40% - Accent6 9" xfId="1898" xr:uid="{00CBD9D0-5104-40FE-A50B-26E1005270B0}"/>
    <cellStyle name="60 % - Accent1" xfId="1899" xr:uid="{14025DB3-739B-458D-9479-32115EF91099}"/>
    <cellStyle name="60 % - Accent2" xfId="1900" xr:uid="{5FCE7DFB-1DC1-4402-860A-623E9E841B95}"/>
    <cellStyle name="60 % - Accent3" xfId="1901" xr:uid="{0984EC46-AC75-41C0-BE4A-658165179E98}"/>
    <cellStyle name="60 % - Accent4" xfId="1902" xr:uid="{3C9D7831-4765-4ABB-B40A-F861A3FF885E}"/>
    <cellStyle name="60 % - Accent5" xfId="1903" xr:uid="{60366067-059E-416A-B1B5-AB516971D41C}"/>
    <cellStyle name="60 % - Accent6" xfId="1904" xr:uid="{0DE4E362-C3FE-4533-B7D8-EE9B3CB8AAC0}"/>
    <cellStyle name="60% - Accent1 10" xfId="1905" xr:uid="{CBAE0BFB-3D7C-49BA-AD8F-1DFDD9ABB62E}"/>
    <cellStyle name="60% - Accent1 11" xfId="1906" xr:uid="{3466BB31-7284-4DA8-9537-4979C0261318}"/>
    <cellStyle name="60% - Accent1 12" xfId="1907" xr:uid="{983506A4-2929-4FFB-8545-733845F9A0B9}"/>
    <cellStyle name="60% - Accent1 13" xfId="1908" xr:uid="{332F72C0-1ACB-4974-8843-B2C5346FB3F6}"/>
    <cellStyle name="60% - Accent1 14" xfId="1909" xr:uid="{D8F55845-1FA9-471D-9C89-0F04F79CDC9F}"/>
    <cellStyle name="60% - Accent1 15" xfId="1910" xr:uid="{F0C50360-7170-4350-9989-D049E447BC03}"/>
    <cellStyle name="60% - Accent1 16" xfId="1911" xr:uid="{BD54ECCF-91D6-4397-BE85-9F99C09B9483}"/>
    <cellStyle name="60% - Accent1 17" xfId="1912" xr:uid="{8F7D0E94-5140-4960-8B19-D582DE6DE6DC}"/>
    <cellStyle name="60% - Accent1 18" xfId="1913" xr:uid="{AA382DE4-AC18-49C9-BDAD-0D276D862E1B}"/>
    <cellStyle name="60% - Accent1 19" xfId="1914" xr:uid="{A0BCF0F5-5500-4810-BF32-50B2020D7EB0}"/>
    <cellStyle name="60% - Accent1 2" xfId="1915" xr:uid="{63D7C024-C306-40FF-846A-C076BFF39FD6}"/>
    <cellStyle name="60% - Accent1 20" xfId="1916" xr:uid="{38C4C1F0-1B17-4A27-86F8-6D923F4356AD}"/>
    <cellStyle name="60% - Accent1 21" xfId="1917" xr:uid="{D368CDD1-1974-4354-83F2-F0F5E64271B3}"/>
    <cellStyle name="60% - Accent1 22" xfId="1918" xr:uid="{9688DFE2-9951-4805-A342-FBA1E72B8E14}"/>
    <cellStyle name="60% - Accent1 3" xfId="1919" xr:uid="{A59A6318-07EB-4127-8A0B-6E798056C8D8}"/>
    <cellStyle name="60% - Accent1 4" xfId="1920" xr:uid="{21CB33F4-3BDB-4F75-9A60-2AC9D702D68F}"/>
    <cellStyle name="60% - Accent1 5" xfId="1921" xr:uid="{7868D247-32FA-41F4-97C1-68F9DDD173FF}"/>
    <cellStyle name="60% - Accent1 6" xfId="1922" xr:uid="{4598C86A-68E7-4CFB-B779-CC902A9CE0A3}"/>
    <cellStyle name="60% - Accent1 7" xfId="1923" xr:uid="{2C9BD670-0167-4480-A50B-BF2402635423}"/>
    <cellStyle name="60% - Accent1 8" xfId="1924" xr:uid="{6470061B-BFCD-4F5A-81E6-D735BCAC7E5E}"/>
    <cellStyle name="60% - Accent1 9" xfId="1925" xr:uid="{1946FD2E-19BF-41A1-A55E-26E2BB84CFD0}"/>
    <cellStyle name="60% - Accent2 10" xfId="1926" xr:uid="{7E30ABE3-EF09-4FDC-928A-0A63D42C46FF}"/>
    <cellStyle name="60% - Accent2 11" xfId="1927" xr:uid="{21439804-6D82-476A-B1DB-D7B209E0854B}"/>
    <cellStyle name="60% - Accent2 12" xfId="1928" xr:uid="{E6B4FE3C-94FD-4AF7-A747-9B3DA6E01E1D}"/>
    <cellStyle name="60% - Accent2 13" xfId="1929" xr:uid="{DA2C2664-303B-43AA-8FE3-9783CA353CAD}"/>
    <cellStyle name="60% - Accent2 14" xfId="1930" xr:uid="{52832945-424F-4804-8487-8547EF58AB7F}"/>
    <cellStyle name="60% - Accent2 15" xfId="1931" xr:uid="{843C23D9-3A33-449D-B858-CC48D20760EC}"/>
    <cellStyle name="60% - Accent2 16" xfId="1932" xr:uid="{1E93DB5A-6742-4903-BEA3-A7C22F6B84E5}"/>
    <cellStyle name="60% - Accent2 17" xfId="1933" xr:uid="{76BF097A-DC9C-47FD-B080-C94C6F81E4F9}"/>
    <cellStyle name="60% - Accent2 18" xfId="1934" xr:uid="{FBEF9094-35E6-483E-B3A1-E39CD380C03E}"/>
    <cellStyle name="60% - Accent2 19" xfId="1935" xr:uid="{20AE8397-7CD1-4FDC-AB8F-C2DFC61FD491}"/>
    <cellStyle name="60% - Accent2 2" xfId="1936" xr:uid="{F902D9A8-091C-49A0-9555-5F365BB5563A}"/>
    <cellStyle name="60% - Accent2 20" xfId="1937" xr:uid="{32316ACC-D54F-4FEC-A241-7A57366AB6CE}"/>
    <cellStyle name="60% - Accent2 21" xfId="1938" xr:uid="{CB081C70-56D2-449F-9CB0-4FFE5E4E3826}"/>
    <cellStyle name="60% - Accent2 22" xfId="1939" xr:uid="{D6209478-E763-4EE6-AA9A-318C3C0547C4}"/>
    <cellStyle name="60% - Accent2 3" xfId="1940" xr:uid="{58DA9985-9319-4787-B822-BA63EF57E2FA}"/>
    <cellStyle name="60% - Accent2 4" xfId="1941" xr:uid="{11E8DED1-C1EA-4282-9EEB-A693D1557B50}"/>
    <cellStyle name="60% - Accent2 5" xfId="1942" xr:uid="{BD6E118D-C2B2-47B7-AC68-4A02C08280DC}"/>
    <cellStyle name="60% - Accent2 6" xfId="1943" xr:uid="{74F3C3C3-EDF5-4E89-8E6A-9074BCB143F3}"/>
    <cellStyle name="60% - Accent2 7" xfId="1944" xr:uid="{40409771-B9DA-42F7-982C-985AC4375AD6}"/>
    <cellStyle name="60% - Accent2 8" xfId="1945" xr:uid="{E247BBF3-1154-4C07-9D5B-5B4789F98AA3}"/>
    <cellStyle name="60% - Accent2 9" xfId="1946" xr:uid="{0C9D8B54-276C-48D7-A205-8501CF2012C2}"/>
    <cellStyle name="60% - Accent3 10" xfId="1947" xr:uid="{F6130EB2-4EF7-4F0C-B662-4812182DC9A3}"/>
    <cellStyle name="60% - Accent3 11" xfId="1948" xr:uid="{25F7A116-506F-4F58-A4EF-B3103947B9A8}"/>
    <cellStyle name="60% - Accent3 12" xfId="1949" xr:uid="{6341B0EC-F46B-4D25-968B-8FC7C5D0BDE4}"/>
    <cellStyle name="60% - Accent3 13" xfId="1950" xr:uid="{FF36827D-690D-42E4-9023-38FC7851DD4D}"/>
    <cellStyle name="60% - Accent3 14" xfId="1951" xr:uid="{0C21E59B-FBB0-406F-8304-6351BC9964FA}"/>
    <cellStyle name="60% - Accent3 15" xfId="1952" xr:uid="{1C086877-51BB-4CBA-982F-CCAF4938C143}"/>
    <cellStyle name="60% - Accent3 16" xfId="1953" xr:uid="{41FB8040-3DEF-4758-AD6D-656600E568A7}"/>
    <cellStyle name="60% - Accent3 17" xfId="1954" xr:uid="{C135BEBD-9BE0-4D7A-88F8-ABB4D27532CE}"/>
    <cellStyle name="60% - Accent3 18" xfId="1955" xr:uid="{A4AB9343-4299-41F2-A115-E746F99615A6}"/>
    <cellStyle name="60% - Accent3 19" xfId="1956" xr:uid="{264B7C2C-0FC6-405F-B482-EFD287E1C68D}"/>
    <cellStyle name="60% - Accent3 2" xfId="1957" xr:uid="{C4640384-79A2-4945-A348-DCB974BC80EB}"/>
    <cellStyle name="60% - Accent3 20" xfId="1958" xr:uid="{9A733B19-2C16-46B0-A15B-58831CDD6158}"/>
    <cellStyle name="60% - Accent3 21" xfId="1959" xr:uid="{838CEA3D-E2F3-47F4-82F5-694992589976}"/>
    <cellStyle name="60% - Accent3 22" xfId="1960" xr:uid="{FD068CF7-A367-4875-90CC-BFBEA1759763}"/>
    <cellStyle name="60% - Accent3 3" xfId="1961" xr:uid="{2B1E6EFE-D41A-4ED4-85E2-82766FC36F51}"/>
    <cellStyle name="60% - Accent3 4" xfId="1962" xr:uid="{FFE522AA-2FE1-4224-840C-CC124EFC380D}"/>
    <cellStyle name="60% - Accent3 5" xfId="1963" xr:uid="{97356AFE-502E-4217-968E-16FD518F4E93}"/>
    <cellStyle name="60% - Accent3 6" xfId="1964" xr:uid="{DC733BF8-C076-4936-B202-A2E6746FE872}"/>
    <cellStyle name="60% - Accent3 7" xfId="1965" xr:uid="{21262394-761D-4F7D-BC60-A6966C518F7F}"/>
    <cellStyle name="60% - Accent3 8" xfId="1966" xr:uid="{00221DFE-E024-477C-B41E-2ACDC7BB49D1}"/>
    <cellStyle name="60% - Accent3 9" xfId="1967" xr:uid="{93A20708-2550-446B-8777-F6C694641093}"/>
    <cellStyle name="60% - Accent4 10" xfId="1968" xr:uid="{AE023293-E694-4CB4-82F1-9343ADC9DD92}"/>
    <cellStyle name="60% - Accent4 11" xfId="1969" xr:uid="{6679D0B2-8179-4B24-94D2-5021F206174F}"/>
    <cellStyle name="60% - Accent4 12" xfId="1970" xr:uid="{B135F97A-E265-494E-AB3E-8C7CBFC7BE05}"/>
    <cellStyle name="60% - Accent4 13" xfId="1971" xr:uid="{B2C2567F-7D54-4B31-A4FE-6AB8F5FF0558}"/>
    <cellStyle name="60% - Accent4 14" xfId="1972" xr:uid="{B748C1C2-35EC-4E35-B1DD-80FB199C12E3}"/>
    <cellStyle name="60% - Accent4 15" xfId="1973" xr:uid="{C5F46E26-79DF-4F15-999C-6343B50C8771}"/>
    <cellStyle name="60% - Accent4 16" xfId="1974" xr:uid="{A7FEE5A4-08BB-4990-8536-2F40CAFE76B8}"/>
    <cellStyle name="60% - Accent4 17" xfId="1975" xr:uid="{0122833B-1EED-4481-9086-5B59B60E6E1B}"/>
    <cellStyle name="60% - Accent4 18" xfId="1976" xr:uid="{8382C23E-617C-4DC9-8921-1E3861490FFB}"/>
    <cellStyle name="60% - Accent4 19" xfId="1977" xr:uid="{0D64AFF7-D7A1-490F-9221-AAB9CD08A2EC}"/>
    <cellStyle name="60% - Accent4 2" xfId="1978" xr:uid="{38D615C6-E372-4F31-A69A-C4749407A360}"/>
    <cellStyle name="60% - Accent4 20" xfId="1979" xr:uid="{0A2F70A6-7610-48D4-B7AE-2FF9ED2FA59A}"/>
    <cellStyle name="60% - Accent4 21" xfId="1980" xr:uid="{0C779759-0365-48F2-8076-075CC571EB22}"/>
    <cellStyle name="60% - Accent4 22" xfId="1981" xr:uid="{4A0FD15B-6735-420D-87AF-95CE25BFC889}"/>
    <cellStyle name="60% - Accent4 23" xfId="3989" xr:uid="{F94F875E-FF3C-48E6-A4E7-8974D6D11E17}"/>
    <cellStyle name="60% - Accent4 3" xfId="1982" xr:uid="{78750DAE-0491-4270-98F8-21C8E5AC9BB1}"/>
    <cellStyle name="60% - Accent4 4" xfId="1983" xr:uid="{B02EB5D9-A9C2-47A2-B097-F23FD770D562}"/>
    <cellStyle name="60% - Accent4 5" xfId="1984" xr:uid="{D17D7EDE-A2F1-4D44-9788-CE2C6399A6EC}"/>
    <cellStyle name="60% - Accent4 6" xfId="1985" xr:uid="{CFAFFA28-87FB-4605-B965-1BA8C57D7678}"/>
    <cellStyle name="60% - Accent4 7" xfId="1986" xr:uid="{B75F1C71-F590-4217-9AD0-572260804E23}"/>
    <cellStyle name="60% - Accent4 8" xfId="1987" xr:uid="{752B2637-A8C7-4786-B88F-DB9BA6DD1BF1}"/>
    <cellStyle name="60% - Accent4 9" xfId="1988" xr:uid="{CE6709A2-23BD-4041-8AEB-3FFACF52865C}"/>
    <cellStyle name="60% - Accent5 10" xfId="1989" xr:uid="{D111BCFF-BE34-44B1-8569-F9D2B287E6B2}"/>
    <cellStyle name="60% - Accent5 11" xfId="1990" xr:uid="{BA366553-4E5A-496B-9B7D-14A78F90F68A}"/>
    <cellStyle name="60% - Accent5 12" xfId="1991" xr:uid="{6BA5F31B-F757-494E-86C0-E57156E2BCF0}"/>
    <cellStyle name="60% - Accent5 13" xfId="1992" xr:uid="{F210B579-8B4C-4954-B030-0AFE390E75C6}"/>
    <cellStyle name="60% - Accent5 14" xfId="1993" xr:uid="{591CE899-6668-4CB6-860D-F9D9859F28F1}"/>
    <cellStyle name="60% - Accent5 15" xfId="1994" xr:uid="{4F5DC0A7-2673-4515-8324-E062109D995F}"/>
    <cellStyle name="60% - Accent5 16" xfId="1995" xr:uid="{9F609943-7647-4E66-8B4C-BB6E445B9122}"/>
    <cellStyle name="60% - Accent5 17" xfId="1996" xr:uid="{531DA61F-A6A6-4C71-9BCF-D77BC7370558}"/>
    <cellStyle name="60% - Accent5 18" xfId="1997" xr:uid="{3BC7E007-32EA-474D-83F6-09C9EC6C2BE0}"/>
    <cellStyle name="60% - Accent5 19" xfId="1998" xr:uid="{49AA760F-8D09-4A8B-866D-A7BCF4081634}"/>
    <cellStyle name="60% - Accent5 2" xfId="1999" xr:uid="{748CBF22-535D-4DF2-A03F-C7E94FB29C5E}"/>
    <cellStyle name="60% - Accent5 20" xfId="2000" xr:uid="{EB963732-34BA-4FAA-ACEA-C9089EE72ADC}"/>
    <cellStyle name="60% - Accent5 21" xfId="2001" xr:uid="{9846F446-C483-4B9B-9E8F-D8E9F6D23F91}"/>
    <cellStyle name="60% - Accent5 22" xfId="2002" xr:uid="{69AB3DE5-CDB1-43C7-953D-0C6AD43DD4A9}"/>
    <cellStyle name="60% - Accent5 3" xfId="2003" xr:uid="{BB992776-4E8F-495D-88F8-31D55B57603E}"/>
    <cellStyle name="60% - Accent5 4" xfId="2004" xr:uid="{7A5A75BD-C18E-4E81-9218-4D28694B18BC}"/>
    <cellStyle name="60% - Accent5 5" xfId="2005" xr:uid="{F30373B0-6361-47B7-9491-DC691C63F334}"/>
    <cellStyle name="60% - Accent5 6" xfId="2006" xr:uid="{B034A1EC-D9C6-417D-971C-DAB944063390}"/>
    <cellStyle name="60% - Accent5 7" xfId="2007" xr:uid="{69ACE143-A975-4CAA-9EB5-40C59E3AF79A}"/>
    <cellStyle name="60% - Accent5 8" xfId="2008" xr:uid="{7878D482-E43F-4C41-9BBD-B55DE7AA8DF5}"/>
    <cellStyle name="60% - Accent5 9" xfId="2009" xr:uid="{EF9470EC-019E-43E0-BCD0-C48814EA75AA}"/>
    <cellStyle name="60% - Accent6 10" xfId="2010" xr:uid="{57CAC1E8-21B2-4691-B22F-4BDE842B567E}"/>
    <cellStyle name="60% - Accent6 11" xfId="2011" xr:uid="{63E33423-D587-47C0-A944-CB708D680409}"/>
    <cellStyle name="60% - Accent6 12" xfId="2012" xr:uid="{182EA65D-FF3C-45ED-85AD-819C71E1D96C}"/>
    <cellStyle name="60% - Accent6 13" xfId="2013" xr:uid="{148FF096-671C-44D9-8F88-280BDBF4F12B}"/>
    <cellStyle name="60% - Accent6 14" xfId="2014" xr:uid="{22499441-C022-4FC3-8192-EE5EF5B0935D}"/>
    <cellStyle name="60% - Accent6 15" xfId="2015" xr:uid="{71373979-38C2-4F6A-BD65-F66822CD907F}"/>
    <cellStyle name="60% - Accent6 16" xfId="2016" xr:uid="{183E8E9B-1E46-4034-848E-85073511BC53}"/>
    <cellStyle name="60% - Accent6 17" xfId="2017" xr:uid="{61DDC51E-D44E-4D4D-B888-74BAF344A413}"/>
    <cellStyle name="60% - Accent6 18" xfId="2018" xr:uid="{8F355FE7-1A97-45C6-ADCA-CC376EF67AB8}"/>
    <cellStyle name="60% - Accent6 19" xfId="2019" xr:uid="{34747647-0530-464A-BBDF-DD438132DDDF}"/>
    <cellStyle name="60% - Accent6 2" xfId="2020" xr:uid="{179CC390-FF8B-497B-B36C-B7B9663DD09C}"/>
    <cellStyle name="60% - Accent6 20" xfId="2021" xr:uid="{30FF9C4A-42E4-4643-86EF-90BCA3751323}"/>
    <cellStyle name="60% - Accent6 21" xfId="2022" xr:uid="{4B7C1F36-3943-47BD-A9B4-EB037354B7FB}"/>
    <cellStyle name="60% - Accent6 22" xfId="2023" xr:uid="{63D81E1F-E16A-4FA5-861C-A8564B40BCED}"/>
    <cellStyle name="60% - Accent6 23" xfId="3990" xr:uid="{CE1DB2C8-7F8C-4C29-97FA-979FCE80CDF4}"/>
    <cellStyle name="60% - Accent6 3" xfId="2024" xr:uid="{7FC5BC47-109C-4E76-97FB-87F94DF4EAE2}"/>
    <cellStyle name="60% - Accent6 4" xfId="2025" xr:uid="{29DBAAFA-F388-4C12-A16B-005F46F72629}"/>
    <cellStyle name="60% - Accent6 5" xfId="2026" xr:uid="{CA5AA589-8E0B-49B1-BB86-473A0B9C1DCF}"/>
    <cellStyle name="60% - Accent6 6" xfId="2027" xr:uid="{B21D4E0F-8B43-42DD-803E-9D23D1780F62}"/>
    <cellStyle name="60% - Accent6 7" xfId="2028" xr:uid="{816D8BFE-F7B6-4F1A-851B-DE1337CCCDC6}"/>
    <cellStyle name="60% - Accent6 8" xfId="2029" xr:uid="{503172D0-8A92-43C8-8AC6-B0938BD467E3}"/>
    <cellStyle name="60% - Accent6 9" xfId="2030" xr:uid="{46EEC840-B5FD-4A77-9445-10418622F93D}"/>
    <cellStyle name="6mal" xfId="2031" xr:uid="{440A2CA1-E578-4EA9-9779-A3A5A492A8A9}"/>
    <cellStyle name="Accent1 10" xfId="2032" xr:uid="{9DCC0CEB-BD80-4D15-861D-A7889228F718}"/>
    <cellStyle name="Accent1 11" xfId="2033" xr:uid="{5319DB94-4E5E-454E-BF95-D2273CE4A297}"/>
    <cellStyle name="Accent1 12" xfId="2034" xr:uid="{B01EAA95-39B4-4A38-9753-D9D195CAB72B}"/>
    <cellStyle name="Accent1 13" xfId="2035" xr:uid="{4B5ED210-593A-4BDC-937D-E215DD66629D}"/>
    <cellStyle name="Accent1 14" xfId="2036" xr:uid="{AF591B28-F55B-49CE-9EAC-4649A6D81EDD}"/>
    <cellStyle name="Accent1 15" xfId="2037" xr:uid="{CDEDB77E-D995-47A0-9929-D4F706F2A7CC}"/>
    <cellStyle name="Accent1 16" xfId="2038" xr:uid="{17157876-CC31-43C3-A2F0-46779290DCF0}"/>
    <cellStyle name="Accent1 17" xfId="2039" xr:uid="{22A3AD6D-2830-4613-BA3C-05A112E4B5DA}"/>
    <cellStyle name="Accent1 18" xfId="2040" xr:uid="{AC7FF273-6E83-4E95-9C6E-C394964F7921}"/>
    <cellStyle name="Accent1 19" xfId="2041" xr:uid="{6A0BF154-8B85-4447-A77A-A5A1EEEAD036}"/>
    <cellStyle name="Accent1 2" xfId="2042" xr:uid="{4C94FB49-31B5-46F0-BC69-6B41CA93D85E}"/>
    <cellStyle name="Accent1 20" xfId="2043" xr:uid="{C349DD2B-E932-4FEE-85AB-DD1FC2E9D7BC}"/>
    <cellStyle name="Accent1 21" xfId="2044" xr:uid="{1684BC3D-72E3-4477-A35D-B0E85F57A4A5}"/>
    <cellStyle name="Accent1 22" xfId="2045" xr:uid="{1B8F7C14-5B53-4381-A783-FEAE1D631D16}"/>
    <cellStyle name="Accent1 3" xfId="2046" xr:uid="{4400A2C1-51D6-4F6A-A9D4-30AB2C0EF3E5}"/>
    <cellStyle name="Accent1 4" xfId="2047" xr:uid="{90F5463D-A630-4D9D-8EDA-801DC1E2FD3F}"/>
    <cellStyle name="Accent1 5" xfId="2048" xr:uid="{EECCC04D-ABA2-4EAE-9446-50FB2223D080}"/>
    <cellStyle name="Accent1 6" xfId="2049" xr:uid="{DFD11E85-7075-43AA-8CEE-0033570D23D5}"/>
    <cellStyle name="Accent1 7" xfId="2050" xr:uid="{E0028463-BB1C-4DA7-9044-86B194CF5C57}"/>
    <cellStyle name="Accent1 8" xfId="2051" xr:uid="{F505DCC3-0C54-42E7-B4DE-53C769C77F10}"/>
    <cellStyle name="Accent1 9" xfId="2052" xr:uid="{655D7B86-E878-460E-9112-6F34FC6CC0C3}"/>
    <cellStyle name="Accent2 10" xfId="2053" xr:uid="{7A44AF6D-F746-4412-BA9A-CBEFB4DCC71C}"/>
    <cellStyle name="Accent2 11" xfId="2054" xr:uid="{B04BE356-5466-498B-B22A-6453AC013C3F}"/>
    <cellStyle name="Accent2 12" xfId="2055" xr:uid="{1494A7C2-C721-44E9-97EC-25A88D47E169}"/>
    <cellStyle name="Accent2 13" xfId="2056" xr:uid="{8F2A5C1B-F17E-44D3-8A4A-3998E28CAAB6}"/>
    <cellStyle name="Accent2 14" xfId="2057" xr:uid="{FFD7DD87-7456-48B4-87F5-5F140CF4650F}"/>
    <cellStyle name="Accent2 15" xfId="2058" xr:uid="{9CD134EF-175B-45B4-B62E-219188435870}"/>
    <cellStyle name="Accent2 16" xfId="2059" xr:uid="{73E8B671-CF2E-4B73-91C3-9FE51A4FEBD6}"/>
    <cellStyle name="Accent2 17" xfId="2060" xr:uid="{DBDF9B95-8175-4289-B9B1-5D4271D621C8}"/>
    <cellStyle name="Accent2 18" xfId="2061" xr:uid="{CDEE48C8-9283-4944-A159-5E438741833A}"/>
    <cellStyle name="Accent2 19" xfId="2062" xr:uid="{14AEF662-13B7-4EA7-BA5C-E781C5F06E8B}"/>
    <cellStyle name="Accent2 2" xfId="2063" xr:uid="{704DC25B-CC8D-423B-8739-A712074F8E11}"/>
    <cellStyle name="Accent2 20" xfId="2064" xr:uid="{0F2ACFA6-03E4-40C1-BEC1-E3ED7AD60181}"/>
    <cellStyle name="Accent2 21" xfId="2065" xr:uid="{0E38C5E7-6B19-4B1E-BFFC-C4D30799AD7F}"/>
    <cellStyle name="Accent2 22" xfId="2066" xr:uid="{807AACC2-D9B8-4378-A21D-40FA5824EAAC}"/>
    <cellStyle name="Accent2 23" xfId="3991" xr:uid="{2C6B25A9-6F83-4C38-8503-A970090D39F4}"/>
    <cellStyle name="Accent2 3" xfId="2067" xr:uid="{7F85030A-844D-4B4A-B4EF-64EB3B630292}"/>
    <cellStyle name="Accent2 4" xfId="2068" xr:uid="{736F431D-7F8E-4577-9073-698BBDE9ECAB}"/>
    <cellStyle name="Accent2 5" xfId="2069" xr:uid="{667513AC-984E-496C-BA04-8A80765223C1}"/>
    <cellStyle name="Accent2 6" xfId="2070" xr:uid="{8AFFCE91-99C1-4FA7-9A2D-1C4FD661200F}"/>
    <cellStyle name="Accent2 7" xfId="2071" xr:uid="{428A05B3-25A0-44A3-85B5-5FF6429016C2}"/>
    <cellStyle name="Accent2 8" xfId="2072" xr:uid="{4F10B9EA-E566-45F0-83B5-6AB7DE6B96D6}"/>
    <cellStyle name="Accent2 9" xfId="2073" xr:uid="{D51AFC47-0857-46FD-9826-1EB30AD00BD0}"/>
    <cellStyle name="Accent3 10" xfId="2074" xr:uid="{87AA0B57-F6B0-4F64-8FA1-F840CDDE84F9}"/>
    <cellStyle name="Accent3 11" xfId="2075" xr:uid="{A7118E5F-11E6-4987-A2FB-27C9277156E9}"/>
    <cellStyle name="Accent3 12" xfId="2076" xr:uid="{6AD90BB7-1A31-4D4B-8950-88812F6BEF45}"/>
    <cellStyle name="Accent3 13" xfId="2077" xr:uid="{9556B143-D26F-43E0-8DCF-50ACE48DCE82}"/>
    <cellStyle name="Accent3 14" xfId="2078" xr:uid="{59166057-2476-440C-84B1-8A0D024005E4}"/>
    <cellStyle name="Accent3 15" xfId="2079" xr:uid="{82629E93-2E03-498C-BEB0-C2EF92B2A7EF}"/>
    <cellStyle name="Accent3 16" xfId="2080" xr:uid="{3E75F10A-104A-4629-B75E-46B61291FCE3}"/>
    <cellStyle name="Accent3 17" xfId="2081" xr:uid="{644D2871-819C-4100-B762-F3F64FC62E34}"/>
    <cellStyle name="Accent3 18" xfId="2082" xr:uid="{501EDB05-5016-44AE-9507-098D652C8C2D}"/>
    <cellStyle name="Accent3 19" xfId="2083" xr:uid="{724085F1-BBDF-44AB-A995-B5BD65F546CD}"/>
    <cellStyle name="Accent3 2" xfId="2084" xr:uid="{5BDC1591-FAEC-4128-A3A5-6F92896CFCBB}"/>
    <cellStyle name="Accent3 20" xfId="2085" xr:uid="{0C438670-3DCA-4EEC-966B-4A0E8BCC7012}"/>
    <cellStyle name="Accent3 21" xfId="2086" xr:uid="{B61C138E-76A5-4F8A-AD5F-218434B50C06}"/>
    <cellStyle name="Accent3 22" xfId="2087" xr:uid="{DA2FD632-1133-459C-8E32-0F425B6EDC39}"/>
    <cellStyle name="Accent3 23" xfId="3992" xr:uid="{499B4780-96AC-4645-8DDC-8DE74AA18F89}"/>
    <cellStyle name="Accent3 3" xfId="2088" xr:uid="{B12822E6-4F9F-4FDD-96A8-7B02AB8E363A}"/>
    <cellStyle name="Accent3 4" xfId="2089" xr:uid="{4962DE6A-1CDC-4CF1-8FB6-F7D64777AA5C}"/>
    <cellStyle name="Accent3 5" xfId="2090" xr:uid="{581C93FB-B4CC-41A7-9E79-B3354D898C9C}"/>
    <cellStyle name="Accent3 6" xfId="2091" xr:uid="{14544152-D462-42CC-A70A-5D81FCC55575}"/>
    <cellStyle name="Accent3 7" xfId="2092" xr:uid="{E68607F0-8B3D-4902-83FD-61A39DA971C1}"/>
    <cellStyle name="Accent3 8" xfId="2093" xr:uid="{5960AFEA-B5DC-4855-857A-2D0FA0CFF8D7}"/>
    <cellStyle name="Accent3 9" xfId="2094" xr:uid="{6ED7E81D-4BE3-474C-AC2E-7680321BC013}"/>
    <cellStyle name="Accent4 10" xfId="2095" xr:uid="{ED42D898-F787-473A-9A54-9BAED9C92C47}"/>
    <cellStyle name="Accent4 11" xfId="2096" xr:uid="{8F3ACFC1-BA9C-4593-A68C-2C0679F9C17A}"/>
    <cellStyle name="Accent4 12" xfId="2097" xr:uid="{6D16D895-8AFE-4A96-9CA3-1BD91364A38A}"/>
    <cellStyle name="Accent4 13" xfId="2098" xr:uid="{53480FDC-AB7E-4AA6-9950-0389829E2BAB}"/>
    <cellStyle name="Accent4 14" xfId="2099" xr:uid="{D6E4FB0A-33C1-4CB7-B680-4547F4BF3603}"/>
    <cellStyle name="Accent4 15" xfId="2100" xr:uid="{229F20FF-2185-4464-9DE4-BC5890306704}"/>
    <cellStyle name="Accent4 16" xfId="2101" xr:uid="{2A75F4CD-61B3-4EC4-BC9E-5FD092456819}"/>
    <cellStyle name="Accent4 17" xfId="2102" xr:uid="{6104B659-0A23-495A-8F29-071FE45D11F2}"/>
    <cellStyle name="Accent4 18" xfId="2103" xr:uid="{350B8B81-CFCF-4F20-9EA7-8F841C984DF8}"/>
    <cellStyle name="Accent4 19" xfId="2104" xr:uid="{5780FEC3-E9B4-4DA4-966E-79597613690B}"/>
    <cellStyle name="Accent4 2" xfId="2105" xr:uid="{4E779046-090B-4D3D-B08C-2F59417DED8E}"/>
    <cellStyle name="Accent4 20" xfId="2106" xr:uid="{538ADBE5-062D-4D1F-82FA-EA7DC5A0F17A}"/>
    <cellStyle name="Accent4 21" xfId="2107" xr:uid="{821D4419-216D-4232-A729-98E4C99361E0}"/>
    <cellStyle name="Accent4 22" xfId="2108" xr:uid="{53C3C995-445F-48ED-AFCC-0FBFFBEE49F3}"/>
    <cellStyle name="Accent4 23" xfId="3993" xr:uid="{466C1EEE-69F1-41F9-A065-44F6D02CCB64}"/>
    <cellStyle name="Accent4 3" xfId="2109" xr:uid="{62CE07BA-B444-4493-AAA9-5F0AF750AD75}"/>
    <cellStyle name="Accent4 4" xfId="2110" xr:uid="{BE81722A-58D2-47D5-BDE1-0720036BE958}"/>
    <cellStyle name="Accent4 5" xfId="2111" xr:uid="{E9BE87BD-AD9A-402F-A84F-717AE478C596}"/>
    <cellStyle name="Accent4 6" xfId="2112" xr:uid="{94A69C9B-1BC5-4663-9C51-4AAD643537D9}"/>
    <cellStyle name="Accent4 7" xfId="2113" xr:uid="{7C23A156-6023-4BDC-B22E-BA4C1AE068F2}"/>
    <cellStyle name="Accent4 8" xfId="2114" xr:uid="{5634DDA5-CE96-4F38-A479-3DFD9702D248}"/>
    <cellStyle name="Accent4 9" xfId="2115" xr:uid="{A6357CC7-543D-4306-8A00-5B6779029071}"/>
    <cellStyle name="Accent5 10" xfId="2116" xr:uid="{6280219E-316E-4263-9934-007D63B01916}"/>
    <cellStyle name="Accent5 11" xfId="2117" xr:uid="{E4B23A0C-D83A-435B-8FC9-2EDDBA442483}"/>
    <cellStyle name="Accent5 12" xfId="2118" xr:uid="{B3131AE2-F531-46D5-BE3C-02FBDD7FF80F}"/>
    <cellStyle name="Accent5 13" xfId="2119" xr:uid="{F5F85F9B-52C9-452E-9728-97083DB19687}"/>
    <cellStyle name="Accent5 14" xfId="2120" xr:uid="{D0E867EA-1DE4-4F91-8ABD-4FF5529A7AD1}"/>
    <cellStyle name="Accent5 15" xfId="2121" xr:uid="{9F2D4633-D30D-4A21-B71A-D7A2D9B34734}"/>
    <cellStyle name="Accent5 16" xfId="2122" xr:uid="{59EF725D-56B5-4B1E-B0A5-D4E6080806C2}"/>
    <cellStyle name="Accent5 17" xfId="2123" xr:uid="{E97C39C0-A4B8-41CC-BCFB-8E0800FDE6A5}"/>
    <cellStyle name="Accent5 18" xfId="2124" xr:uid="{35E4972A-4609-4E50-96C7-88C0F5216AEC}"/>
    <cellStyle name="Accent5 19" xfId="2125" xr:uid="{F5EB12CF-BB47-45DF-8C78-75F25198436F}"/>
    <cellStyle name="Accent5 2" xfId="2126" xr:uid="{73E14388-5C18-4890-82D7-8A7763717473}"/>
    <cellStyle name="Accent5 20" xfId="2127" xr:uid="{28E4FE18-FE67-4494-93A3-3EB49A6A98E4}"/>
    <cellStyle name="Accent5 21" xfId="2128" xr:uid="{3C096A8A-D83F-434C-AADB-16AFDED420D5}"/>
    <cellStyle name="Accent5 22" xfId="2129" xr:uid="{8AC557F6-9BF7-4710-840F-FF4FE9458EAE}"/>
    <cellStyle name="Accent5 3" xfId="2130" xr:uid="{7E35ECB4-E367-489D-BE28-31E8FF8D4310}"/>
    <cellStyle name="Accent5 4" xfId="2131" xr:uid="{0CE46953-8404-454C-99F8-5D18C7E9AE01}"/>
    <cellStyle name="Accent5 5" xfId="2132" xr:uid="{E926106E-9DFF-430F-8704-1A284CCBAAE4}"/>
    <cellStyle name="Accent5 6" xfId="2133" xr:uid="{8DF8BA8B-23AB-43C2-ABB7-62AD595F1CD0}"/>
    <cellStyle name="Accent5 7" xfId="2134" xr:uid="{664009D1-D5DC-4CCD-8622-60A6A290222C}"/>
    <cellStyle name="Accent5 8" xfId="2135" xr:uid="{9A632D2F-FAA1-4A34-A223-8F64F05E47F6}"/>
    <cellStyle name="Accent5 9" xfId="2136" xr:uid="{D8C04124-4C9C-4AF7-AB81-A6AA7F014AC9}"/>
    <cellStyle name="Accent6 10" xfId="2137" xr:uid="{103099A5-20E3-4D3F-8AD3-A9245058E08C}"/>
    <cellStyle name="Accent6 11" xfId="2138" xr:uid="{A12D196B-9B30-4D23-B057-C7DFEF0DD368}"/>
    <cellStyle name="Accent6 12" xfId="2139" xr:uid="{6C0AC20E-3F4B-493B-BD3D-7145B9101870}"/>
    <cellStyle name="Accent6 13" xfId="2140" xr:uid="{D9A9F6F8-9C0F-4A08-843D-18B3463A49ED}"/>
    <cellStyle name="Accent6 14" xfId="2141" xr:uid="{105EF1BC-3694-4FAA-B557-F3DB42A5C5D4}"/>
    <cellStyle name="Accent6 15" xfId="2142" xr:uid="{ADDDCD80-142D-436E-8711-411F297F294D}"/>
    <cellStyle name="Accent6 16" xfId="2143" xr:uid="{8878DC9A-504E-411B-BB05-795C8E57C5E8}"/>
    <cellStyle name="Accent6 17" xfId="2144" xr:uid="{5C38C962-814B-4281-BB8F-AE7E1B8A32AC}"/>
    <cellStyle name="Accent6 18" xfId="2145" xr:uid="{27BD6673-B73E-4001-A9E3-D619772DC87E}"/>
    <cellStyle name="Accent6 19" xfId="2146" xr:uid="{FB2644A8-E873-4F1D-83B4-486565BDE91B}"/>
    <cellStyle name="Accent6 2" xfId="2147" xr:uid="{10FD1B53-9597-4F99-89C9-55035B4315B3}"/>
    <cellStyle name="Accent6 20" xfId="2148" xr:uid="{F6C13647-AE1C-4A48-93B9-D8F2B3CEE117}"/>
    <cellStyle name="Accent6 21" xfId="2149" xr:uid="{7868D435-E449-42C8-8E2C-430A0385860D}"/>
    <cellStyle name="Accent6 22" xfId="2150" xr:uid="{9DACC675-F398-4BC0-84EA-0D4F6B72D4A2}"/>
    <cellStyle name="Accent6 3" xfId="2151" xr:uid="{E648A9D2-4085-4A01-9BC3-CB489A779270}"/>
    <cellStyle name="Accent6 4" xfId="2152" xr:uid="{2EE8888D-123A-44B7-9FE3-368A2D187A43}"/>
    <cellStyle name="Accent6 5" xfId="2153" xr:uid="{DD731BF0-8511-4482-ABDA-409BA11C0D3E}"/>
    <cellStyle name="Accent6 6" xfId="2154" xr:uid="{E198E926-5569-42DC-96D7-80AE9EB4FE41}"/>
    <cellStyle name="Accent6 7" xfId="2155" xr:uid="{4D1D71EE-4751-4F1B-9F80-96993BD09BEB}"/>
    <cellStyle name="Accent6 8" xfId="2156" xr:uid="{37576319-8BEE-4E6E-A04C-CC433A879F8E}"/>
    <cellStyle name="Accent6 9" xfId="2157" xr:uid="{1C19A842-6DFC-45D1-A597-70F708965C43}"/>
    <cellStyle name="Achtergrond" xfId="2158" xr:uid="{2628B312-4FB8-4532-A797-2C4B557A0AC0}"/>
    <cellStyle name="Achtergrondopen" xfId="2159" xr:uid="{867FD392-ADEC-4230-8A4C-23E7F9D1E2FB}"/>
    <cellStyle name="Achtergrondopen 2" xfId="2160" xr:uid="{1CC934AC-066C-4169-B31E-48D9CA888702}"/>
    <cellStyle name="Anum" xfId="2161" xr:uid="{2DEEE6E5-1FF3-4CFE-A9AA-FB1A7C682899}"/>
    <cellStyle name="args.style" xfId="2162" xr:uid="{7291BD35-A50A-4E70-AD5B-69E074C757BC}"/>
    <cellStyle name="Assumption" xfId="2163" xr:uid="{446D64C6-317C-4039-B857-88FBDC864EE3}"/>
    <cellStyle name="auf tausender" xfId="2164" xr:uid="{B371E29D-5BEA-4412-BFDA-3FCE633441A7}"/>
    <cellStyle name="Avertissement" xfId="2165" xr:uid="{B8355544-B14B-4270-AA9A-FB23A68D41DC}"/>
    <cellStyle name="Bad 10" xfId="2166" xr:uid="{90CF815E-179E-453D-8B89-9BBEF6AC7290}"/>
    <cellStyle name="Bad 11" xfId="2167" xr:uid="{E3605E52-77F7-4F3A-8822-7E8F4A9BF296}"/>
    <cellStyle name="Bad 12" xfId="2168" xr:uid="{9A7101A7-DBE1-453F-B043-A84414033A9A}"/>
    <cellStyle name="Bad 13" xfId="2169" xr:uid="{20CD7F52-E33A-4260-92D3-83E544AC2F1A}"/>
    <cellStyle name="Bad 14" xfId="2170" xr:uid="{54D63600-8C27-4007-9514-FCF36A0777DC}"/>
    <cellStyle name="Bad 15" xfId="2171" xr:uid="{E6DE2251-B0EE-4CDF-A84F-C86017ABEA4E}"/>
    <cellStyle name="Bad 16" xfId="2172" xr:uid="{1B26D74B-530E-4610-B453-9C10CAE6A6C8}"/>
    <cellStyle name="Bad 17" xfId="2173" xr:uid="{D2A86156-DFF3-4615-A601-000C3D82DF83}"/>
    <cellStyle name="Bad 18" xfId="2174" xr:uid="{D0A30C77-5160-4DC5-8FF2-99984540D76D}"/>
    <cellStyle name="Bad 19" xfId="2175" xr:uid="{A771E21F-FF28-44EA-8BD2-7B3C7A742D1E}"/>
    <cellStyle name="Bad 2" xfId="2176" xr:uid="{BECFBEE1-9CEE-4E47-A7FC-65FA72409382}"/>
    <cellStyle name="Bad 20" xfId="2177" xr:uid="{50BE0B2A-8EE5-42BC-96BB-BD2118CC3637}"/>
    <cellStyle name="Bad 21" xfId="2178" xr:uid="{AE39ADBD-4EFF-4738-8DDC-2D528C405FDE}"/>
    <cellStyle name="Bad 22" xfId="2179" xr:uid="{DCDE4BD7-0890-41C8-AC60-4756DE9FE8FD}"/>
    <cellStyle name="Bad 3" xfId="2180" xr:uid="{19CEF0D4-39DA-4F73-8410-C7EE9AA45FBE}"/>
    <cellStyle name="Bad 4" xfId="2181" xr:uid="{2D0A55EB-83EC-4AA9-BD14-0A0C79F64E7D}"/>
    <cellStyle name="Bad 5" xfId="2182" xr:uid="{06123AEE-5C55-4EDE-9598-80F16EB5FE47}"/>
    <cellStyle name="Bad 6" xfId="2183" xr:uid="{E3815B20-CA21-4A8E-B244-010B32F86FAD}"/>
    <cellStyle name="Bad 7" xfId="2184" xr:uid="{5CE1DE6C-F7B2-4C54-B53E-86D2070C5E1D}"/>
    <cellStyle name="Bad 8" xfId="2185" xr:uid="{14BE5AAB-4460-44F8-834E-47DA788A3228}"/>
    <cellStyle name="Bad 9" xfId="2186" xr:uid="{C0BB4E8F-614C-4788-B05A-AD9F2ED3ACDD}"/>
    <cellStyle name="Bladnummer" xfId="2187" xr:uid="{7EB9351A-FBE2-46BF-BBAC-47356603AAF6}"/>
    <cellStyle name="Bladtitel" xfId="2188" xr:uid="{A874EEB8-4BDA-4852-B6EA-9408B6FE598F}"/>
    <cellStyle name="blank" xfId="2189" xr:uid="{8B3F1782-27B7-4272-81D2-E6EB69EFAE69}"/>
    <cellStyle name="BvDAddIn_Currency" xfId="2190" xr:uid="{1F5C452D-FF38-41A1-974F-29DDE14F89BF}"/>
    <cellStyle name="Calcul" xfId="2191" xr:uid="{3AB710AA-6FD6-4946-B89B-0DA7E05DC6B3}"/>
    <cellStyle name="Calculation 10" xfId="2192" xr:uid="{7ABF79B3-D83A-413F-B930-EAB291EE488F}"/>
    <cellStyle name="Calculation 11" xfId="2193" xr:uid="{4E7F4DD6-1857-4FA6-B74F-2E0A025CF0D5}"/>
    <cellStyle name="Calculation 12" xfId="2194" xr:uid="{5917F247-AC46-4272-838A-071DEA147B55}"/>
    <cellStyle name="Calculation 13" xfId="2195" xr:uid="{EFF3146E-0627-4F37-BC6F-70CE2F65EBAB}"/>
    <cellStyle name="Calculation 14" xfId="2196" xr:uid="{1BB234C7-DBA4-4FBE-8B9D-41AA56BCF47C}"/>
    <cellStyle name="Calculation 15" xfId="2197" xr:uid="{BF9A0F30-9BC3-4E59-8D07-71734B53D6B4}"/>
    <cellStyle name="Calculation 16" xfId="2198" xr:uid="{92EAA2F3-C632-4E01-97EF-2863E98881C0}"/>
    <cellStyle name="Calculation 17" xfId="2199" xr:uid="{1E3E72FF-AEEC-485F-994E-7F3F4E8D1BA0}"/>
    <cellStyle name="Calculation 18" xfId="2200" xr:uid="{DA944230-77DD-4546-86C5-4C45614F7DC8}"/>
    <cellStyle name="Calculation 19" xfId="2201" xr:uid="{87E18E04-B966-4DD7-8E36-CDC0AFF38093}"/>
    <cellStyle name="Calculation 2" xfId="76" xr:uid="{959852B2-B574-42B4-82AD-9FF3AE786D75}"/>
    <cellStyle name="Calculation 2 2" xfId="2202" xr:uid="{D0B9840F-77B6-4D43-B671-909A1D9A2BBC}"/>
    <cellStyle name="Calculation 20" xfId="2203" xr:uid="{FDA7DCC7-3DA3-4082-8ACB-E4D221EABB63}"/>
    <cellStyle name="Calculation 21" xfId="2204" xr:uid="{C0CEC084-4532-4BEB-85FE-C96744BE8543}"/>
    <cellStyle name="Calculation 22" xfId="3987" xr:uid="{6F4A1550-3135-40B6-A7F8-759198CC2D24}"/>
    <cellStyle name="Calculation 3" xfId="2205" xr:uid="{DD68FD9C-7EDB-47D0-8415-529F8B744934}"/>
    <cellStyle name="Calculation 4" xfId="2206" xr:uid="{8C9F0970-F114-4A74-B8B2-EA789F729020}"/>
    <cellStyle name="Calculation 5" xfId="2207" xr:uid="{378A5F21-3441-4133-8C75-8E9A4187443A}"/>
    <cellStyle name="Calculation 6" xfId="2208" xr:uid="{B23D2E60-5076-4C9D-B962-F2014982E638}"/>
    <cellStyle name="Calculation 7" xfId="2209" xr:uid="{F8CD753D-4F77-4357-AE53-34A750F6E973}"/>
    <cellStyle name="Calculation 8" xfId="2210" xr:uid="{E05AD381-EA3B-4A1B-BC13-0C9EFC312708}"/>
    <cellStyle name="Calculation 9" xfId="2211" xr:uid="{E55FCA5B-32CE-47A9-BB8C-60939D0BDAAC}"/>
    <cellStyle name="category" xfId="2212" xr:uid="{F8B9E9B3-F9D6-4487-A834-87CFE6CB84DE}"/>
    <cellStyle name="Cellule liée" xfId="2213" xr:uid="{7D53681A-5DD3-4DDC-B05C-2AC7CD521F6C}"/>
    <cellStyle name="Check Cell 10" xfId="2214" xr:uid="{5618C6BA-B879-4494-9A04-9605BAA0BB6C}"/>
    <cellStyle name="Check Cell 11" xfId="2215" xr:uid="{09E1A172-E04C-4D26-A7F7-95E3ECB480A3}"/>
    <cellStyle name="Check Cell 12" xfId="2216" xr:uid="{158AB9C9-AA2A-42AF-BF1A-D70B964424EF}"/>
    <cellStyle name="Check Cell 13" xfId="2217" xr:uid="{BBE7E8D0-6FAB-4602-902E-7DED119945BC}"/>
    <cellStyle name="Check Cell 14" xfId="2218" xr:uid="{0EFDAD6B-850F-4EB4-885D-A7E48C17C03A}"/>
    <cellStyle name="Check Cell 15" xfId="2219" xr:uid="{122D63C7-4B08-48AE-8322-C319494CEBA9}"/>
    <cellStyle name="Check Cell 16" xfId="2220" xr:uid="{3D7E3F3D-CF57-48E6-92BA-1D9EBB5C2D5F}"/>
    <cellStyle name="Check Cell 17" xfId="2221" xr:uid="{2F4C8CAE-82F6-4D8C-8E51-24DEC7691512}"/>
    <cellStyle name="Check Cell 18" xfId="2222" xr:uid="{97727CD5-B3D0-4286-BF52-73697266457B}"/>
    <cellStyle name="Check Cell 19" xfId="2223" xr:uid="{5FFE7DF8-9476-4CC1-BC0F-B7C615DEDC3D}"/>
    <cellStyle name="Check Cell 2" xfId="2224" xr:uid="{8B738291-8E02-4DDC-82B7-119C0D4613EF}"/>
    <cellStyle name="Check Cell 20" xfId="2225" xr:uid="{83844717-CBCE-4AE4-8282-C212984B67C6}"/>
    <cellStyle name="Check Cell 21" xfId="2226" xr:uid="{23D0BB25-4A6B-4698-963F-AE8A757FDCD1}"/>
    <cellStyle name="Check Cell 22" xfId="2227" xr:uid="{780211D6-0539-442C-88CC-D033717AA7B9}"/>
    <cellStyle name="Check Cell 3" xfId="2228" xr:uid="{842F6257-F093-4167-AE84-0AC0C50CAB3A}"/>
    <cellStyle name="Check Cell 4" xfId="2229" xr:uid="{47F1BA93-C784-49FC-A5ED-2894ABAF8B3D}"/>
    <cellStyle name="Check Cell 5" xfId="2230" xr:uid="{ADA3F5B3-B18E-4775-8C90-B63D7B764973}"/>
    <cellStyle name="Check Cell 6" xfId="2231" xr:uid="{308F528F-5E1D-4C44-987C-BB700B106DEC}"/>
    <cellStyle name="Check Cell 7" xfId="2232" xr:uid="{3FAFFA68-A347-4565-BF2D-1264D0716AF8}"/>
    <cellStyle name="Check Cell 8" xfId="2233" xr:uid="{B037C80A-0EEB-4371-85DA-D178D1B36A37}"/>
    <cellStyle name="Check Cell 9" xfId="2234" xr:uid="{79578934-3977-4937-83C3-36F60FD0F6C1}"/>
    <cellStyle name="Checksum" xfId="25" xr:uid="{37A52264-0454-482A-A319-C6EA6EF5B882}"/>
    <cellStyle name="Column Heading" xfId="2235" xr:uid="{1FE9B5CE-ED52-4B36-94DE-AC0DE8B9FCEB}"/>
    <cellStyle name="Column Heading (No Wrap)" xfId="2236" xr:uid="{6D1C7C30-C3F5-4FD2-89AC-E8F62919AED2}"/>
    <cellStyle name="Column Heading_2008 12 19 Copy of Analysys Mason - data request for Mobistar" xfId="2237" xr:uid="{2AB77902-4E7C-4CC0-AEA7-8D6366700E95}"/>
    <cellStyle name="Column label" xfId="15" xr:uid="{4AA927BE-FCCF-4D17-9FE9-491BBF39538C}"/>
    <cellStyle name="Column label (left aligned)" xfId="32" xr:uid="{B25BC961-A827-44AC-8AB3-BC63D42E388F}"/>
    <cellStyle name="Column label (left aligned) 2" xfId="2238" xr:uid="{80D1CD7B-3425-4332-878C-E92A9E4B6687}"/>
    <cellStyle name="Column label (left aligned) 2 2" xfId="10609" xr:uid="{B5ED1720-8ED0-4F1B-AD3E-8D76183ED389}"/>
    <cellStyle name="Column label (no wrap)" xfId="33" xr:uid="{92FC1083-8D78-45E6-8079-8A61CA3CE20A}"/>
    <cellStyle name="Column label (no wrap) 2" xfId="2239" xr:uid="{2EE3AFCF-CE19-49F3-810A-00ECA1A5878E}"/>
    <cellStyle name="Column label (no wrap) 2 2" xfId="10610" xr:uid="{50C4E7DE-4713-4FEA-80AB-BE0206C7C52F}"/>
    <cellStyle name="Column label (not bold)" xfId="34" xr:uid="{48E29AE8-5FD3-45E1-A2C5-9B9FA9F11D47}"/>
    <cellStyle name="Column label (not bold) 2" xfId="2240" xr:uid="{75E93EC8-6EAE-4335-8ADF-5AE8F77DAB58}"/>
    <cellStyle name="Column label (not bold) 2 2" xfId="10611" xr:uid="{81B9335E-D7E9-4179-9984-4A35A4247A44}"/>
    <cellStyle name="Column label 10" xfId="104" xr:uid="{D17FB784-CD25-48CB-84ED-901FA11A22BE}"/>
    <cellStyle name="Column label 2" xfId="4" xr:uid="{8384CBA7-AF3C-4895-B6A0-DC515488846C}"/>
    <cellStyle name="Column label 2 2" xfId="98" xr:uid="{329B543C-91BF-447B-A92B-E15059FD9C3F}"/>
    <cellStyle name="Column label 3" xfId="77" xr:uid="{334A565A-3A59-45C3-84B3-6858AE8F28AA}"/>
    <cellStyle name="Column label 6" xfId="9" xr:uid="{C098DC81-A2D9-435A-9021-75F694AF512A}"/>
    <cellStyle name="Column Total" xfId="2241" xr:uid="{6ADCB920-17A5-489F-BF51-8FA57F385529}"/>
    <cellStyle name="Columna" xfId="11" xr:uid="{37ABC974-EDEA-4583-A7E2-A704951DAE06}"/>
    <cellStyle name="Comma  - Style1" xfId="2242" xr:uid="{E5AD4A8C-C9B7-444C-8504-3B4A22245B73}"/>
    <cellStyle name="Comma  - Style2" xfId="2243" xr:uid="{4C201283-6FF6-45E9-811A-1F1D43A85570}"/>
    <cellStyle name="Comma  - Style3" xfId="2244" xr:uid="{F7FEB7AF-312E-4A18-AD39-FBD794F0235A}"/>
    <cellStyle name="Comma  - Style4" xfId="2245" xr:uid="{405EECE0-F0FE-4DDA-B181-F137EEA74C81}"/>
    <cellStyle name="Comma  - Style5" xfId="2246" xr:uid="{D78A0574-B168-4DDE-ACCC-3B8A06F79657}"/>
    <cellStyle name="Comma  - Style6" xfId="2247" xr:uid="{B0BBE47C-848D-4C1E-9272-CD2F3900E3B5}"/>
    <cellStyle name="Comma  - Style7" xfId="2248" xr:uid="{765D3BD2-CF03-45A4-885D-FD682284E19F}"/>
    <cellStyle name="Comma  - Style8" xfId="2249" xr:uid="{5DCF8709-7043-445F-BE9D-E861FD20F72C}"/>
    <cellStyle name="Comma [2]" xfId="2250" xr:uid="{8D6806BA-E403-430E-8A35-3478E47E7A5A}"/>
    <cellStyle name="Comma 10" xfId="2251" xr:uid="{72D76EE1-FE29-445B-9797-47B88F064877}"/>
    <cellStyle name="Comma 10 2" xfId="2252" xr:uid="{8D7F75E5-98E2-41E1-8833-7DB97C67BC94}"/>
    <cellStyle name="Comma 10 2 2" xfId="7332" xr:uid="{A5F971D7-A243-4434-8904-2EBD57CD0820}"/>
    <cellStyle name="Comma 10 3" xfId="7331" xr:uid="{E638EDFE-BC68-4EB9-A3D8-73FFC19F57AE}"/>
    <cellStyle name="Comma 11" xfId="2253" xr:uid="{D4774AD9-7FF6-4EAD-A4AE-98D51298ECFE}"/>
    <cellStyle name="Comma 11 2" xfId="7333" xr:uid="{9D3EC665-D635-43C9-9BC8-BF5EC84D7719}"/>
    <cellStyle name="Comma 12" xfId="99" xr:uid="{2048B756-A009-4DF6-BEC9-5752FB9A19DD}"/>
    <cellStyle name="Comma 13" xfId="103" xr:uid="{610959F1-F2C4-4EDB-B96E-204559235CAF}"/>
    <cellStyle name="Comma 14" xfId="3950" xr:uid="{008B1627-8C48-4A7F-82CC-12F88A49477A}"/>
    <cellStyle name="Comma 15" xfId="10560" xr:uid="{83D6D51C-7031-4578-AC1D-52A5FAFB6E61}"/>
    <cellStyle name="Comma 16" xfId="10546" xr:uid="{689414D7-F73B-459B-B106-B5F3A67D1CEE}"/>
    <cellStyle name="Comma 17" xfId="10555" xr:uid="{BCED90D2-E360-4C18-A171-51D1DCA068E2}"/>
    <cellStyle name="Comma 18" xfId="10553" xr:uid="{6256DE9E-DCE5-454A-B1B6-DD1B61754FE5}"/>
    <cellStyle name="Comma 19" xfId="109" xr:uid="{8A9BD1EA-4972-48EB-9BAF-CDFCD60E09EE}"/>
    <cellStyle name="Comma 2" xfId="70" xr:uid="{FB6DA066-F924-4624-B5BC-483507EA6976}"/>
    <cellStyle name="Comma 2 2" xfId="2255" xr:uid="{E5634F74-7BAF-455A-994D-E611E0B62FF3}"/>
    <cellStyle name="Comma 2 2 2" xfId="2256" xr:uid="{C94585FE-01F8-42C9-9D01-020909092460}"/>
    <cellStyle name="Comma 2 2 3" xfId="2257" xr:uid="{2306C19B-E745-46DA-85B4-3FE483007B64}"/>
    <cellStyle name="Comma 2 2 3 2" xfId="7335" xr:uid="{F1B4BFEF-CD75-4489-A373-835C5D5B7EAF}"/>
    <cellStyle name="Comma 2 2 4" xfId="7334" xr:uid="{4E84D111-D42D-4669-8C8B-F432C7CA6A94}"/>
    <cellStyle name="Comma 2 3" xfId="2258" xr:uid="{0F0960B9-7E77-47DD-910E-3E4BD570CD78}"/>
    <cellStyle name="Comma 2 3 2" xfId="7336" xr:uid="{4E3FDA92-3E73-4850-AA52-6BF27075A93D}"/>
    <cellStyle name="Comma 2 4" xfId="2259" xr:uid="{AF3577F5-BD30-4CED-9D1F-7A2A9DACD236}"/>
    <cellStyle name="Comma 2 5" xfId="2260" xr:uid="{821D9CC1-DD92-4721-9605-25EFFFC0DDF6}"/>
    <cellStyle name="Comma 2 5 2" xfId="7337" xr:uid="{D44E7372-411A-4E3B-9796-4CA2128C9359}"/>
    <cellStyle name="Comma 2 6" xfId="2261" xr:uid="{B0387527-804E-4439-90CD-A1C91D464A1F}"/>
    <cellStyle name="Comma 2 6 2" xfId="7338" xr:uid="{FEF8C9A3-CB2F-429D-8201-5B529499CA58}"/>
    <cellStyle name="Comma 2 7" xfId="2254" xr:uid="{0B7CCA6C-B2CE-4794-AC2D-F31766E8ACE5}"/>
    <cellStyle name="Comma 2 8" xfId="107" xr:uid="{1B594676-C4BF-4199-BA71-F508DE37989C}"/>
    <cellStyle name="Comma 20" xfId="10563" xr:uid="{44D77188-5404-4B1D-B908-32DF35D11253}"/>
    <cellStyle name="Comma 21" xfId="10543" xr:uid="{06AE70F2-F124-4B55-8456-71BAFFFC4703}"/>
    <cellStyle name="Comma 22" xfId="10591" xr:uid="{8990A763-9262-43A0-ABEB-E43082BA7CCD}"/>
    <cellStyle name="Comma 23" xfId="10592" xr:uid="{9C231DB1-D17B-4495-AD70-02EFB0E34644}"/>
    <cellStyle name="Comma 24" xfId="10583" xr:uid="{8FE817B6-9F26-4193-9EE5-1BEB20C4BF4B}"/>
    <cellStyle name="Comma 25" xfId="10575" xr:uid="{1FA36E33-A354-45D9-8E98-20AE6D3B4BB0}"/>
    <cellStyle name="Comma 26" xfId="10579" xr:uid="{C001D02C-1269-479C-8051-D9C40C9EEB7A}"/>
    <cellStyle name="Comma 27" xfId="10528" xr:uid="{F690D15E-C8E5-4F82-8FD1-080FD65A97F4}"/>
    <cellStyle name="Comma 28" xfId="10589" xr:uid="{B0772310-FF27-4402-8A4B-00728FF2D682}"/>
    <cellStyle name="Comma 29" xfId="10534" xr:uid="{16203643-17D5-4D38-A7A7-F35C9738CDBB}"/>
    <cellStyle name="Comma 3" xfId="2262" xr:uid="{31BF1D7D-6CA1-4B91-93F2-7E36F230DF49}"/>
    <cellStyle name="Comma 3 2" xfId="2263" xr:uid="{E45C89C3-D644-4473-ACE1-35665B4C8AEF}"/>
    <cellStyle name="Comma 3 2 2" xfId="2264" xr:uid="{5F80A0F0-31BA-4BDE-9237-4CD3AD2F55B2}"/>
    <cellStyle name="Comma 3 2 3" xfId="2265" xr:uid="{3B246D2F-91D1-42AF-8B57-F156AE396FF8}"/>
    <cellStyle name="Comma 3 2 3 2" xfId="7340" xr:uid="{B8109423-D1E2-448D-91EC-71E4CADF311A}"/>
    <cellStyle name="Comma 3 2 4" xfId="7339" xr:uid="{8A67B9BA-038A-423D-A51D-93F86D4D9C91}"/>
    <cellStyle name="Comma 3 3" xfId="2266" xr:uid="{38A08E67-404A-49CC-A707-E0C45B2D08D0}"/>
    <cellStyle name="Comma 3 3 2" xfId="7341" xr:uid="{B093DB58-4AD8-4140-9D9C-5209609A65E9}"/>
    <cellStyle name="Comma 30" xfId="10551" xr:uid="{F2A59B66-D15A-4AA2-8386-5B427F36FFAA}"/>
    <cellStyle name="Comma 31" xfId="10541" xr:uid="{42C078D7-7D35-4C3A-90FC-A1875FB9AFC8}"/>
    <cellStyle name="Comma 32" xfId="10573" xr:uid="{A31972F8-8F2A-4FA8-9973-007CB85C3AFD}"/>
    <cellStyle name="Comma 33" xfId="10597" xr:uid="{C028DEB2-94B1-4B19-A694-CC41BD7EA081}"/>
    <cellStyle name="Comma 34" xfId="10535" xr:uid="{F43C5582-D284-4868-968E-9B1322E8E50B}"/>
    <cellStyle name="Comma 35" xfId="10537" xr:uid="{84128599-D4D0-4AB2-895C-237B1D93CF9F}"/>
    <cellStyle name="Comma 36" xfId="10554" xr:uid="{889662CE-5ABA-4856-9F66-ED98340CCE70}"/>
    <cellStyle name="Comma 37" xfId="10586" xr:uid="{C59BE3EB-0E4D-4A32-85B9-69168DB5B4FE}"/>
    <cellStyle name="Comma 4" xfId="2267" xr:uid="{4AC54AD7-75A5-4296-8537-4EC0C3761239}"/>
    <cellStyle name="Comma 4 2" xfId="2268" xr:uid="{30EE79FD-117F-4FCD-A076-75C4F2DE3EB8}"/>
    <cellStyle name="Comma 5" xfId="2269" xr:uid="{4B155F2E-ADB6-47F9-B755-0831D98926F2}"/>
    <cellStyle name="Comma 5 2" xfId="2270" xr:uid="{25A5E2BF-462B-4F19-AC9A-C043A1040477}"/>
    <cellStyle name="Comma 6" xfId="2271" xr:uid="{4697E52C-CBA4-4788-B845-AD5E03B764CD}"/>
    <cellStyle name="Comma 6 2" xfId="7342" xr:uid="{5F62A10B-CEDE-4DA8-8265-1B5EBD98BBFC}"/>
    <cellStyle name="Comma 7" xfId="2272" xr:uid="{4139A045-9527-47FF-A04A-6372D24C2CC3}"/>
    <cellStyle name="Comma 7 2" xfId="2273" xr:uid="{8A22A656-2E51-498A-9139-8F7FA174500D}"/>
    <cellStyle name="Comma 7 2 2" xfId="7344" xr:uid="{BE23B172-AD77-4CA3-96BF-ECF4A2945B74}"/>
    <cellStyle name="Comma 7 3" xfId="7343" xr:uid="{1116E4C1-1659-4332-8DC6-A11839022585}"/>
    <cellStyle name="Comma 8" xfId="2274" xr:uid="{3707C6A0-BCB1-4BFC-B0F8-BDF800ED4A84}"/>
    <cellStyle name="Comma 8 2" xfId="2275" xr:uid="{718F8EDC-D162-4F98-90B9-53EC1B928B8B}"/>
    <cellStyle name="Comma 8 2 2" xfId="7346" xr:uid="{C6D032EB-BFE3-4FAB-913F-E9FC02A0F7DA}"/>
    <cellStyle name="Comma 8 3" xfId="7345" xr:uid="{3AA33C9B-3843-4657-B747-A4FE70D5D95F}"/>
    <cellStyle name="Comma 9" xfId="2276" xr:uid="{8D3FC1D0-9CB7-4642-BF1D-4C5161324459}"/>
    <cellStyle name="Comma 9 10" xfId="2277" xr:uid="{5BB4EDFD-94FE-4520-8651-9F0EAFDEC6EF}"/>
    <cellStyle name="Comma 9 10 2" xfId="5112" xr:uid="{94776B4C-E5FD-4BF1-B65D-D5FBA61D7D05}"/>
    <cellStyle name="Comma 9 10 2 2" xfId="9468" xr:uid="{F70AAA4E-F13B-4407-A6E1-9B7BA66CC771}"/>
    <cellStyle name="Comma 9 10 3" xfId="7348" xr:uid="{FADFF663-8F60-4C66-A635-B6EF534C9EA3}"/>
    <cellStyle name="Comma 9 11" xfId="4054" xr:uid="{E5A4B7DE-FCED-46DF-8667-054D50291393}"/>
    <cellStyle name="Comma 9 11 2" xfId="8410" xr:uid="{11C73651-C501-4CD3-BCC5-7ABCDA298004}"/>
    <cellStyle name="Comma 9 12" xfId="7347" xr:uid="{20B2787D-9EAF-4887-AF62-E2AB3FD64D3C}"/>
    <cellStyle name="Comma 9 2" xfId="2278" xr:uid="{87D03B15-8F8A-4AA3-9738-2BB790202E7B}"/>
    <cellStyle name="Comma 9 2 2" xfId="2279" xr:uid="{C5741B34-CA1C-4D3E-AF28-01233DFA1C72}"/>
    <cellStyle name="Comma 9 2 2 2" xfId="2280" xr:uid="{75DD46F7-00C7-4413-AF94-4FE4456F3042}"/>
    <cellStyle name="Comma 9 2 2 2 2" xfId="2281" xr:uid="{64C1A757-3345-40F5-BE14-D5E1241CDA2F}"/>
    <cellStyle name="Comma 9 2 2 2 2 2" xfId="2282" xr:uid="{F3FB97E3-D33B-4A45-B3F1-8CDB0F1A9CEC}"/>
    <cellStyle name="Comma 9 2 2 2 2 2 2" xfId="2283" xr:uid="{EBDF4E82-B914-422E-87C9-F45A41A9BFFC}"/>
    <cellStyle name="Comma 9 2 2 2 2 2 2 2" xfId="6148" xr:uid="{6434516F-AD42-425D-A4F8-6EF1711BE7A6}"/>
    <cellStyle name="Comma 9 2 2 2 2 2 2 2 2" xfId="10504" xr:uid="{FAAE71D7-DDE7-4B64-AC3A-9D9B1CD49FF3}"/>
    <cellStyle name="Comma 9 2 2 2 2 2 2 3" xfId="7354" xr:uid="{3CB219CD-E0ED-47BF-AF30-F6A3F49E4C11}"/>
    <cellStyle name="Comma 9 2 2 2 2 2 3" xfId="5068" xr:uid="{FF5A7C18-4B6A-4156-80CB-FB1877BD8084}"/>
    <cellStyle name="Comma 9 2 2 2 2 2 3 2" xfId="9424" xr:uid="{43207ABC-0275-4067-B847-DC975413D25D}"/>
    <cellStyle name="Comma 9 2 2 2 2 2 4" xfId="7353" xr:uid="{F0066793-549A-444C-9978-576C3EDE8774}"/>
    <cellStyle name="Comma 9 2 2 2 2 3" xfId="2284" xr:uid="{FD057A05-E238-42EB-8BBE-1204A69BC499}"/>
    <cellStyle name="Comma 9 2 2 2 2 3 2" xfId="5608" xr:uid="{4D5A2C58-F1F7-4EF3-AB95-C8EFF7BC30C2}"/>
    <cellStyle name="Comma 9 2 2 2 2 3 2 2" xfId="9964" xr:uid="{D0037B62-F20C-4C6B-9952-8FA46A8DC024}"/>
    <cellStyle name="Comma 9 2 2 2 2 3 3" xfId="7355" xr:uid="{E9188194-9146-4FAB-BBDB-F4A288EC806A}"/>
    <cellStyle name="Comma 9 2 2 2 2 4" xfId="4528" xr:uid="{8DE8A68A-0E66-4226-A142-A350556AD4A8}"/>
    <cellStyle name="Comma 9 2 2 2 2 4 2" xfId="8884" xr:uid="{7648A765-6B10-4888-970F-71286A4E1AD7}"/>
    <cellStyle name="Comma 9 2 2 2 2 5" xfId="7352" xr:uid="{BFC6C1D4-D60C-4231-B11F-7287203FC0E7}"/>
    <cellStyle name="Comma 9 2 2 2 3" xfId="2285" xr:uid="{45223D9E-F617-444A-8D65-435CAAA32B3E}"/>
    <cellStyle name="Comma 9 2 2 2 3 2" xfId="2286" xr:uid="{302BF723-532E-4FCF-B46C-FDA3BD9233C0}"/>
    <cellStyle name="Comma 9 2 2 2 3 2 2" xfId="5878" xr:uid="{338DCC91-F4B4-4074-A47A-DA51813D289E}"/>
    <cellStyle name="Comma 9 2 2 2 3 2 2 2" xfId="10234" xr:uid="{BE0C73A5-2510-4674-82B6-D5544E351CB0}"/>
    <cellStyle name="Comma 9 2 2 2 3 2 3" xfId="7357" xr:uid="{86B75A81-9A68-4276-A088-6E60D804B3D3}"/>
    <cellStyle name="Comma 9 2 2 2 3 3" xfId="4798" xr:uid="{182C5D3C-6C27-4988-9280-1482DAE04C24}"/>
    <cellStyle name="Comma 9 2 2 2 3 3 2" xfId="9154" xr:uid="{8E9A186D-868E-416A-9EEC-B69F8EFAD1B0}"/>
    <cellStyle name="Comma 9 2 2 2 3 4" xfId="7356" xr:uid="{4314320F-8132-49BF-8DA4-5DD98B6167CE}"/>
    <cellStyle name="Comma 9 2 2 2 4" xfId="2287" xr:uid="{79035F09-754F-4779-84B2-6E6A0B7C6AB4}"/>
    <cellStyle name="Comma 9 2 2 2 4 2" xfId="5338" xr:uid="{4B98D50D-9EE0-43F8-B7AC-709D075A0264}"/>
    <cellStyle name="Comma 9 2 2 2 4 2 2" xfId="9694" xr:uid="{9AD0089F-F020-45A5-8961-16B31466D551}"/>
    <cellStyle name="Comma 9 2 2 2 4 3" xfId="7358" xr:uid="{85335A54-993F-41FB-B625-14EFB59ACC67}"/>
    <cellStyle name="Comma 9 2 2 2 5" xfId="4168" xr:uid="{6008AFB5-3F8E-4509-9031-96D786456CC9}"/>
    <cellStyle name="Comma 9 2 2 2 5 2" xfId="8524" xr:uid="{589AA144-B754-4651-8E16-20323BDA727B}"/>
    <cellStyle name="Comma 9 2 2 2 6" xfId="7351" xr:uid="{093909BA-AD13-4071-BA2D-0FA896FD088D}"/>
    <cellStyle name="Comma 9 2 2 3" xfId="2288" xr:uid="{4AE08049-B9B6-4ED8-987B-D48BF28F2599}"/>
    <cellStyle name="Comma 9 2 2 3 2" xfId="2289" xr:uid="{A539BE1B-DA70-46F5-B756-B151812CE412}"/>
    <cellStyle name="Comma 9 2 2 3 2 2" xfId="2290" xr:uid="{8ED47DD7-32D3-4F41-9E63-1DDC9BCCD7D1}"/>
    <cellStyle name="Comma 9 2 2 3 2 2 2" xfId="2291" xr:uid="{FB94BA36-486A-4FF7-A4AB-C11F460D3C34}"/>
    <cellStyle name="Comma 9 2 2 3 2 2 2 2" xfId="6036" xr:uid="{27C731ED-9CAD-4FF7-A5CC-FC5E7D4BB8DA}"/>
    <cellStyle name="Comma 9 2 2 3 2 2 2 2 2" xfId="10392" xr:uid="{F73DD467-9CF5-4938-BCBE-E8FCFF0BC6EB}"/>
    <cellStyle name="Comma 9 2 2 3 2 2 2 3" xfId="7362" xr:uid="{DD5C246F-D419-4884-9CC5-7DE04A9BD182}"/>
    <cellStyle name="Comma 9 2 2 3 2 2 3" xfId="4956" xr:uid="{E5F56458-2592-4873-A8F3-605D18F2D42E}"/>
    <cellStyle name="Comma 9 2 2 3 2 2 3 2" xfId="9312" xr:uid="{D17B4270-5215-444A-AAE1-F7696D967845}"/>
    <cellStyle name="Comma 9 2 2 3 2 2 4" xfId="7361" xr:uid="{1C22C34A-A32B-40D9-952F-10E66FA1256C}"/>
    <cellStyle name="Comma 9 2 2 3 2 3" xfId="2292" xr:uid="{F9AB6B06-7D5D-4DEA-85AD-AB97DFDFDD3F}"/>
    <cellStyle name="Comma 9 2 2 3 2 3 2" xfId="5496" xr:uid="{AE4DA1E0-52EC-40D2-AAD6-0FC135C6DE6C}"/>
    <cellStyle name="Comma 9 2 2 3 2 3 2 2" xfId="9852" xr:uid="{A453026C-E4A4-4E1D-858B-47FAC1A7ACBE}"/>
    <cellStyle name="Comma 9 2 2 3 2 3 3" xfId="7363" xr:uid="{C6F7EF6B-F60C-41ED-A5EC-6B2E725246FC}"/>
    <cellStyle name="Comma 9 2 2 3 2 4" xfId="4416" xr:uid="{AEA42245-1A48-4117-A3EC-A9157CD1607E}"/>
    <cellStyle name="Comma 9 2 2 3 2 4 2" xfId="8772" xr:uid="{4F63073E-99CB-4934-ACC4-CBE8712D529D}"/>
    <cellStyle name="Comma 9 2 2 3 2 5" xfId="7360" xr:uid="{44653C20-C518-4244-8AFD-E0DACFADF7F6}"/>
    <cellStyle name="Comma 9 2 2 3 3" xfId="2293" xr:uid="{1D8FE518-E792-45FE-A70D-E5D9A35A71BB}"/>
    <cellStyle name="Comma 9 2 2 3 3 2" xfId="2294" xr:uid="{82137A5C-5CBE-4CD7-AE09-513D61069217}"/>
    <cellStyle name="Comma 9 2 2 3 3 2 2" xfId="5766" xr:uid="{F5259DC7-2A11-4DFB-B3EA-732DB17CF722}"/>
    <cellStyle name="Comma 9 2 2 3 3 2 2 2" xfId="10122" xr:uid="{DD4C9ED6-20FC-4FD9-B104-20D76F5678F9}"/>
    <cellStyle name="Comma 9 2 2 3 3 2 3" xfId="7365" xr:uid="{ED4A5F0D-2A80-436A-AF4B-E839974ACC69}"/>
    <cellStyle name="Comma 9 2 2 3 3 3" xfId="4686" xr:uid="{2E3A4AFA-9B48-4437-9024-179E71CA4D02}"/>
    <cellStyle name="Comma 9 2 2 3 3 3 2" xfId="9042" xr:uid="{02A32682-08A8-4350-B59D-58C07FA1F4FC}"/>
    <cellStyle name="Comma 9 2 2 3 3 4" xfId="7364" xr:uid="{129D50EE-BBB0-4487-B2D8-3370CF023CA0}"/>
    <cellStyle name="Comma 9 2 2 3 4" xfId="2295" xr:uid="{9F3E0B70-0EC5-4A63-92CE-CE975C43D2B3}"/>
    <cellStyle name="Comma 9 2 2 3 4 2" xfId="5226" xr:uid="{C5175DC4-BB9B-4247-885D-94B0027CBEFB}"/>
    <cellStyle name="Comma 9 2 2 3 4 2 2" xfId="9582" xr:uid="{CCE8161B-5AA0-454B-BC24-D0CF2216993E}"/>
    <cellStyle name="Comma 9 2 2 3 4 3" xfId="7366" xr:uid="{41F4E522-E7E6-4DA8-9609-83955BE4ABD8}"/>
    <cellStyle name="Comma 9 2 2 3 5" xfId="4236" xr:uid="{4C335BF0-0F4E-44BE-A931-CCE984F317C9}"/>
    <cellStyle name="Comma 9 2 2 3 5 2" xfId="8592" xr:uid="{CFF73E2F-74A1-4BE1-A056-7C28F9314AFA}"/>
    <cellStyle name="Comma 9 2 2 3 6" xfId="7359" xr:uid="{CD5ED731-C7AC-40DC-A093-509A76AF80F5}"/>
    <cellStyle name="Comma 9 2 2 4" xfId="2296" xr:uid="{2B96F2AF-2D68-4D63-9C9A-264CBDCF4A57}"/>
    <cellStyle name="Comma 9 2 2 4 2" xfId="2297" xr:uid="{55AFD5B4-9257-4D0E-B325-F0056AD8AB16}"/>
    <cellStyle name="Comma 9 2 2 4 2 2" xfId="2298" xr:uid="{32E74708-3ADF-49FE-B2F8-BC158B8EC1E8}"/>
    <cellStyle name="Comma 9 2 2 4 2 2 2" xfId="5968" xr:uid="{4FAC44D5-D83C-42D0-9F60-F4EB116A6239}"/>
    <cellStyle name="Comma 9 2 2 4 2 2 2 2" xfId="10324" xr:uid="{379A7286-DCF0-4386-BDFC-D826C22F5A43}"/>
    <cellStyle name="Comma 9 2 2 4 2 2 3" xfId="7369" xr:uid="{0BC81A1A-6180-4B6E-AD44-E8EFAC38CCC9}"/>
    <cellStyle name="Comma 9 2 2 4 2 3" xfId="4888" xr:uid="{1B3D36E6-D18A-498D-9F39-90D2862252DD}"/>
    <cellStyle name="Comma 9 2 2 4 2 3 2" xfId="9244" xr:uid="{3C3665F2-4A16-4854-B7D6-1E094B35F8F4}"/>
    <cellStyle name="Comma 9 2 2 4 2 4" xfId="7368" xr:uid="{0FB153F7-73EA-4444-AB62-6BD4C3F518B3}"/>
    <cellStyle name="Comma 9 2 2 4 3" xfId="2299" xr:uid="{8A0ABE4E-68C4-4E76-BE19-62851E3B7FB9}"/>
    <cellStyle name="Comma 9 2 2 4 3 2" xfId="5428" xr:uid="{7667A1DA-253E-453C-9A27-400B798B7E27}"/>
    <cellStyle name="Comma 9 2 2 4 3 2 2" xfId="9784" xr:uid="{2680588D-B2DA-4B43-AFAD-1DE3D4505049}"/>
    <cellStyle name="Comma 9 2 2 4 3 3" xfId="7370" xr:uid="{CF0274AE-23EB-4111-8FF1-CC6916C47551}"/>
    <cellStyle name="Comma 9 2 2 4 4" xfId="4348" xr:uid="{EEE43AD7-F8A2-422A-87E1-88A9724CEEC7}"/>
    <cellStyle name="Comma 9 2 2 4 4 2" xfId="8704" xr:uid="{28357275-858B-4480-834B-B1D8C9CF7F85}"/>
    <cellStyle name="Comma 9 2 2 4 5" xfId="7367" xr:uid="{DBCB1737-A612-4026-B9C6-7F973CB6FB77}"/>
    <cellStyle name="Comma 9 2 2 5" xfId="2300" xr:uid="{5071EC2B-D649-4A7E-B02A-FABDE7B5F3ED}"/>
    <cellStyle name="Comma 9 2 2 5 2" xfId="2301" xr:uid="{1DEC68F9-89B1-40AF-A9CF-81849279FFE4}"/>
    <cellStyle name="Comma 9 2 2 5 2 2" xfId="5698" xr:uid="{CB39F66C-FFA1-43F4-9630-7511B138B263}"/>
    <cellStyle name="Comma 9 2 2 5 2 2 2" xfId="10054" xr:uid="{DB94A026-84CE-4C12-A639-401B41A433E4}"/>
    <cellStyle name="Comma 9 2 2 5 2 3" xfId="7372" xr:uid="{12423D03-AC78-4EE6-85A0-406F4EC8AEB8}"/>
    <cellStyle name="Comma 9 2 2 5 3" xfId="4618" xr:uid="{713D5C75-E895-44C8-9FF7-B3720A045FF0}"/>
    <cellStyle name="Comma 9 2 2 5 3 2" xfId="8974" xr:uid="{7886EDA6-5E65-4DE4-A756-D03383D10B05}"/>
    <cellStyle name="Comma 9 2 2 5 4" xfId="7371" xr:uid="{F6C29AB2-FABE-4ADB-8D04-89140C1E43E1}"/>
    <cellStyle name="Comma 9 2 2 6" xfId="2302" xr:uid="{96244949-72A6-4A7E-AED0-002C1A6969AC}"/>
    <cellStyle name="Comma 9 2 2 6 2" xfId="5158" xr:uid="{FE77E8E3-27D3-441B-B2B2-3FD047BA3BDE}"/>
    <cellStyle name="Comma 9 2 2 6 2 2" xfId="9514" xr:uid="{0A65EA22-5EE5-4618-A153-7292E4A2F126}"/>
    <cellStyle name="Comma 9 2 2 6 3" xfId="7373" xr:uid="{F0C7AFE5-0EBF-4CE3-BA60-B6B2AA5CA452}"/>
    <cellStyle name="Comma 9 2 2 7" xfId="4056" xr:uid="{D5DB01D5-DD36-4930-8866-97028B6EA524}"/>
    <cellStyle name="Comma 9 2 2 7 2" xfId="8412" xr:uid="{3111D880-C425-429E-BAEC-491C412716BD}"/>
    <cellStyle name="Comma 9 2 2 8" xfId="7350" xr:uid="{C3875ADD-4B20-4D83-A0AC-FC20E1B0F016}"/>
    <cellStyle name="Comma 9 2 3" xfId="2303" xr:uid="{07875B61-2713-4C75-80FE-E390F0790339}"/>
    <cellStyle name="Comma 9 2 3 2" xfId="2304" xr:uid="{37D5A1A6-5926-41FA-9D23-98247FD01A81}"/>
    <cellStyle name="Comma 9 2 3 2 2" xfId="2305" xr:uid="{4F520263-316D-443B-81E9-B0C0EBD92A6E}"/>
    <cellStyle name="Comma 9 2 3 2 2 2" xfId="2306" xr:uid="{1CD53264-D6BD-4904-ABD6-5688E8940784}"/>
    <cellStyle name="Comma 9 2 3 2 2 2 2" xfId="6103" xr:uid="{3C0A52DF-9D94-4EDB-AE25-E4F7A4F7B52C}"/>
    <cellStyle name="Comma 9 2 3 2 2 2 2 2" xfId="10459" xr:uid="{67F48FD9-6ADC-431B-BAEC-3ED573E05AFA}"/>
    <cellStyle name="Comma 9 2 3 2 2 2 3" xfId="7377" xr:uid="{B2BF3A7E-39BA-472A-BA68-79251C6810FD}"/>
    <cellStyle name="Comma 9 2 3 2 2 3" xfId="5023" xr:uid="{90D3CCD0-C1E9-44B2-BE5B-48BD2B1875D7}"/>
    <cellStyle name="Comma 9 2 3 2 2 3 2" xfId="9379" xr:uid="{7796C065-7661-4183-B9ED-3DB93C177F7F}"/>
    <cellStyle name="Comma 9 2 3 2 2 4" xfId="7376" xr:uid="{0E4A1425-42E8-49A8-87CF-7CB373312C96}"/>
    <cellStyle name="Comma 9 2 3 2 3" xfId="2307" xr:uid="{31C8123B-F22E-4B89-B0EF-4012192EB0A2}"/>
    <cellStyle name="Comma 9 2 3 2 3 2" xfId="5563" xr:uid="{3148E698-AFB1-4F46-90DB-7A040D0A10C3}"/>
    <cellStyle name="Comma 9 2 3 2 3 2 2" xfId="9919" xr:uid="{0986E25E-692C-426E-B20E-F16FF98F4AA8}"/>
    <cellStyle name="Comma 9 2 3 2 3 3" xfId="7378" xr:uid="{2FC24916-C625-4542-9458-39C4530AD68B}"/>
    <cellStyle name="Comma 9 2 3 2 4" xfId="4483" xr:uid="{F80B73EB-9E0D-4E4D-8227-37691031047A}"/>
    <cellStyle name="Comma 9 2 3 2 4 2" xfId="8839" xr:uid="{F06031BE-7FDA-4BB2-804D-AE4744192EB3}"/>
    <cellStyle name="Comma 9 2 3 2 5" xfId="7375" xr:uid="{B8B5FC70-D3C7-498E-B80B-D6F17F680A1B}"/>
    <cellStyle name="Comma 9 2 3 3" xfId="2308" xr:uid="{104C6B63-3527-4D9B-81BE-64A931AB3AF9}"/>
    <cellStyle name="Comma 9 2 3 3 2" xfId="2309" xr:uid="{B2CCDD04-DF60-435B-9B3E-05806C5CA144}"/>
    <cellStyle name="Comma 9 2 3 3 2 2" xfId="5833" xr:uid="{501805DD-0B1C-443F-BABF-3CEABD0DD0C1}"/>
    <cellStyle name="Comma 9 2 3 3 2 2 2" xfId="10189" xr:uid="{B58BDC33-380C-4080-A8C1-8406B4756624}"/>
    <cellStyle name="Comma 9 2 3 3 2 3" xfId="7380" xr:uid="{386AEE96-579D-475F-A1E2-3620E4532092}"/>
    <cellStyle name="Comma 9 2 3 3 3" xfId="4753" xr:uid="{9D1B4892-C144-4DD6-982F-F995C580AC41}"/>
    <cellStyle name="Comma 9 2 3 3 3 2" xfId="9109" xr:uid="{9912409B-51E7-413F-8964-84A9355450C8}"/>
    <cellStyle name="Comma 9 2 3 3 4" xfId="7379" xr:uid="{EACADFCA-0924-4EAD-BD0C-D8491910E6CB}"/>
    <cellStyle name="Comma 9 2 3 4" xfId="2310" xr:uid="{D44CE463-3AD9-4F43-B7D4-D1CA21974E50}"/>
    <cellStyle name="Comma 9 2 3 4 2" xfId="5293" xr:uid="{1B03C2D0-2002-4DDA-8FD0-24C1985F5738}"/>
    <cellStyle name="Comma 9 2 3 4 2 2" xfId="9649" xr:uid="{495C15E6-09CB-440B-80BD-01564EE88BED}"/>
    <cellStyle name="Comma 9 2 3 4 3" xfId="7381" xr:uid="{E6583A3F-E439-4DD6-9C55-0E538083E20D}"/>
    <cellStyle name="Comma 9 2 3 5" xfId="4123" xr:uid="{5052EE07-4A28-4636-9D9F-21397A6A39D2}"/>
    <cellStyle name="Comma 9 2 3 5 2" xfId="8479" xr:uid="{8DD783CF-5194-4FB7-B7E7-602A4D5867FC}"/>
    <cellStyle name="Comma 9 2 3 6" xfId="7374" xr:uid="{2DA7B44C-B826-4838-AA69-375E0524608E}"/>
    <cellStyle name="Comma 9 2 4" xfId="2311" xr:uid="{D3DE7E5E-9278-4C2E-A48F-36A045F443C4}"/>
    <cellStyle name="Comma 9 2 4 2" xfId="2312" xr:uid="{D3947C6E-E28A-4550-8E2A-B80ECB3ABC24}"/>
    <cellStyle name="Comma 9 2 4 2 2" xfId="2313" xr:uid="{6761A3ED-9778-4840-B166-804011FA38B8}"/>
    <cellStyle name="Comma 9 2 4 2 2 2" xfId="2314" xr:uid="{B1476348-E0CF-41FF-88B4-FC746DD00538}"/>
    <cellStyle name="Comma 9 2 4 2 2 2 2" xfId="6035" xr:uid="{3EB8C0FC-6075-406D-97AA-348C66B0D959}"/>
    <cellStyle name="Comma 9 2 4 2 2 2 2 2" xfId="10391" xr:uid="{D3111212-8903-42D8-B86D-9DB7986383CD}"/>
    <cellStyle name="Comma 9 2 4 2 2 2 3" xfId="7385" xr:uid="{02A81A24-9D72-43EC-B636-C5167D93F194}"/>
    <cellStyle name="Comma 9 2 4 2 2 3" xfId="4955" xr:uid="{EA1D07B2-8A71-431B-829D-A48CCA8D784E}"/>
    <cellStyle name="Comma 9 2 4 2 2 3 2" xfId="9311" xr:uid="{528D8974-20E5-4D1A-9D4D-A15D48A06D0D}"/>
    <cellStyle name="Comma 9 2 4 2 2 4" xfId="7384" xr:uid="{8D1F6110-53DB-4AF1-9371-0D545760453B}"/>
    <cellStyle name="Comma 9 2 4 2 3" xfId="2315" xr:uid="{40CD7D19-C35A-4A99-A1F5-E0FB72364CAC}"/>
    <cellStyle name="Comma 9 2 4 2 3 2" xfId="5495" xr:uid="{2091AA4E-12EC-4459-811F-572A420844E4}"/>
    <cellStyle name="Comma 9 2 4 2 3 2 2" xfId="9851" xr:uid="{54C6572A-EA17-4470-AB1F-C0B35B63E2B5}"/>
    <cellStyle name="Comma 9 2 4 2 3 3" xfId="7386" xr:uid="{D59A5EA0-475F-4A71-8CC7-DA99F29BA516}"/>
    <cellStyle name="Comma 9 2 4 2 4" xfId="4415" xr:uid="{3064FF05-25F5-45EF-8AC7-DB595F939EC2}"/>
    <cellStyle name="Comma 9 2 4 2 4 2" xfId="8771" xr:uid="{107BBBF3-147B-4505-A0DA-419DDD7721AF}"/>
    <cellStyle name="Comma 9 2 4 2 5" xfId="7383" xr:uid="{F06C7ED7-EFBC-4C73-9949-E5948B2F3958}"/>
    <cellStyle name="Comma 9 2 4 3" xfId="2316" xr:uid="{8B121118-AF35-42A5-B102-374D6E111F17}"/>
    <cellStyle name="Comma 9 2 4 3 2" xfId="2317" xr:uid="{2C0612AE-B19A-4653-A220-BE514F1A799D}"/>
    <cellStyle name="Comma 9 2 4 3 2 2" xfId="5765" xr:uid="{8AEDFBD9-292F-4C87-8B04-0B3FD8F64B3F}"/>
    <cellStyle name="Comma 9 2 4 3 2 2 2" xfId="10121" xr:uid="{00034DFA-BB8C-47AA-8571-5B36BC3C97D3}"/>
    <cellStyle name="Comma 9 2 4 3 2 3" xfId="7388" xr:uid="{4CCC9195-C446-4EB0-A91D-C0EE76FFE260}"/>
    <cellStyle name="Comma 9 2 4 3 3" xfId="4685" xr:uid="{8E840753-78D4-4127-B84C-F1628ACFFB97}"/>
    <cellStyle name="Comma 9 2 4 3 3 2" xfId="9041" xr:uid="{3980D624-0A21-4A48-8AFD-DFA2DBD66A8B}"/>
    <cellStyle name="Comma 9 2 4 3 4" xfId="7387" xr:uid="{16C956AA-CC6D-4FF2-889D-CAE56EC73B40}"/>
    <cellStyle name="Comma 9 2 4 4" xfId="2318" xr:uid="{AFCE0344-0BAE-4FBB-B37B-727A97D963EF}"/>
    <cellStyle name="Comma 9 2 4 4 2" xfId="5225" xr:uid="{F4DB56B7-AD60-4E35-84F7-A4033D70C44D}"/>
    <cellStyle name="Comma 9 2 4 4 2 2" xfId="9581" xr:uid="{60938667-4F50-485C-9BB2-BE4B649C98B9}"/>
    <cellStyle name="Comma 9 2 4 4 3" xfId="7389" xr:uid="{088BF787-90E3-482C-AF43-4A47A525595D}"/>
    <cellStyle name="Comma 9 2 4 5" xfId="4235" xr:uid="{2696639F-ACA2-4160-8B7F-A074EA5AABD1}"/>
    <cellStyle name="Comma 9 2 4 5 2" xfId="8591" xr:uid="{3BFF6EE3-047A-43FB-BD6F-56E621A6A8EC}"/>
    <cellStyle name="Comma 9 2 4 6" xfId="7382" xr:uid="{F8554165-5D25-4E20-A088-87B1D8EA1EEF}"/>
    <cellStyle name="Comma 9 2 5" xfId="2319" xr:uid="{582E8885-A0C4-4FA7-869F-4E65BBADAF2E}"/>
    <cellStyle name="Comma 9 2 5 2" xfId="2320" xr:uid="{33C805F6-CC70-4120-B96C-4AEA3D8E2670}"/>
    <cellStyle name="Comma 9 2 5 2 2" xfId="2321" xr:uid="{D7ECEBEB-F85E-4A89-A16E-E3B41D894D67}"/>
    <cellStyle name="Comma 9 2 5 2 2 2" xfId="5923" xr:uid="{0B657ABA-2962-445E-88C1-3D18998933BF}"/>
    <cellStyle name="Comma 9 2 5 2 2 2 2" xfId="10279" xr:uid="{B7F1F2DD-273B-439A-92E5-5D571CB058D5}"/>
    <cellStyle name="Comma 9 2 5 2 2 3" xfId="7392" xr:uid="{F15292DA-E5DF-4AD7-8FB4-7726A2911E4D}"/>
    <cellStyle name="Comma 9 2 5 2 3" xfId="4843" xr:uid="{8988F674-73EE-4493-99E4-FE8473D35570}"/>
    <cellStyle name="Comma 9 2 5 2 3 2" xfId="9199" xr:uid="{F145100B-52D0-4935-8483-9C580E25E805}"/>
    <cellStyle name="Comma 9 2 5 2 4" xfId="7391" xr:uid="{2D884201-C18F-478A-932E-CF8469A5A636}"/>
    <cellStyle name="Comma 9 2 5 3" xfId="2322" xr:uid="{01ECAE2E-DC1B-489E-894E-5F30F474FC69}"/>
    <cellStyle name="Comma 9 2 5 3 2" xfId="5383" xr:uid="{18BC1216-EA49-463F-BFDF-C448E6A77839}"/>
    <cellStyle name="Comma 9 2 5 3 2 2" xfId="9739" xr:uid="{38CBE1FB-5B19-482E-9B5A-FE64F32BB8D2}"/>
    <cellStyle name="Comma 9 2 5 3 3" xfId="7393" xr:uid="{BB879C5B-35C6-40E7-A6F3-61442B453F92}"/>
    <cellStyle name="Comma 9 2 5 4" xfId="4303" xr:uid="{1EE5AA93-D7DD-4ABF-8437-1A44E602CFDC}"/>
    <cellStyle name="Comma 9 2 5 4 2" xfId="8659" xr:uid="{47502C6B-16FD-4156-B98A-713272FD5CD3}"/>
    <cellStyle name="Comma 9 2 5 5" xfId="7390" xr:uid="{A17E595E-6710-42AA-910D-3C6B6394F642}"/>
    <cellStyle name="Comma 9 2 6" xfId="2323" xr:uid="{96C595DF-F28C-4851-ACCF-4C480D2234B3}"/>
    <cellStyle name="Comma 9 2 6 2" xfId="2324" xr:uid="{4BD0B61A-6B70-4EA3-973A-6251FD0C725C}"/>
    <cellStyle name="Comma 9 2 6 2 2" xfId="5653" xr:uid="{93FD8DF4-1039-4074-9822-E169ECBD6965}"/>
    <cellStyle name="Comma 9 2 6 2 2 2" xfId="10009" xr:uid="{373792F2-8703-4D36-949C-657F8E979A0B}"/>
    <cellStyle name="Comma 9 2 6 2 3" xfId="7395" xr:uid="{3C2B3ABC-CF4C-4405-A4D1-0F6C59317B97}"/>
    <cellStyle name="Comma 9 2 6 3" xfId="4573" xr:uid="{4B78B81D-C2E8-4AA9-95D4-2510F986551B}"/>
    <cellStyle name="Comma 9 2 6 3 2" xfId="8929" xr:uid="{E151A3DC-6F7B-40B9-AA75-3D131B3732F0}"/>
    <cellStyle name="Comma 9 2 6 4" xfId="7394" xr:uid="{61589DAE-A545-4D25-B0C8-B27F42F78CBF}"/>
    <cellStyle name="Comma 9 2 7" xfId="2325" xr:uid="{2995DCEA-41CC-4DD2-9ACA-032DF34FC839}"/>
    <cellStyle name="Comma 9 2 7 2" xfId="5113" xr:uid="{826EDDCE-7982-450F-93A3-5516AAEE7352}"/>
    <cellStyle name="Comma 9 2 7 2 2" xfId="9469" xr:uid="{4E5543D5-9676-4899-97E1-93D2180D8AF3}"/>
    <cellStyle name="Comma 9 2 7 3" xfId="7396" xr:uid="{938B04DE-AE5B-4543-B3D8-2C717610BAF5}"/>
    <cellStyle name="Comma 9 2 8" xfId="4055" xr:uid="{B4EF652F-BDE0-4C62-AF2A-C3F4D9404FD9}"/>
    <cellStyle name="Comma 9 2 8 2" xfId="8411" xr:uid="{0229D5F4-E21D-4F3F-BA87-E9CE9A40614A}"/>
    <cellStyle name="Comma 9 2 9" xfId="7349" xr:uid="{CC07A0AF-44C7-4929-9758-629DE3392768}"/>
    <cellStyle name="Comma 9 3" xfId="2326" xr:uid="{0A22DA6D-8BE3-46C7-8B73-DFE241C5C298}"/>
    <cellStyle name="Comma 9 3 2" xfId="2327" xr:uid="{D5DCCF1B-C6F3-4EF9-8BE8-F13C1A4BF909}"/>
    <cellStyle name="Comma 9 3 2 2" xfId="2328" xr:uid="{1C1E1E2F-FFBF-424A-AE41-C2675AA0B7FB}"/>
    <cellStyle name="Comma 9 3 2 2 2" xfId="2329" xr:uid="{E3974B06-4298-402A-BDB3-C8E74EB26165}"/>
    <cellStyle name="Comma 9 3 2 2 2 2" xfId="2330" xr:uid="{6C0246CA-1A07-4C4D-93C8-A377EF962437}"/>
    <cellStyle name="Comma 9 3 2 2 2 2 2" xfId="2331" xr:uid="{6C56A3F6-F7EA-4B6F-8A4E-7239C23CBD25}"/>
    <cellStyle name="Comma 9 3 2 2 2 2 2 2" xfId="6149" xr:uid="{B2AF2C41-959F-471A-B723-6D3CF226082B}"/>
    <cellStyle name="Comma 9 3 2 2 2 2 2 2 2" xfId="10505" xr:uid="{88ECF765-1D5A-4536-99D1-65450AC11D9C}"/>
    <cellStyle name="Comma 9 3 2 2 2 2 2 3" xfId="7402" xr:uid="{D12C5FA8-9753-475D-8E6D-E45FF15F482F}"/>
    <cellStyle name="Comma 9 3 2 2 2 2 3" xfId="5069" xr:uid="{81692DD8-33E8-41F2-8178-48268F1F17E8}"/>
    <cellStyle name="Comma 9 3 2 2 2 2 3 2" xfId="9425" xr:uid="{7EC77E44-28C7-430B-8D45-5E323732AD47}"/>
    <cellStyle name="Comma 9 3 2 2 2 2 4" xfId="7401" xr:uid="{79BF2F71-BD4C-4C45-B212-266A6A7F7665}"/>
    <cellStyle name="Comma 9 3 2 2 2 3" xfId="2332" xr:uid="{29A48CB3-19FC-4119-B96A-FAE2561496ED}"/>
    <cellStyle name="Comma 9 3 2 2 2 3 2" xfId="5609" xr:uid="{EC902890-A10E-4568-A9CC-F5E3FCA15DD6}"/>
    <cellStyle name="Comma 9 3 2 2 2 3 2 2" xfId="9965" xr:uid="{A054CB8E-4489-415E-B3EE-5ED04A9C0C37}"/>
    <cellStyle name="Comma 9 3 2 2 2 3 3" xfId="7403" xr:uid="{B057D9D7-B7D3-4B76-87EF-08728956166D}"/>
    <cellStyle name="Comma 9 3 2 2 2 4" xfId="4529" xr:uid="{C3A41625-2341-43C0-AED1-CFBFB33E81DF}"/>
    <cellStyle name="Comma 9 3 2 2 2 4 2" xfId="8885" xr:uid="{9F5D92BB-19DF-411B-8216-C99AB653F7DF}"/>
    <cellStyle name="Comma 9 3 2 2 2 5" xfId="7400" xr:uid="{42107AE5-4426-47F4-B266-E5CD465954CC}"/>
    <cellStyle name="Comma 9 3 2 2 3" xfId="2333" xr:uid="{17E8B904-F5A1-46F4-B7B3-1C37EDA37F81}"/>
    <cellStyle name="Comma 9 3 2 2 3 2" xfId="2334" xr:uid="{DB9086DE-9A28-4B70-B274-239A63CE4EB9}"/>
    <cellStyle name="Comma 9 3 2 2 3 2 2" xfId="5879" xr:uid="{8CFFD443-C892-4EB8-8462-53E0525003EF}"/>
    <cellStyle name="Comma 9 3 2 2 3 2 2 2" xfId="10235" xr:uid="{6EE7A2A9-7A6C-42C2-AE91-4C476AF442E1}"/>
    <cellStyle name="Comma 9 3 2 2 3 2 3" xfId="7405" xr:uid="{51C035F3-0802-4BB2-9E54-61831F8EA30D}"/>
    <cellStyle name="Comma 9 3 2 2 3 3" xfId="4799" xr:uid="{42C097D2-F738-4501-B013-796A64852B03}"/>
    <cellStyle name="Comma 9 3 2 2 3 3 2" xfId="9155" xr:uid="{664D2F03-4FCA-4615-B287-9009F4D8F63B}"/>
    <cellStyle name="Comma 9 3 2 2 3 4" xfId="7404" xr:uid="{5803AFE2-B08A-4C40-B908-2F59E3F9D891}"/>
    <cellStyle name="Comma 9 3 2 2 4" xfId="2335" xr:uid="{9B7AC3DE-0A61-4CE6-A9C5-32C09C9D15D4}"/>
    <cellStyle name="Comma 9 3 2 2 4 2" xfId="5339" xr:uid="{644F1202-B5C2-436F-AD9B-DB9A5F9EB2C2}"/>
    <cellStyle name="Comma 9 3 2 2 4 2 2" xfId="9695" xr:uid="{493708B7-D2F7-48DD-8ACD-F13FF388DD4E}"/>
    <cellStyle name="Comma 9 3 2 2 4 3" xfId="7406" xr:uid="{2E49113F-1450-4C8F-953E-5D1D80FCB6B9}"/>
    <cellStyle name="Comma 9 3 2 2 5" xfId="4169" xr:uid="{97B2A0A0-D621-46DD-8883-75F1507356D7}"/>
    <cellStyle name="Comma 9 3 2 2 5 2" xfId="8525" xr:uid="{160F7813-6325-40BD-BECE-4425A1B2056E}"/>
    <cellStyle name="Comma 9 3 2 2 6" xfId="7399" xr:uid="{9F86D95A-9198-44F5-A35E-7FA3996C3BB1}"/>
    <cellStyle name="Comma 9 3 2 3" xfId="2336" xr:uid="{9716FE49-E117-49F0-882B-1CE70CC6E4B0}"/>
    <cellStyle name="Comma 9 3 2 3 2" xfId="2337" xr:uid="{02E55623-5D14-4E54-B381-5F64FB70A0CC}"/>
    <cellStyle name="Comma 9 3 2 3 2 2" xfId="2338" xr:uid="{00AC532A-47A4-4094-AFB0-E5B4B29CE3D1}"/>
    <cellStyle name="Comma 9 3 2 3 2 2 2" xfId="2339" xr:uid="{CB021672-1A39-4996-9433-BBFDCAE84803}"/>
    <cellStyle name="Comma 9 3 2 3 2 2 2 2" xfId="6038" xr:uid="{E7139CEC-9C7D-45E3-A8B4-1C6AFD4930C9}"/>
    <cellStyle name="Comma 9 3 2 3 2 2 2 2 2" xfId="10394" xr:uid="{3F7A7B4E-7A65-4D97-9EBA-676C0C19BDEF}"/>
    <cellStyle name="Comma 9 3 2 3 2 2 2 3" xfId="7410" xr:uid="{ECA02A80-795B-4BEF-A144-1CFFBA155827}"/>
    <cellStyle name="Comma 9 3 2 3 2 2 3" xfId="4958" xr:uid="{AC3AC28E-6591-4C4C-9932-CA5CED7697E2}"/>
    <cellStyle name="Comma 9 3 2 3 2 2 3 2" xfId="9314" xr:uid="{DB67BF61-4607-4555-90EF-D246B5661FF4}"/>
    <cellStyle name="Comma 9 3 2 3 2 2 4" xfId="7409" xr:uid="{18C5A381-F223-43B1-98A4-2302120D123F}"/>
    <cellStyle name="Comma 9 3 2 3 2 3" xfId="2340" xr:uid="{87BD1192-6530-4F96-A593-0A820083DAF0}"/>
    <cellStyle name="Comma 9 3 2 3 2 3 2" xfId="5498" xr:uid="{0EFD23F8-369B-4B58-B66D-A1264F79AAE9}"/>
    <cellStyle name="Comma 9 3 2 3 2 3 2 2" xfId="9854" xr:uid="{E1B60D24-0CF6-4B42-89CB-A95D789EAA39}"/>
    <cellStyle name="Comma 9 3 2 3 2 3 3" xfId="7411" xr:uid="{0155C340-9D50-43E3-B2EE-3B60494F97DD}"/>
    <cellStyle name="Comma 9 3 2 3 2 4" xfId="4418" xr:uid="{7719AD0A-6655-43B7-94EA-AB4FA5ABE018}"/>
    <cellStyle name="Comma 9 3 2 3 2 4 2" xfId="8774" xr:uid="{C7EA306C-586A-4EEB-8FFE-7A0B4B1C6334}"/>
    <cellStyle name="Comma 9 3 2 3 2 5" xfId="7408" xr:uid="{07ECBC13-9C99-40A2-B7A9-1AF89548A5AF}"/>
    <cellStyle name="Comma 9 3 2 3 3" xfId="2341" xr:uid="{60F857F1-2B1A-4386-B8BD-C283E1E89C20}"/>
    <cellStyle name="Comma 9 3 2 3 3 2" xfId="2342" xr:uid="{5E0C7912-1D5D-4BEB-B25D-376853570601}"/>
    <cellStyle name="Comma 9 3 2 3 3 2 2" xfId="5768" xr:uid="{FCCEF09C-02CB-492C-A60C-C567D4E162C5}"/>
    <cellStyle name="Comma 9 3 2 3 3 2 2 2" xfId="10124" xr:uid="{E1DB9123-FC16-49DB-BEB5-83FB9AAD611B}"/>
    <cellStyle name="Comma 9 3 2 3 3 2 3" xfId="7413" xr:uid="{A9814E81-4E03-4DFD-A24B-3FD4BEDE8448}"/>
    <cellStyle name="Comma 9 3 2 3 3 3" xfId="4688" xr:uid="{D0DF600F-E6B7-4088-B0AB-4C7BE54B06D4}"/>
    <cellStyle name="Comma 9 3 2 3 3 3 2" xfId="9044" xr:uid="{CD3282C7-9318-4CC0-A76F-87DC7D12D1F2}"/>
    <cellStyle name="Comma 9 3 2 3 3 4" xfId="7412" xr:uid="{74AED3D8-40DB-4889-8169-E7FD8EA333F3}"/>
    <cellStyle name="Comma 9 3 2 3 4" xfId="2343" xr:uid="{34ED0072-CAEB-40F0-A6E9-7541DB30DC36}"/>
    <cellStyle name="Comma 9 3 2 3 4 2" xfId="5228" xr:uid="{40D86F1F-11CD-4705-808E-FA28FE088CEE}"/>
    <cellStyle name="Comma 9 3 2 3 4 2 2" xfId="9584" xr:uid="{EE9E134C-E4CE-4D6D-B1EF-594C5EE011C9}"/>
    <cellStyle name="Comma 9 3 2 3 4 3" xfId="7414" xr:uid="{C47C3B23-842F-4A4E-9DAA-374AFB524AAF}"/>
    <cellStyle name="Comma 9 3 2 3 5" xfId="4238" xr:uid="{659DEBCF-84D5-4CCF-9A6E-FE3752C7178F}"/>
    <cellStyle name="Comma 9 3 2 3 5 2" xfId="8594" xr:uid="{08F46ABF-A561-4936-B3F5-61FBD05C7E28}"/>
    <cellStyle name="Comma 9 3 2 3 6" xfId="7407" xr:uid="{42AA1DBC-CC10-4ECA-9B62-D64DC5EC0117}"/>
    <cellStyle name="Comma 9 3 2 4" xfId="2344" xr:uid="{075BF675-C955-4F74-8BFA-BDF93BFE5B13}"/>
    <cellStyle name="Comma 9 3 2 4 2" xfId="2345" xr:uid="{82A72329-84A1-4933-BEC1-9D3DC00B7228}"/>
    <cellStyle name="Comma 9 3 2 4 2 2" xfId="2346" xr:uid="{6467C48A-9157-46A2-918E-E921319B89EE}"/>
    <cellStyle name="Comma 9 3 2 4 2 2 2" xfId="5969" xr:uid="{149EEDA1-F80C-4F07-ABB9-A24D4ACF6C75}"/>
    <cellStyle name="Comma 9 3 2 4 2 2 2 2" xfId="10325" xr:uid="{4B63C122-9B50-410F-B5B0-253CEFE5FF7C}"/>
    <cellStyle name="Comma 9 3 2 4 2 2 3" xfId="7417" xr:uid="{1563CE94-645E-4C60-A908-7540EA055296}"/>
    <cellStyle name="Comma 9 3 2 4 2 3" xfId="4889" xr:uid="{1FD73F5F-7AEE-4F4D-8C84-15DBE57EADED}"/>
    <cellStyle name="Comma 9 3 2 4 2 3 2" xfId="9245" xr:uid="{ACD7E711-517A-432E-A789-34C9B2C190E4}"/>
    <cellStyle name="Comma 9 3 2 4 2 4" xfId="7416" xr:uid="{8EFBF1A0-DF6D-4EAE-9476-ADED98CC399E}"/>
    <cellStyle name="Comma 9 3 2 4 3" xfId="2347" xr:uid="{DD799C83-D1E4-45A2-BEF3-4E8B392BE2F5}"/>
    <cellStyle name="Comma 9 3 2 4 3 2" xfId="5429" xr:uid="{ADD10841-A077-4379-8023-5655196FCFDB}"/>
    <cellStyle name="Comma 9 3 2 4 3 2 2" xfId="9785" xr:uid="{59C15B82-DFB2-4438-BA20-7FD3583F79CD}"/>
    <cellStyle name="Comma 9 3 2 4 3 3" xfId="7418" xr:uid="{6E455F13-84D6-43E1-B681-7AE19A79DFE6}"/>
    <cellStyle name="Comma 9 3 2 4 4" xfId="4349" xr:uid="{36D236DF-5D5B-44FB-AFE7-94B1A5343137}"/>
    <cellStyle name="Comma 9 3 2 4 4 2" xfId="8705" xr:uid="{E0F7842B-83DD-4FB5-9428-D88A9EA51A26}"/>
    <cellStyle name="Comma 9 3 2 4 5" xfId="7415" xr:uid="{3C9F65CB-E1EF-4BD3-9764-39C932509FDE}"/>
    <cellStyle name="Comma 9 3 2 5" xfId="2348" xr:uid="{DF5C7E3A-36B3-4437-84F1-854D9EB67352}"/>
    <cellStyle name="Comma 9 3 2 5 2" xfId="2349" xr:uid="{A59C6454-D751-45EB-9987-71BBFA6AE7C0}"/>
    <cellStyle name="Comma 9 3 2 5 2 2" xfId="5699" xr:uid="{2B5B9E64-D4F8-4D00-AC3F-93185FCFA1D6}"/>
    <cellStyle name="Comma 9 3 2 5 2 2 2" xfId="10055" xr:uid="{86213D4B-B959-4C78-B4AC-5C20679ABDCC}"/>
    <cellStyle name="Comma 9 3 2 5 2 3" xfId="7420" xr:uid="{24388568-5DFA-42F7-A180-0C3C05AE9A88}"/>
    <cellStyle name="Comma 9 3 2 5 3" xfId="4619" xr:uid="{A710EB69-975D-4029-BB47-F350C5FF45FF}"/>
    <cellStyle name="Comma 9 3 2 5 3 2" xfId="8975" xr:uid="{233BC209-514F-40C3-8522-C4300638F106}"/>
    <cellStyle name="Comma 9 3 2 5 4" xfId="7419" xr:uid="{EFECDF2E-1ABD-4DE2-A5CC-DE85CE36D682}"/>
    <cellStyle name="Comma 9 3 2 6" xfId="2350" xr:uid="{FF00979D-1F01-4FC4-9319-AA6D96A9966B}"/>
    <cellStyle name="Comma 9 3 2 6 2" xfId="5159" xr:uid="{2E379157-1A9F-4005-9725-8840BA88E2BB}"/>
    <cellStyle name="Comma 9 3 2 6 2 2" xfId="9515" xr:uid="{CBF9BD9B-C3F9-4D77-B2C7-AB6041A5BF2E}"/>
    <cellStyle name="Comma 9 3 2 6 3" xfId="7421" xr:uid="{3EE08694-4D2A-45C1-B35E-E305BB3C626D}"/>
    <cellStyle name="Comma 9 3 2 7" xfId="4058" xr:uid="{EAB95C21-D5A6-461E-A7B1-58652806E392}"/>
    <cellStyle name="Comma 9 3 2 7 2" xfId="8414" xr:uid="{81A09934-6BCB-4709-ACF7-E2CD5206EDB1}"/>
    <cellStyle name="Comma 9 3 2 8" xfId="7398" xr:uid="{FE0C5C7D-2EA6-436E-9027-EE604CA40031}"/>
    <cellStyle name="Comma 9 3 3" xfId="2351" xr:uid="{C6241B73-5B8F-4ED6-9B88-140403D5B46E}"/>
    <cellStyle name="Comma 9 3 3 2" xfId="2352" xr:uid="{405DD02F-0AAE-4644-994A-257DC5FDC383}"/>
    <cellStyle name="Comma 9 3 3 2 2" xfId="2353" xr:uid="{7AE2962F-DCAC-493D-B147-6B4B457DAE61}"/>
    <cellStyle name="Comma 9 3 3 2 2 2" xfId="2354" xr:uid="{37BD2732-2B8F-4A4B-9009-B9A9CC909D8E}"/>
    <cellStyle name="Comma 9 3 3 2 2 2 2" xfId="6104" xr:uid="{D1BE8B83-5AF5-4D33-9872-063E37736F4A}"/>
    <cellStyle name="Comma 9 3 3 2 2 2 2 2" xfId="10460" xr:uid="{5A37E4D3-091A-4D19-B8CC-CD379992CDE9}"/>
    <cellStyle name="Comma 9 3 3 2 2 2 3" xfId="7425" xr:uid="{B61D5644-CA59-48ED-B4F2-9543CE5BA2DE}"/>
    <cellStyle name="Comma 9 3 3 2 2 3" xfId="5024" xr:uid="{A1BCA8A4-480F-49D7-BC73-1F5C8B439AD2}"/>
    <cellStyle name="Comma 9 3 3 2 2 3 2" xfId="9380" xr:uid="{088B1919-37A2-41A4-8B7C-649884B9E052}"/>
    <cellStyle name="Comma 9 3 3 2 2 4" xfId="7424" xr:uid="{0CC4F23B-67D9-4A3F-B920-51BEDBB7C243}"/>
    <cellStyle name="Comma 9 3 3 2 3" xfId="2355" xr:uid="{9EA6CCCE-52CC-4620-98B8-10C80907A205}"/>
    <cellStyle name="Comma 9 3 3 2 3 2" xfId="5564" xr:uid="{BCF7040C-82C6-4660-9515-111E131BBEDF}"/>
    <cellStyle name="Comma 9 3 3 2 3 2 2" xfId="9920" xr:uid="{DCF6130C-0D77-49BB-A49A-04F013E5E7F5}"/>
    <cellStyle name="Comma 9 3 3 2 3 3" xfId="7426" xr:uid="{DAFE1C0D-89A4-4299-A01D-B33507AE1D46}"/>
    <cellStyle name="Comma 9 3 3 2 4" xfId="4484" xr:uid="{ADED7643-FBAA-4AED-9083-5B9961446510}"/>
    <cellStyle name="Comma 9 3 3 2 4 2" xfId="8840" xr:uid="{88D65E5E-4BD4-4D36-91D6-DE3BA8051008}"/>
    <cellStyle name="Comma 9 3 3 2 5" xfId="7423" xr:uid="{6875CA24-3E20-46FD-9D21-FD4A51E5549A}"/>
    <cellStyle name="Comma 9 3 3 3" xfId="2356" xr:uid="{35F65C1E-E86B-49A1-85A6-28774BA6601A}"/>
    <cellStyle name="Comma 9 3 3 3 2" xfId="2357" xr:uid="{7EC5012C-F3B2-4963-AABE-656EB65375EA}"/>
    <cellStyle name="Comma 9 3 3 3 2 2" xfId="5834" xr:uid="{C9F5120F-6980-4918-AB84-5E4F1F4A9851}"/>
    <cellStyle name="Comma 9 3 3 3 2 2 2" xfId="10190" xr:uid="{807BE4E5-5E89-4B65-B115-7EBB28890851}"/>
    <cellStyle name="Comma 9 3 3 3 2 3" xfId="7428" xr:uid="{F302FFB4-4E9F-43A1-BD17-5B4E993CD2B3}"/>
    <cellStyle name="Comma 9 3 3 3 3" xfId="4754" xr:uid="{98E31E6E-0DEC-4336-B3EC-15033BEA07F0}"/>
    <cellStyle name="Comma 9 3 3 3 3 2" xfId="9110" xr:uid="{C6B3DFC2-7812-4AF7-AA87-0467C047C4EE}"/>
    <cellStyle name="Comma 9 3 3 3 4" xfId="7427" xr:uid="{99EEEC3D-68A9-4319-AA63-F78516CD9645}"/>
    <cellStyle name="Comma 9 3 3 4" xfId="2358" xr:uid="{DF26F3A3-BF50-4D8C-AE04-8F2C0A6F6B4A}"/>
    <cellStyle name="Comma 9 3 3 4 2" xfId="5294" xr:uid="{427CFDAC-D044-4E9C-B7A2-20DCE85304E0}"/>
    <cellStyle name="Comma 9 3 3 4 2 2" xfId="9650" xr:uid="{1A5FE946-B085-4D92-B212-03979378F6DD}"/>
    <cellStyle name="Comma 9 3 3 4 3" xfId="7429" xr:uid="{AB40DDB4-79B6-4D25-92AA-C6F88EC91FD5}"/>
    <cellStyle name="Comma 9 3 3 5" xfId="4124" xr:uid="{FE703CC6-1611-4FB7-87E7-F10F20447180}"/>
    <cellStyle name="Comma 9 3 3 5 2" xfId="8480" xr:uid="{066B2368-573E-421F-A5D2-1AB9721F509C}"/>
    <cellStyle name="Comma 9 3 3 6" xfId="7422" xr:uid="{4BB6C1C0-FAC8-4D20-A3E0-97AD3222A603}"/>
    <cellStyle name="Comma 9 3 4" xfId="2359" xr:uid="{331B9879-ECBA-437D-96EA-D2A849E5F6D3}"/>
    <cellStyle name="Comma 9 3 4 2" xfId="2360" xr:uid="{57FF4D42-8B92-401E-8411-A04D19E63C15}"/>
    <cellStyle name="Comma 9 3 4 2 2" xfId="2361" xr:uid="{B1049FF5-B54E-471C-9A7E-09D93CF60E58}"/>
    <cellStyle name="Comma 9 3 4 2 2 2" xfId="2362" xr:uid="{47ACBBF7-C095-49A2-BC71-CF4CF2042297}"/>
    <cellStyle name="Comma 9 3 4 2 2 2 2" xfId="6037" xr:uid="{634066B4-1471-422E-A357-87B63414D687}"/>
    <cellStyle name="Comma 9 3 4 2 2 2 2 2" xfId="10393" xr:uid="{30881BEE-455A-4209-BD38-7B0875205E7B}"/>
    <cellStyle name="Comma 9 3 4 2 2 2 3" xfId="7433" xr:uid="{0D4B575F-9E8E-4C80-A0F0-413AC68DCF2D}"/>
    <cellStyle name="Comma 9 3 4 2 2 3" xfId="4957" xr:uid="{86A7D3D7-95E4-4920-9E07-EFA3191E1777}"/>
    <cellStyle name="Comma 9 3 4 2 2 3 2" xfId="9313" xr:uid="{17909859-3C4A-4E52-B4CE-3B9A120B41A2}"/>
    <cellStyle name="Comma 9 3 4 2 2 4" xfId="7432" xr:uid="{CDA28D91-8DA9-4584-B2F6-3558C9BF82F5}"/>
    <cellStyle name="Comma 9 3 4 2 3" xfId="2363" xr:uid="{78419957-4E59-456E-AD01-650544C8C32D}"/>
    <cellStyle name="Comma 9 3 4 2 3 2" xfId="5497" xr:uid="{83D1E357-3EDA-403B-89F0-41F1DDB66DE1}"/>
    <cellStyle name="Comma 9 3 4 2 3 2 2" xfId="9853" xr:uid="{344F218F-CB66-4723-8A08-4905D41BAB9F}"/>
    <cellStyle name="Comma 9 3 4 2 3 3" xfId="7434" xr:uid="{B942E420-6405-4EC0-827F-54C728FA9EF6}"/>
    <cellStyle name="Comma 9 3 4 2 4" xfId="4417" xr:uid="{D232B689-1552-47DA-86F5-E5F4C581B4E4}"/>
    <cellStyle name="Comma 9 3 4 2 4 2" xfId="8773" xr:uid="{93737AE6-BC32-40F0-9056-34B2C01AF577}"/>
    <cellStyle name="Comma 9 3 4 2 5" xfId="7431" xr:uid="{CF6075DD-D3E7-4789-9950-8AD20F67A2B9}"/>
    <cellStyle name="Comma 9 3 4 3" xfId="2364" xr:uid="{075C82DB-E203-400A-AADE-B2668A5FADD1}"/>
    <cellStyle name="Comma 9 3 4 3 2" xfId="2365" xr:uid="{17F1BA40-F1B7-48E3-A9AC-DDC1B55FD08B}"/>
    <cellStyle name="Comma 9 3 4 3 2 2" xfId="5767" xr:uid="{57C93323-9406-437B-B4AD-9979D5EF3616}"/>
    <cellStyle name="Comma 9 3 4 3 2 2 2" xfId="10123" xr:uid="{54355A9E-B14A-4B6F-843E-EE65DE9654EF}"/>
    <cellStyle name="Comma 9 3 4 3 2 3" xfId="7436" xr:uid="{8C89DA8A-42F3-405B-B0A8-4F5B9CBD1FD4}"/>
    <cellStyle name="Comma 9 3 4 3 3" xfId="4687" xr:uid="{FD65E82D-A401-4DAB-B3BB-5C7666C3FF7A}"/>
    <cellStyle name="Comma 9 3 4 3 3 2" xfId="9043" xr:uid="{77729C39-FDCC-45C6-9DF8-0AECD7B6C7F8}"/>
    <cellStyle name="Comma 9 3 4 3 4" xfId="7435" xr:uid="{827CEDE2-CD2D-401D-A621-F139406DAC35}"/>
    <cellStyle name="Comma 9 3 4 4" xfId="2366" xr:uid="{598159A0-A546-4EBB-B7DA-EE99330B44E7}"/>
    <cellStyle name="Comma 9 3 4 4 2" xfId="5227" xr:uid="{39B53B5D-5E50-41D1-829B-5C7CC787AE7F}"/>
    <cellStyle name="Comma 9 3 4 4 2 2" xfId="9583" xr:uid="{06C070BA-8C75-471F-A137-7B3B24EB079E}"/>
    <cellStyle name="Comma 9 3 4 4 3" xfId="7437" xr:uid="{0384CDDD-0BCA-40A7-917C-7197F736C60F}"/>
    <cellStyle name="Comma 9 3 4 5" xfId="4237" xr:uid="{B7A02903-2386-4AE8-AA72-94F629709DA8}"/>
    <cellStyle name="Comma 9 3 4 5 2" xfId="8593" xr:uid="{8E7F3D41-9811-4C6F-B03C-CE63D83857BD}"/>
    <cellStyle name="Comma 9 3 4 6" xfId="7430" xr:uid="{8866A35B-70A1-4E71-90EE-7F14932701DC}"/>
    <cellStyle name="Comma 9 3 5" xfId="2367" xr:uid="{2ED45AB6-6D88-451E-8DFC-90AFE9F708CD}"/>
    <cellStyle name="Comma 9 3 5 2" xfId="2368" xr:uid="{476B516A-5BB5-4A1F-9315-A9111B6C6883}"/>
    <cellStyle name="Comma 9 3 5 2 2" xfId="2369" xr:uid="{C087FDAC-55D2-462D-A2F8-A4A646CEDBC1}"/>
    <cellStyle name="Comma 9 3 5 2 2 2" xfId="5924" xr:uid="{A54BB363-77C3-45F6-A861-BB9334FA3BCC}"/>
    <cellStyle name="Comma 9 3 5 2 2 2 2" xfId="10280" xr:uid="{7B0B54EB-0631-46E1-AA93-A972414C96AB}"/>
    <cellStyle name="Comma 9 3 5 2 2 3" xfId="7440" xr:uid="{5966BB95-52FE-4894-AE94-A4428F1855E9}"/>
    <cellStyle name="Comma 9 3 5 2 3" xfId="4844" xr:uid="{97A27D46-38A1-439B-85A6-9CB98E8BAD04}"/>
    <cellStyle name="Comma 9 3 5 2 3 2" xfId="9200" xr:uid="{6931CB1C-4C07-40C1-9D5E-4A0352C0ABB0}"/>
    <cellStyle name="Comma 9 3 5 2 4" xfId="7439" xr:uid="{03E14047-D983-4E10-8634-782E06C53B3C}"/>
    <cellStyle name="Comma 9 3 5 3" xfId="2370" xr:uid="{9C7D8F6C-328F-49FD-9351-B5396A89B17D}"/>
    <cellStyle name="Comma 9 3 5 3 2" xfId="5384" xr:uid="{2EB7CCF0-C5A5-4E88-9761-7FF601D65028}"/>
    <cellStyle name="Comma 9 3 5 3 2 2" xfId="9740" xr:uid="{D7F52ED6-605B-4D40-BD9C-A0FC6C4FCFD5}"/>
    <cellStyle name="Comma 9 3 5 3 3" xfId="7441" xr:uid="{DF7462AF-51AB-437E-AB24-A37561C406CA}"/>
    <cellStyle name="Comma 9 3 5 4" xfId="4304" xr:uid="{0418EA57-FE99-48D8-B4B8-0CB34023D23E}"/>
    <cellStyle name="Comma 9 3 5 4 2" xfId="8660" xr:uid="{A9C9E502-2164-4DBA-A765-EF05D10B92EE}"/>
    <cellStyle name="Comma 9 3 5 5" xfId="7438" xr:uid="{EAFFF3FF-6B96-4931-95A8-5E908E1448A5}"/>
    <cellStyle name="Comma 9 3 6" xfId="2371" xr:uid="{2A35B6EA-31D5-4922-970A-10C6F818FBD1}"/>
    <cellStyle name="Comma 9 3 6 2" xfId="2372" xr:uid="{102DEB20-D78F-4146-BB3F-1A6F9E26A7A5}"/>
    <cellStyle name="Comma 9 3 6 2 2" xfId="5654" xr:uid="{BD39A58C-C73D-4340-A8B8-B494E04A9731}"/>
    <cellStyle name="Comma 9 3 6 2 2 2" xfId="10010" xr:uid="{F2600AAE-C285-42A6-B527-6A10777E54D1}"/>
    <cellStyle name="Comma 9 3 6 2 3" xfId="7443" xr:uid="{CB0455CB-ECB7-4DF6-A096-4879E7B87158}"/>
    <cellStyle name="Comma 9 3 6 3" xfId="4574" xr:uid="{2AA08D63-87DC-412A-BF93-EEEDCA3D119C}"/>
    <cellStyle name="Comma 9 3 6 3 2" xfId="8930" xr:uid="{FDDA4A4F-818A-4B17-9473-6E3949F753E5}"/>
    <cellStyle name="Comma 9 3 6 4" xfId="7442" xr:uid="{BDE7AFC3-6246-4D27-AA62-F11599EE882D}"/>
    <cellStyle name="Comma 9 3 7" xfId="2373" xr:uid="{0520AD39-8439-4F38-994F-A5FB74399236}"/>
    <cellStyle name="Comma 9 3 7 2" xfId="5114" xr:uid="{0D0BA94C-50F2-426C-B0E7-084FB91183FB}"/>
    <cellStyle name="Comma 9 3 7 2 2" xfId="9470" xr:uid="{BEB9D226-432A-4BE6-9DFD-99D5DA0FDF4B}"/>
    <cellStyle name="Comma 9 3 7 3" xfId="7444" xr:uid="{B9D01311-E05A-41BE-9C21-00AF20064453}"/>
    <cellStyle name="Comma 9 3 8" xfId="4057" xr:uid="{7BCB95AE-1596-4135-96C1-212F143A1268}"/>
    <cellStyle name="Comma 9 3 8 2" xfId="8413" xr:uid="{BEAFC934-136E-42FE-9897-BDE1ECDDD3D4}"/>
    <cellStyle name="Comma 9 3 9" xfId="7397" xr:uid="{E05CC30A-ACF6-4B91-83A7-14473D8EC108}"/>
    <cellStyle name="Comma 9 4" xfId="2374" xr:uid="{CFF1315C-17B7-4640-8219-C498B35079B0}"/>
    <cellStyle name="Comma 9 4 2" xfId="2375" xr:uid="{0FF9EBDA-24A2-4AA2-9597-BC8FAD8ACDC3}"/>
    <cellStyle name="Comma 9 4 2 2" xfId="2376" xr:uid="{C7FD1BFD-D3A7-4AEB-BD7F-774DD9C9AA17}"/>
    <cellStyle name="Comma 9 4 2 2 2" xfId="2377" xr:uid="{EB4F00A0-342D-495B-BCA5-2C5ACA5D0E84}"/>
    <cellStyle name="Comma 9 4 2 2 2 2" xfId="2378" xr:uid="{EE1D30C2-D7BF-40E1-AA9E-A1857BFB3876}"/>
    <cellStyle name="Comma 9 4 2 2 2 2 2" xfId="2379" xr:uid="{845D1630-C757-4AE9-9BEE-04BA823652A6}"/>
    <cellStyle name="Comma 9 4 2 2 2 2 2 2" xfId="6150" xr:uid="{A8F413A0-0FE7-42B4-85B1-22F5303929E8}"/>
    <cellStyle name="Comma 9 4 2 2 2 2 2 2 2" xfId="10506" xr:uid="{C3B24D93-226E-43BA-81DF-392CE73427D8}"/>
    <cellStyle name="Comma 9 4 2 2 2 2 2 3" xfId="7450" xr:uid="{D4B9D0A5-D1FA-4138-B17F-A4AF4AFBCF5C}"/>
    <cellStyle name="Comma 9 4 2 2 2 2 3" xfId="5070" xr:uid="{66478A7B-7130-4048-8469-2EC3546A3C52}"/>
    <cellStyle name="Comma 9 4 2 2 2 2 3 2" xfId="9426" xr:uid="{88C2573F-216E-42DC-9BF1-036C495E36E3}"/>
    <cellStyle name="Comma 9 4 2 2 2 2 4" xfId="7449" xr:uid="{CF21622A-0963-4DA4-B0B2-098461CB0887}"/>
    <cellStyle name="Comma 9 4 2 2 2 3" xfId="2380" xr:uid="{FF4CF22E-237D-4FB6-9F81-48C28772ADA7}"/>
    <cellStyle name="Comma 9 4 2 2 2 3 2" xfId="5610" xr:uid="{ABCEBE82-C93A-4181-8276-5FFD1D52463C}"/>
    <cellStyle name="Comma 9 4 2 2 2 3 2 2" xfId="9966" xr:uid="{1A14F95D-B30F-4AE9-8421-04F4DD218FA2}"/>
    <cellStyle name="Comma 9 4 2 2 2 3 3" xfId="7451" xr:uid="{43804B6B-CC3B-4C1F-9D7B-2245FB522546}"/>
    <cellStyle name="Comma 9 4 2 2 2 4" xfId="4530" xr:uid="{B2B2D5BF-FFB5-48AD-A08E-2815254BC184}"/>
    <cellStyle name="Comma 9 4 2 2 2 4 2" xfId="8886" xr:uid="{82109D8D-D790-4313-8201-1BFAA6BF9335}"/>
    <cellStyle name="Comma 9 4 2 2 2 5" xfId="7448" xr:uid="{EF518F07-9899-4D2C-A075-AF70EEA0BC1B}"/>
    <cellStyle name="Comma 9 4 2 2 3" xfId="2381" xr:uid="{18D17E70-381F-429E-8730-8BC06D87477A}"/>
    <cellStyle name="Comma 9 4 2 2 3 2" xfId="2382" xr:uid="{59B058C3-3E92-4AE6-8D2B-5B3C3B6840F3}"/>
    <cellStyle name="Comma 9 4 2 2 3 2 2" xfId="5880" xr:uid="{6ED22F99-1B98-4A89-B523-099EB34507A6}"/>
    <cellStyle name="Comma 9 4 2 2 3 2 2 2" xfId="10236" xr:uid="{CEC44896-388E-49F5-AFBE-AAD367FAA745}"/>
    <cellStyle name="Comma 9 4 2 2 3 2 3" xfId="7453" xr:uid="{A30153CD-E50C-430E-843F-7B2E2BBFA3A5}"/>
    <cellStyle name="Comma 9 4 2 2 3 3" xfId="4800" xr:uid="{8084CCE4-01FE-42AF-9291-FFE067DBF3ED}"/>
    <cellStyle name="Comma 9 4 2 2 3 3 2" xfId="9156" xr:uid="{EB7E09DC-B2FC-49E7-99D5-4EF8FF13394D}"/>
    <cellStyle name="Comma 9 4 2 2 3 4" xfId="7452" xr:uid="{8369CE46-A5CD-4462-9246-6D339C6D0588}"/>
    <cellStyle name="Comma 9 4 2 2 4" xfId="2383" xr:uid="{EC8FEB34-7274-4353-B22F-15571F00FDA1}"/>
    <cellStyle name="Comma 9 4 2 2 4 2" xfId="5340" xr:uid="{8463D234-3222-4C20-9C3E-CB114F096534}"/>
    <cellStyle name="Comma 9 4 2 2 4 2 2" xfId="9696" xr:uid="{D09541D0-EE7C-4B83-9874-28361B7AAD8C}"/>
    <cellStyle name="Comma 9 4 2 2 4 3" xfId="7454" xr:uid="{88C12640-8FCD-4887-A94C-D74B47DD32DD}"/>
    <cellStyle name="Comma 9 4 2 2 5" xfId="4170" xr:uid="{7839357A-F370-40D8-8B74-9AEA2B4DF39D}"/>
    <cellStyle name="Comma 9 4 2 2 5 2" xfId="8526" xr:uid="{907ED173-75D2-4BD0-9FAB-D10B6CF16DA1}"/>
    <cellStyle name="Comma 9 4 2 2 6" xfId="7447" xr:uid="{999C23A3-F9F5-42D3-A406-9EF990537E59}"/>
    <cellStyle name="Comma 9 4 2 3" xfId="2384" xr:uid="{19FB5105-138C-4CCE-9D64-5DD903A768C9}"/>
    <cellStyle name="Comma 9 4 2 3 2" xfId="2385" xr:uid="{C66705E6-69C9-494F-A66D-74DD00D2AA8C}"/>
    <cellStyle name="Comma 9 4 2 3 2 2" xfId="2386" xr:uid="{5ADCE222-37BD-4059-B6AB-6023DA04F1BB}"/>
    <cellStyle name="Comma 9 4 2 3 2 2 2" xfId="2387" xr:uid="{7D50FEAE-9205-4812-A982-8EB1B988AE7B}"/>
    <cellStyle name="Comma 9 4 2 3 2 2 2 2" xfId="6040" xr:uid="{044BA99E-CFFE-49C9-8222-1A2D09924D33}"/>
    <cellStyle name="Comma 9 4 2 3 2 2 2 2 2" xfId="10396" xr:uid="{90A27CF1-C50E-4E26-9437-3605CC7E5B7A}"/>
    <cellStyle name="Comma 9 4 2 3 2 2 2 3" xfId="7458" xr:uid="{37B5E592-C1AD-4231-97A6-26D65D5CCB09}"/>
    <cellStyle name="Comma 9 4 2 3 2 2 3" xfId="4960" xr:uid="{96387F92-BF2A-4752-9AA3-CF3AC0AC3F4E}"/>
    <cellStyle name="Comma 9 4 2 3 2 2 3 2" xfId="9316" xr:uid="{40507363-CC15-431D-88C9-A26C5CBF9442}"/>
    <cellStyle name="Comma 9 4 2 3 2 2 4" xfId="7457" xr:uid="{1C9BCCFB-AE46-43EA-98B5-ADFD29EEC779}"/>
    <cellStyle name="Comma 9 4 2 3 2 3" xfId="2388" xr:uid="{9ABFBA2C-147F-457C-9843-F93E8D576C1E}"/>
    <cellStyle name="Comma 9 4 2 3 2 3 2" xfId="5500" xr:uid="{A2DDF077-7980-4531-83C6-12DF3EFEBED1}"/>
    <cellStyle name="Comma 9 4 2 3 2 3 2 2" xfId="9856" xr:uid="{A171D4A7-BBE7-4271-82DE-CDC4A2FD5306}"/>
    <cellStyle name="Comma 9 4 2 3 2 3 3" xfId="7459" xr:uid="{57FAD03D-F10A-49AA-AED3-DA798EEAD14A}"/>
    <cellStyle name="Comma 9 4 2 3 2 4" xfId="4420" xr:uid="{C89C5B61-A41D-42F0-8A27-0BB55D1626A3}"/>
    <cellStyle name="Comma 9 4 2 3 2 4 2" xfId="8776" xr:uid="{D68F04B3-9BC3-4780-A005-C680F8121AA6}"/>
    <cellStyle name="Comma 9 4 2 3 2 5" xfId="7456" xr:uid="{5A34F6F8-2F51-468B-A798-FB5E3503C691}"/>
    <cellStyle name="Comma 9 4 2 3 3" xfId="2389" xr:uid="{B36ACF73-D7D8-4123-A2CE-58AE2166E6CD}"/>
    <cellStyle name="Comma 9 4 2 3 3 2" xfId="2390" xr:uid="{786C330F-DFB5-4169-AB3A-4E1E7AA87B7D}"/>
    <cellStyle name="Comma 9 4 2 3 3 2 2" xfId="5770" xr:uid="{DE1C1F81-DCA4-48BE-809A-FD7F01343CF5}"/>
    <cellStyle name="Comma 9 4 2 3 3 2 2 2" xfId="10126" xr:uid="{DA59E0CD-776B-4DB1-85A6-CFE6A8191D09}"/>
    <cellStyle name="Comma 9 4 2 3 3 2 3" xfId="7461" xr:uid="{6B0251AC-EBDC-4092-B3A9-69DE7E3986E0}"/>
    <cellStyle name="Comma 9 4 2 3 3 3" xfId="4690" xr:uid="{C92C97F5-94AF-424E-A3E1-B8BF2C7728E4}"/>
    <cellStyle name="Comma 9 4 2 3 3 3 2" xfId="9046" xr:uid="{7E065913-D449-4851-9ADF-C8C92DC4F3E2}"/>
    <cellStyle name="Comma 9 4 2 3 3 4" xfId="7460" xr:uid="{F5012019-0081-44BC-BE9A-4B38805F8D0C}"/>
    <cellStyle name="Comma 9 4 2 3 4" xfId="2391" xr:uid="{D84F7B5D-770A-4EF5-87E8-4AB4EBD2A692}"/>
    <cellStyle name="Comma 9 4 2 3 4 2" xfId="5230" xr:uid="{E7D9E302-D01B-40E6-A674-1D0264B31AC1}"/>
    <cellStyle name="Comma 9 4 2 3 4 2 2" xfId="9586" xr:uid="{54F25806-3B1D-4284-83D9-2EFE34733AAD}"/>
    <cellStyle name="Comma 9 4 2 3 4 3" xfId="7462" xr:uid="{71E287BD-5B3F-4ED8-999B-CACCDFD5F708}"/>
    <cellStyle name="Comma 9 4 2 3 5" xfId="4240" xr:uid="{28B5C5FF-26A0-4005-8CBD-D1794177A7EC}"/>
    <cellStyle name="Comma 9 4 2 3 5 2" xfId="8596" xr:uid="{B159291A-7AA8-415C-A7B3-9286BCC8FD36}"/>
    <cellStyle name="Comma 9 4 2 3 6" xfId="7455" xr:uid="{0A2A0689-306F-40BF-973B-FA6098E0C90A}"/>
    <cellStyle name="Comma 9 4 2 4" xfId="2392" xr:uid="{52273EDD-4D93-483A-8B50-FC7E206CF6EF}"/>
    <cellStyle name="Comma 9 4 2 4 2" xfId="2393" xr:uid="{E8947254-FC55-46E5-ADDC-9154C5393CD9}"/>
    <cellStyle name="Comma 9 4 2 4 2 2" xfId="2394" xr:uid="{C9CFC959-DAEB-40C2-BB68-3DD71CD05D47}"/>
    <cellStyle name="Comma 9 4 2 4 2 2 2" xfId="5970" xr:uid="{361B3099-62DC-4DE3-A715-B3B383373C4A}"/>
    <cellStyle name="Comma 9 4 2 4 2 2 2 2" xfId="10326" xr:uid="{FBFBDA73-E0B7-4DA2-BC79-ADDCD231F04B}"/>
    <cellStyle name="Comma 9 4 2 4 2 2 3" xfId="7465" xr:uid="{DF7CE9BB-BD98-4041-BCED-F296367B91AA}"/>
    <cellStyle name="Comma 9 4 2 4 2 3" xfId="4890" xr:uid="{09917E1D-0DE4-47D5-ABAD-C7BD9DA64B94}"/>
    <cellStyle name="Comma 9 4 2 4 2 3 2" xfId="9246" xr:uid="{50A6BD92-23E0-495D-BD4E-4449EFA8EB49}"/>
    <cellStyle name="Comma 9 4 2 4 2 4" xfId="7464" xr:uid="{DDAAD8DA-623A-4CD4-80C3-A0CEB3869869}"/>
    <cellStyle name="Comma 9 4 2 4 3" xfId="2395" xr:uid="{8369E3F6-7B6C-4B78-9AA2-AC9CFFFBE824}"/>
    <cellStyle name="Comma 9 4 2 4 3 2" xfId="5430" xr:uid="{23C3B76B-894A-4E3D-A7BC-58EC1D5F9F62}"/>
    <cellStyle name="Comma 9 4 2 4 3 2 2" xfId="9786" xr:uid="{41DB2348-AB57-406A-A053-24BA585D3511}"/>
    <cellStyle name="Comma 9 4 2 4 3 3" xfId="7466" xr:uid="{0279BA15-19D8-4EF3-A58C-1B71BD951EC7}"/>
    <cellStyle name="Comma 9 4 2 4 4" xfId="4350" xr:uid="{84BD8F3A-5BAA-4E3A-9BDC-B9681158C810}"/>
    <cellStyle name="Comma 9 4 2 4 4 2" xfId="8706" xr:uid="{286A2BAE-A4A9-4B83-91CF-D69CAD1ACDAD}"/>
    <cellStyle name="Comma 9 4 2 4 5" xfId="7463" xr:uid="{FEF06100-1FAA-4E66-BB1B-1B40E2CB6C7F}"/>
    <cellStyle name="Comma 9 4 2 5" xfId="2396" xr:uid="{7073F0D6-A1B0-40EC-A4BB-2D8D172CC057}"/>
    <cellStyle name="Comma 9 4 2 5 2" xfId="2397" xr:uid="{C64ECB4B-21FA-470F-9E17-5636320CE05D}"/>
    <cellStyle name="Comma 9 4 2 5 2 2" xfId="5700" xr:uid="{B79B4AD7-80C9-4112-A391-CF12B21BDD48}"/>
    <cellStyle name="Comma 9 4 2 5 2 2 2" xfId="10056" xr:uid="{1805B54D-199B-431C-B774-BE4034984A8C}"/>
    <cellStyle name="Comma 9 4 2 5 2 3" xfId="7468" xr:uid="{EEAF9DA9-D9FB-41BC-A156-B1149579BD4C}"/>
    <cellStyle name="Comma 9 4 2 5 3" xfId="4620" xr:uid="{C4E2C99B-66BA-4B96-A6A7-1D095D526A29}"/>
    <cellStyle name="Comma 9 4 2 5 3 2" xfId="8976" xr:uid="{65D0EDE5-D042-4874-B81B-5663EB36CA41}"/>
    <cellStyle name="Comma 9 4 2 5 4" xfId="7467" xr:uid="{B9805423-D3C3-4EC0-A6DE-71F269DEBA56}"/>
    <cellStyle name="Comma 9 4 2 6" xfId="2398" xr:uid="{7967B1E4-F9F4-4604-B4D6-C4159F18E254}"/>
    <cellStyle name="Comma 9 4 2 6 2" xfId="5160" xr:uid="{CA9CC72D-C207-48C8-A72E-0FDD2E0DFCAF}"/>
    <cellStyle name="Comma 9 4 2 6 2 2" xfId="9516" xr:uid="{9209F179-15A1-4658-84FA-55836CF805A4}"/>
    <cellStyle name="Comma 9 4 2 6 3" xfId="7469" xr:uid="{9415D4F2-1C78-45EF-923C-9B47698D0E3E}"/>
    <cellStyle name="Comma 9 4 2 7" xfId="4060" xr:uid="{F2F99473-37FD-4ED9-969C-E1F72FF723DE}"/>
    <cellStyle name="Comma 9 4 2 7 2" xfId="8416" xr:uid="{DBD97F6F-087C-43CF-8F36-4C8E2682959E}"/>
    <cellStyle name="Comma 9 4 2 8" xfId="7446" xr:uid="{538C6409-6FE7-40CA-A0F4-4CEC2955D9EE}"/>
    <cellStyle name="Comma 9 4 3" xfId="2399" xr:uid="{ED01BA80-FA11-45F9-A0F3-83AE510B0DDC}"/>
    <cellStyle name="Comma 9 4 3 2" xfId="2400" xr:uid="{0FF28389-EE6F-472B-9EBB-AA8E49A8CCA7}"/>
    <cellStyle name="Comma 9 4 3 2 2" xfId="2401" xr:uid="{4C50B2EC-721D-4D71-8938-88D4E3E1E43C}"/>
    <cellStyle name="Comma 9 4 3 2 2 2" xfId="2402" xr:uid="{6DE79F61-082F-4F4B-BF6C-398E2DB6FF02}"/>
    <cellStyle name="Comma 9 4 3 2 2 2 2" xfId="6105" xr:uid="{63047501-B331-494D-9D24-EDADA0F63D28}"/>
    <cellStyle name="Comma 9 4 3 2 2 2 2 2" xfId="10461" xr:uid="{CD9B6585-5EBC-4250-AA01-07DFA6FEEB91}"/>
    <cellStyle name="Comma 9 4 3 2 2 2 3" xfId="7473" xr:uid="{0B397F2A-533B-4E1C-BE6B-DEE50F380F51}"/>
    <cellStyle name="Comma 9 4 3 2 2 3" xfId="5025" xr:uid="{D27AF792-014E-44F3-A27F-D5E667C5685F}"/>
    <cellStyle name="Comma 9 4 3 2 2 3 2" xfId="9381" xr:uid="{DB38AEFB-EC7E-46A6-917F-9B86A089CEDA}"/>
    <cellStyle name="Comma 9 4 3 2 2 4" xfId="7472" xr:uid="{891819CA-D278-4044-8844-1E29A38D2DAF}"/>
    <cellStyle name="Comma 9 4 3 2 3" xfId="2403" xr:uid="{CE0CAF94-D215-413E-9954-C18E2F0FC07F}"/>
    <cellStyle name="Comma 9 4 3 2 3 2" xfId="5565" xr:uid="{6FD8CED8-AD13-467D-B74E-EEC0B53D21E0}"/>
    <cellStyle name="Comma 9 4 3 2 3 2 2" xfId="9921" xr:uid="{4363F03B-2423-463A-9457-2B82958015C0}"/>
    <cellStyle name="Comma 9 4 3 2 3 3" xfId="7474" xr:uid="{FE757161-0238-404F-9151-EF7DC4D8ADFB}"/>
    <cellStyle name="Comma 9 4 3 2 4" xfId="4485" xr:uid="{443FB72F-2F4D-4126-8761-4B4584BC1858}"/>
    <cellStyle name="Comma 9 4 3 2 4 2" xfId="8841" xr:uid="{4CE12AE1-C583-4080-B4D5-6FD3C3F513E5}"/>
    <cellStyle name="Comma 9 4 3 2 5" xfId="7471" xr:uid="{6DC5FDE1-D992-4D34-A52C-406DA132DAFB}"/>
    <cellStyle name="Comma 9 4 3 3" xfId="2404" xr:uid="{B3C40FF9-4178-498F-8CA7-BFD63D000839}"/>
    <cellStyle name="Comma 9 4 3 3 2" xfId="2405" xr:uid="{9DDB3D24-0761-41D1-82BD-215A79C54261}"/>
    <cellStyle name="Comma 9 4 3 3 2 2" xfId="5835" xr:uid="{129C52E5-5AA6-4555-8944-3BFCDC91564C}"/>
    <cellStyle name="Comma 9 4 3 3 2 2 2" xfId="10191" xr:uid="{2399A1C7-A514-4719-A996-884344423C6B}"/>
    <cellStyle name="Comma 9 4 3 3 2 3" xfId="7476" xr:uid="{AAD2BA11-FE02-4B55-9F0F-F2B55D74F71B}"/>
    <cellStyle name="Comma 9 4 3 3 3" xfId="4755" xr:uid="{EB8DB141-23AF-4319-866A-6A581146FB40}"/>
    <cellStyle name="Comma 9 4 3 3 3 2" xfId="9111" xr:uid="{C277FE8F-8753-44B5-AF49-A3A8152D0E27}"/>
    <cellStyle name="Comma 9 4 3 3 4" xfId="7475" xr:uid="{B51875AA-87B9-43AC-9DDD-B4D922D73F54}"/>
    <cellStyle name="Comma 9 4 3 4" xfId="2406" xr:uid="{DE3505B4-F9C0-4245-9F33-16A8909D5ED1}"/>
    <cellStyle name="Comma 9 4 3 4 2" xfId="5295" xr:uid="{0C935AE5-8FAE-4156-A794-2B0B85E05CFA}"/>
    <cellStyle name="Comma 9 4 3 4 2 2" xfId="9651" xr:uid="{CC348855-8D8E-4306-8CBB-93A4B0CA193F}"/>
    <cellStyle name="Comma 9 4 3 4 3" xfId="7477" xr:uid="{D8EF8188-557D-4DE6-90C6-9F4519EF6047}"/>
    <cellStyle name="Comma 9 4 3 5" xfId="4125" xr:uid="{28BEE108-CCA6-4E55-BD08-C2B37822BB49}"/>
    <cellStyle name="Comma 9 4 3 5 2" xfId="8481" xr:uid="{564F0FDC-6747-473C-AA35-56BE90893B05}"/>
    <cellStyle name="Comma 9 4 3 6" xfId="7470" xr:uid="{53C9912B-A2F6-439E-AEA7-47D567495CA2}"/>
    <cellStyle name="Comma 9 4 4" xfId="2407" xr:uid="{F4B7148B-D706-4FF4-A997-AAB410CE079A}"/>
    <cellStyle name="Comma 9 4 4 2" xfId="2408" xr:uid="{441F99E0-448A-4818-B657-32B2D7C7E049}"/>
    <cellStyle name="Comma 9 4 4 2 2" xfId="2409" xr:uid="{4C796B3C-D52D-43A9-BACE-57FE9586F4BB}"/>
    <cellStyle name="Comma 9 4 4 2 2 2" xfId="2410" xr:uid="{109103FB-A994-4B71-B180-8E628BBF9390}"/>
    <cellStyle name="Comma 9 4 4 2 2 2 2" xfId="6039" xr:uid="{226A35D0-623C-4510-A125-72806E3D6D90}"/>
    <cellStyle name="Comma 9 4 4 2 2 2 2 2" xfId="10395" xr:uid="{E0335BA3-C367-4B7B-9203-796D987903A0}"/>
    <cellStyle name="Comma 9 4 4 2 2 2 3" xfId="7481" xr:uid="{B6278E22-FF3E-438B-8B69-7BCE90C01B00}"/>
    <cellStyle name="Comma 9 4 4 2 2 3" xfId="4959" xr:uid="{0E12DB78-CAA3-4E70-A751-3D6AF42E9ECD}"/>
    <cellStyle name="Comma 9 4 4 2 2 3 2" xfId="9315" xr:uid="{E09FC30B-6E4E-49D4-A8ED-5F883DD9D021}"/>
    <cellStyle name="Comma 9 4 4 2 2 4" xfId="7480" xr:uid="{F28E0F5D-0609-48A6-8A95-9543CB4BB50F}"/>
    <cellStyle name="Comma 9 4 4 2 3" xfId="2411" xr:uid="{82D6AEDC-8FC3-484D-887D-4D08B68F217F}"/>
    <cellStyle name="Comma 9 4 4 2 3 2" xfId="5499" xr:uid="{2A052577-6242-4C63-B30B-A5A822EE9720}"/>
    <cellStyle name="Comma 9 4 4 2 3 2 2" xfId="9855" xr:uid="{E2A0E467-9101-4B9C-9E79-7E964019D7C9}"/>
    <cellStyle name="Comma 9 4 4 2 3 3" xfId="7482" xr:uid="{71DF8377-7E8B-4963-B604-2F09EE4147C0}"/>
    <cellStyle name="Comma 9 4 4 2 4" xfId="4419" xr:uid="{6FD2F6DD-C755-4B07-A023-4C24DCAEFDE7}"/>
    <cellStyle name="Comma 9 4 4 2 4 2" xfId="8775" xr:uid="{2CD0F5BE-9B0B-4B87-A6FA-AE7C5F8F7509}"/>
    <cellStyle name="Comma 9 4 4 2 5" xfId="7479" xr:uid="{696E6447-7DB9-484F-8DF1-69B818F7D733}"/>
    <cellStyle name="Comma 9 4 4 3" xfId="2412" xr:uid="{F8C2EC91-837A-49B6-AA81-806A44EE7F84}"/>
    <cellStyle name="Comma 9 4 4 3 2" xfId="2413" xr:uid="{1128E621-93C9-4F9A-8204-E3657934F16E}"/>
    <cellStyle name="Comma 9 4 4 3 2 2" xfId="5769" xr:uid="{A42814EB-8A8B-4D7E-A3DD-54B118BCDD09}"/>
    <cellStyle name="Comma 9 4 4 3 2 2 2" xfId="10125" xr:uid="{E50695B4-811A-409F-A27D-261AF6AD63BC}"/>
    <cellStyle name="Comma 9 4 4 3 2 3" xfId="7484" xr:uid="{446F6B68-367D-4795-9CAC-909DE3DAFF4B}"/>
    <cellStyle name="Comma 9 4 4 3 3" xfId="4689" xr:uid="{B915DBCE-30C6-4235-A4EC-DAF8E7125085}"/>
    <cellStyle name="Comma 9 4 4 3 3 2" xfId="9045" xr:uid="{467B0410-BC86-43BB-A67B-CEFF3B83FCF3}"/>
    <cellStyle name="Comma 9 4 4 3 4" xfId="7483" xr:uid="{C08D9231-51A3-4353-9012-078216485341}"/>
    <cellStyle name="Comma 9 4 4 4" xfId="2414" xr:uid="{FA2540AA-ADB3-43F0-9CDC-58A84C490B13}"/>
    <cellStyle name="Comma 9 4 4 4 2" xfId="5229" xr:uid="{72BB7CA9-120B-47AE-8DB6-CAF450CC56F8}"/>
    <cellStyle name="Comma 9 4 4 4 2 2" xfId="9585" xr:uid="{AED167CF-91EA-4B9F-A7B6-99BF818C6368}"/>
    <cellStyle name="Comma 9 4 4 4 3" xfId="7485" xr:uid="{0CAF6F45-2527-40E1-B737-7C294B3A56D7}"/>
    <cellStyle name="Comma 9 4 4 5" xfId="4239" xr:uid="{C885EBDD-9A54-462E-9A6E-990F6F294329}"/>
    <cellStyle name="Comma 9 4 4 5 2" xfId="8595" xr:uid="{C5963BCA-7B97-48B0-9CE1-58E8D1E30C5D}"/>
    <cellStyle name="Comma 9 4 4 6" xfId="7478" xr:uid="{0FD1818E-7DCD-4632-A612-5D5DB3EE58AB}"/>
    <cellStyle name="Comma 9 4 5" xfId="2415" xr:uid="{2B59861B-04EF-4804-8A49-992C1007880C}"/>
    <cellStyle name="Comma 9 4 5 2" xfId="2416" xr:uid="{76C72AC7-B7D6-4380-A35E-AC9560F74654}"/>
    <cellStyle name="Comma 9 4 5 2 2" xfId="2417" xr:uid="{0CA45772-3978-4719-9C66-FB9758C3FBC9}"/>
    <cellStyle name="Comma 9 4 5 2 2 2" xfId="5925" xr:uid="{2B069188-D813-429B-830A-3A3DB17BAF28}"/>
    <cellStyle name="Comma 9 4 5 2 2 2 2" xfId="10281" xr:uid="{D2738822-53A6-4ECD-829E-3BDA719A82D8}"/>
    <cellStyle name="Comma 9 4 5 2 2 3" xfId="7488" xr:uid="{1DA0B10D-BB55-4101-ACDA-C7F6C42E4129}"/>
    <cellStyle name="Comma 9 4 5 2 3" xfId="4845" xr:uid="{8358A46C-CD99-40F2-8B18-2F26398BDA3C}"/>
    <cellStyle name="Comma 9 4 5 2 3 2" xfId="9201" xr:uid="{DC2BF409-EF77-4E51-B5D9-C998033EB612}"/>
    <cellStyle name="Comma 9 4 5 2 4" xfId="7487" xr:uid="{85717AAA-F1EE-47D2-8BB3-6EAD1ECC0660}"/>
    <cellStyle name="Comma 9 4 5 3" xfId="2418" xr:uid="{78852561-184A-4122-82CA-5A1478831346}"/>
    <cellStyle name="Comma 9 4 5 3 2" xfId="5385" xr:uid="{B675D475-C8D3-4D56-956D-0D02DFF52E14}"/>
    <cellStyle name="Comma 9 4 5 3 2 2" xfId="9741" xr:uid="{F733F127-2E6E-4F7D-8239-FD95FA400FEE}"/>
    <cellStyle name="Comma 9 4 5 3 3" xfId="7489" xr:uid="{8F357E41-7DD8-4ACE-B971-33E82046ACC0}"/>
    <cellStyle name="Comma 9 4 5 4" xfId="4305" xr:uid="{20DEBFC4-0FEF-49F6-BE0B-AAC2698A5B00}"/>
    <cellStyle name="Comma 9 4 5 4 2" xfId="8661" xr:uid="{5E198589-937D-476B-A0E4-60F08D7CF229}"/>
    <cellStyle name="Comma 9 4 5 5" xfId="7486" xr:uid="{601618F6-316F-4EAE-AFE6-CA5E5E6963BE}"/>
    <cellStyle name="Comma 9 4 6" xfId="2419" xr:uid="{4169B8D3-9F04-4402-B778-8393C4DA0D46}"/>
    <cellStyle name="Comma 9 4 6 2" xfId="2420" xr:uid="{4B8211E5-642C-44A0-9274-E2B24060576C}"/>
    <cellStyle name="Comma 9 4 6 2 2" xfId="5655" xr:uid="{27B77B3C-8711-4CC8-82FE-2F8B09EA1048}"/>
    <cellStyle name="Comma 9 4 6 2 2 2" xfId="10011" xr:uid="{130D7D86-3627-4131-B0B5-80F33D402C45}"/>
    <cellStyle name="Comma 9 4 6 2 3" xfId="7491" xr:uid="{AC3B858F-33BA-49DD-9089-F56C029E7A84}"/>
    <cellStyle name="Comma 9 4 6 3" xfId="4575" xr:uid="{547D8D69-5265-4641-A308-5898E6FC066D}"/>
    <cellStyle name="Comma 9 4 6 3 2" xfId="8931" xr:uid="{F7C9B86B-BD04-4D94-8B71-D8CD0029299C}"/>
    <cellStyle name="Comma 9 4 6 4" xfId="7490" xr:uid="{116059E0-27F4-47CE-98F8-E60245CB409F}"/>
    <cellStyle name="Comma 9 4 7" xfId="2421" xr:uid="{72508517-CB93-4D26-98C8-65E48063DAB9}"/>
    <cellStyle name="Comma 9 4 7 2" xfId="5115" xr:uid="{26EDDB52-FAF5-4516-9EA2-43E50E4A3A03}"/>
    <cellStyle name="Comma 9 4 7 2 2" xfId="9471" xr:uid="{3679C1B6-C5F3-47C9-BA5E-8CA1EF793476}"/>
    <cellStyle name="Comma 9 4 7 3" xfId="7492" xr:uid="{16DDC54F-BC73-4912-9665-363B7D62B380}"/>
    <cellStyle name="Comma 9 4 8" xfId="4059" xr:uid="{D48463A6-289E-4992-A837-79D141649DA4}"/>
    <cellStyle name="Comma 9 4 8 2" xfId="8415" xr:uid="{ECD216A9-77A9-4D5E-A1B3-C40B4E69D46A}"/>
    <cellStyle name="Comma 9 4 9" xfId="7445" xr:uid="{980C9861-E872-423C-A269-C084FABA3531}"/>
    <cellStyle name="Comma 9 5" xfId="2422" xr:uid="{48A228A0-4B40-4839-8556-CF7A349727A4}"/>
    <cellStyle name="Comma 9 5 2" xfId="2423" xr:uid="{DDE039DF-2F3B-444E-BAFF-E99AA0A2C745}"/>
    <cellStyle name="Comma 9 5 2 2" xfId="2424" xr:uid="{99C6EDC0-3923-4EBE-B6E1-B94383690315}"/>
    <cellStyle name="Comma 9 5 2 2 2" xfId="2425" xr:uid="{B3592FEE-3641-4E78-BAB3-07A57D3BB49E}"/>
    <cellStyle name="Comma 9 5 2 2 2 2" xfId="2426" xr:uid="{122CCF1E-A288-496C-9FC5-D7FC9FA63BDE}"/>
    <cellStyle name="Comma 9 5 2 2 2 2 2" xfId="6147" xr:uid="{CFDA3F85-5AE1-4A61-A8B1-ABDC76AF6949}"/>
    <cellStyle name="Comma 9 5 2 2 2 2 2 2" xfId="10503" xr:uid="{90E28633-8F7B-4702-A747-AA50188B1170}"/>
    <cellStyle name="Comma 9 5 2 2 2 2 3" xfId="7497" xr:uid="{4959FD29-17AA-47CB-94C9-16CF1FC6AB1C}"/>
    <cellStyle name="Comma 9 5 2 2 2 3" xfId="5067" xr:uid="{462A78B9-5112-4F2F-B340-8EC0452CDE0D}"/>
    <cellStyle name="Comma 9 5 2 2 2 3 2" xfId="9423" xr:uid="{2758B5D4-FBDF-41E6-9F4A-D715C7AD9607}"/>
    <cellStyle name="Comma 9 5 2 2 2 4" xfId="7496" xr:uid="{F1484CFC-A86E-4814-9F71-10637F92C114}"/>
    <cellStyle name="Comma 9 5 2 2 3" xfId="2427" xr:uid="{90AE8BEE-EE6B-4990-8B17-8ECFCDA0F963}"/>
    <cellStyle name="Comma 9 5 2 2 3 2" xfId="5607" xr:uid="{E6BDA631-CB5A-46EF-9B31-C1937FEEE020}"/>
    <cellStyle name="Comma 9 5 2 2 3 2 2" xfId="9963" xr:uid="{5DE7053D-F51B-4BB7-A60F-197CABA3D861}"/>
    <cellStyle name="Comma 9 5 2 2 3 3" xfId="7498" xr:uid="{5AAB641C-37CD-4E59-AA53-EFC94C8E2D36}"/>
    <cellStyle name="Comma 9 5 2 2 4" xfId="4527" xr:uid="{554A0582-6C9F-414C-B3E9-852884FFDEDC}"/>
    <cellStyle name="Comma 9 5 2 2 4 2" xfId="8883" xr:uid="{3AA183D7-3694-4212-B0D6-65EB4FDA4578}"/>
    <cellStyle name="Comma 9 5 2 2 5" xfId="7495" xr:uid="{B2B69AFE-D53D-46E7-AE51-2338927A6B87}"/>
    <cellStyle name="Comma 9 5 2 3" xfId="2428" xr:uid="{A7A7CB95-22EA-4863-A61F-9BFC514D015A}"/>
    <cellStyle name="Comma 9 5 2 3 2" xfId="2429" xr:uid="{13AE56EF-091B-4EBF-9FB2-F1CAEBF0C4CD}"/>
    <cellStyle name="Comma 9 5 2 3 2 2" xfId="5877" xr:uid="{4BB6CF33-F770-4902-84ED-5B9C6B99F530}"/>
    <cellStyle name="Comma 9 5 2 3 2 2 2" xfId="10233" xr:uid="{292E941A-78D9-42E4-9E46-3B528A0F43BF}"/>
    <cellStyle name="Comma 9 5 2 3 2 3" xfId="7500" xr:uid="{E68857AE-FDA9-4E7A-931D-22A1310A73D3}"/>
    <cellStyle name="Comma 9 5 2 3 3" xfId="4797" xr:uid="{A8F7B5A6-BE94-4240-9C7C-021661814DAB}"/>
    <cellStyle name="Comma 9 5 2 3 3 2" xfId="9153" xr:uid="{63528957-D3A4-4D4A-88E9-92307FC3DC70}"/>
    <cellStyle name="Comma 9 5 2 3 4" xfId="7499" xr:uid="{0558AE3C-2689-401A-99AB-A439A1EA3167}"/>
    <cellStyle name="Comma 9 5 2 4" xfId="2430" xr:uid="{B310D078-5810-4FBA-8B89-304BCC7B6DD0}"/>
    <cellStyle name="Comma 9 5 2 4 2" xfId="5337" xr:uid="{3B9AB0D1-F945-41A9-A703-C5A7BC9F4305}"/>
    <cellStyle name="Comma 9 5 2 4 2 2" xfId="9693" xr:uid="{52DE1C0D-4242-4CC0-9E16-7C650A8F2129}"/>
    <cellStyle name="Comma 9 5 2 4 3" xfId="7501" xr:uid="{9263DC03-0E80-4ED1-B31D-ADA4056AF3EA}"/>
    <cellStyle name="Comma 9 5 2 5" xfId="4167" xr:uid="{BD7D7AD3-4751-4210-B320-B261F2427658}"/>
    <cellStyle name="Comma 9 5 2 5 2" xfId="8523" xr:uid="{55ABF737-378B-4CD1-B1AA-C9FFA95364D7}"/>
    <cellStyle name="Comma 9 5 2 6" xfId="7494" xr:uid="{517FE5FE-00F5-4805-882F-A646CAF60061}"/>
    <cellStyle name="Comma 9 5 3" xfId="2431" xr:uid="{0A164B36-B9B4-48A1-B7B2-E6837B868A89}"/>
    <cellStyle name="Comma 9 5 3 2" xfId="2432" xr:uid="{D45303ED-95CB-4E00-A350-B82748ED430E}"/>
    <cellStyle name="Comma 9 5 3 2 2" xfId="2433" xr:uid="{767B8A24-14E3-4616-A4FC-F905BB71096C}"/>
    <cellStyle name="Comma 9 5 3 2 2 2" xfId="2434" xr:uid="{C3350BA5-2763-4CDD-B0BD-5F3D4B2C21C7}"/>
    <cellStyle name="Comma 9 5 3 2 2 2 2" xfId="6041" xr:uid="{B8EAF0F0-3EE0-4817-A4D6-FF0C27F2473D}"/>
    <cellStyle name="Comma 9 5 3 2 2 2 2 2" xfId="10397" xr:uid="{6675FE13-17C1-4229-887E-8F88943988DA}"/>
    <cellStyle name="Comma 9 5 3 2 2 2 3" xfId="7505" xr:uid="{0E3F0672-639F-4740-A3A9-F1E188EFBD49}"/>
    <cellStyle name="Comma 9 5 3 2 2 3" xfId="4961" xr:uid="{71C5C30C-E0D4-4A07-A7F5-F07BF1B5ECFE}"/>
    <cellStyle name="Comma 9 5 3 2 2 3 2" xfId="9317" xr:uid="{84955F0F-E509-421C-A225-A14CF064D578}"/>
    <cellStyle name="Comma 9 5 3 2 2 4" xfId="7504" xr:uid="{5BD9389C-E880-497F-B7E8-9B2B0D59C49D}"/>
    <cellStyle name="Comma 9 5 3 2 3" xfId="2435" xr:uid="{DB1D5027-B683-40A5-BF10-D691FBDD2751}"/>
    <cellStyle name="Comma 9 5 3 2 3 2" xfId="5501" xr:uid="{E0961B17-E8E9-400F-8AF9-A3CE4B056C3E}"/>
    <cellStyle name="Comma 9 5 3 2 3 2 2" xfId="9857" xr:uid="{C30C18E5-E3E8-435C-80FA-F89B970BFD2C}"/>
    <cellStyle name="Comma 9 5 3 2 3 3" xfId="7506" xr:uid="{A0C75A11-1E68-42F2-9D9A-60EBED987880}"/>
    <cellStyle name="Comma 9 5 3 2 4" xfId="4421" xr:uid="{445591F8-EB9B-4760-829A-2F7C515EB513}"/>
    <cellStyle name="Comma 9 5 3 2 4 2" xfId="8777" xr:uid="{60B52985-36BD-4697-B9CA-59D8D4AB7D8A}"/>
    <cellStyle name="Comma 9 5 3 2 5" xfId="7503" xr:uid="{6566BB43-B498-42E0-B71C-ED7BBB64A573}"/>
    <cellStyle name="Comma 9 5 3 3" xfId="2436" xr:uid="{541D1BF1-D9D3-49AA-83DB-F6E78D772FFE}"/>
    <cellStyle name="Comma 9 5 3 3 2" xfId="2437" xr:uid="{B52DA376-B6A7-4A7C-9C4E-2349A728466E}"/>
    <cellStyle name="Comma 9 5 3 3 2 2" xfId="5771" xr:uid="{E39C9455-E7B1-436E-90F8-00B2245B4110}"/>
    <cellStyle name="Comma 9 5 3 3 2 2 2" xfId="10127" xr:uid="{62AFBE8C-8BF0-4493-B6B0-A0457ACEA140}"/>
    <cellStyle name="Comma 9 5 3 3 2 3" xfId="7508" xr:uid="{028DD79C-5188-4940-8ADA-7C7F52C1C393}"/>
    <cellStyle name="Comma 9 5 3 3 3" xfId="4691" xr:uid="{4D63CE3F-5FBC-4B55-B743-451EF69A9587}"/>
    <cellStyle name="Comma 9 5 3 3 3 2" xfId="9047" xr:uid="{38CDDB2A-39DE-4E50-882C-EA8E6561B738}"/>
    <cellStyle name="Comma 9 5 3 3 4" xfId="7507" xr:uid="{5AD4FFAB-A292-4D00-AD00-A6CCE0A8FA37}"/>
    <cellStyle name="Comma 9 5 3 4" xfId="2438" xr:uid="{8ABEDFC2-2334-49F0-A705-F813EF8373E2}"/>
    <cellStyle name="Comma 9 5 3 4 2" xfId="5231" xr:uid="{C4C5A21A-C7D1-455C-85D2-52C2A2223561}"/>
    <cellStyle name="Comma 9 5 3 4 2 2" xfId="9587" xr:uid="{32D11ACA-F47B-401E-8CEA-06A6B460251E}"/>
    <cellStyle name="Comma 9 5 3 4 3" xfId="7509" xr:uid="{ED024B61-3BAA-40CA-80A8-CD56C411DF1C}"/>
    <cellStyle name="Comma 9 5 3 5" xfId="4241" xr:uid="{753047F5-43D3-4ACB-AD49-97DFA3648130}"/>
    <cellStyle name="Comma 9 5 3 5 2" xfId="8597" xr:uid="{A728116F-7DE3-4D7C-9C54-C5E461E8B599}"/>
    <cellStyle name="Comma 9 5 3 6" xfId="7502" xr:uid="{1459632A-D958-44BE-B09A-44834F5FF01B}"/>
    <cellStyle name="Comma 9 5 4" xfId="2439" xr:uid="{E226A9F1-7B34-4A5C-838D-888231B21183}"/>
    <cellStyle name="Comma 9 5 4 2" xfId="2440" xr:uid="{EBCD57AC-FD5A-4148-932F-365D71888E04}"/>
    <cellStyle name="Comma 9 5 4 2 2" xfId="2441" xr:uid="{EB0EE3E6-DF51-41BC-B468-662D942A1620}"/>
    <cellStyle name="Comma 9 5 4 2 2 2" xfId="5967" xr:uid="{C4185F1A-81E0-4542-AF36-5127819AD662}"/>
    <cellStyle name="Comma 9 5 4 2 2 2 2" xfId="10323" xr:uid="{4C62D076-8BF6-444C-9D7D-FB0381CA7267}"/>
    <cellStyle name="Comma 9 5 4 2 2 3" xfId="7512" xr:uid="{309C4A85-AB78-472D-8F74-8A435E1B40C3}"/>
    <cellStyle name="Comma 9 5 4 2 3" xfId="4887" xr:uid="{2F769D09-BD18-41B6-9807-9BACCB752BE8}"/>
    <cellStyle name="Comma 9 5 4 2 3 2" xfId="9243" xr:uid="{3B265040-A7F0-4EC5-9667-C2DF6CFDC87C}"/>
    <cellStyle name="Comma 9 5 4 2 4" xfId="7511" xr:uid="{6B60E1E8-5ED6-4B45-BB90-01DC3D88C724}"/>
    <cellStyle name="Comma 9 5 4 3" xfId="2442" xr:uid="{69F4AA7A-FB71-468C-91CC-CF8389EC3F52}"/>
    <cellStyle name="Comma 9 5 4 3 2" xfId="5427" xr:uid="{3451F2C4-2BF8-4867-964A-A7D6BEF6EC9D}"/>
    <cellStyle name="Comma 9 5 4 3 2 2" xfId="9783" xr:uid="{9AE1E2DA-AD71-4668-A5C1-069E5101878B}"/>
    <cellStyle name="Comma 9 5 4 3 3" xfId="7513" xr:uid="{75D4A660-E931-4ACF-BE15-9A2DED353A98}"/>
    <cellStyle name="Comma 9 5 4 4" xfId="4347" xr:uid="{E5557E08-893F-4EA2-8D24-D0305832A415}"/>
    <cellStyle name="Comma 9 5 4 4 2" xfId="8703" xr:uid="{3704EA21-C1A4-48A2-948B-6769D0C7E9B0}"/>
    <cellStyle name="Comma 9 5 4 5" xfId="7510" xr:uid="{74C0543B-6FF8-48BA-80A3-AB29FDEAB0E6}"/>
    <cellStyle name="Comma 9 5 5" xfId="2443" xr:uid="{83660429-C1A5-42CC-AD65-0C0FC1247922}"/>
    <cellStyle name="Comma 9 5 5 2" xfId="2444" xr:uid="{9F9D36EB-587B-4C4D-A38C-A9D036E368D7}"/>
    <cellStyle name="Comma 9 5 5 2 2" xfId="5697" xr:uid="{6F3C311D-9AF6-421E-AADC-259E90E375B5}"/>
    <cellStyle name="Comma 9 5 5 2 2 2" xfId="10053" xr:uid="{9B6E5DD3-62DD-4A84-9191-E1D7F10C14DB}"/>
    <cellStyle name="Comma 9 5 5 2 3" xfId="7515" xr:uid="{D6101F97-C958-4B75-A664-067B097CDA52}"/>
    <cellStyle name="Comma 9 5 5 3" xfId="4617" xr:uid="{B506E282-094A-4649-996D-0D4A28C8B83A}"/>
    <cellStyle name="Comma 9 5 5 3 2" xfId="8973" xr:uid="{5EA50F2E-F97B-4FE2-8ECD-6A52C653B0DE}"/>
    <cellStyle name="Comma 9 5 5 4" xfId="7514" xr:uid="{8CE5449E-AED7-4A91-B279-63E1D7AF44F1}"/>
    <cellStyle name="Comma 9 5 6" xfId="2445" xr:uid="{4577C529-E355-4308-B8A5-DFF56D78A3B5}"/>
    <cellStyle name="Comma 9 5 6 2" xfId="5157" xr:uid="{2912E2FD-8163-4132-A6B1-D8E27C2BBF14}"/>
    <cellStyle name="Comma 9 5 6 2 2" xfId="9513" xr:uid="{844591A3-3E8F-4F35-B2D2-DF47708E9400}"/>
    <cellStyle name="Comma 9 5 6 3" xfId="7516" xr:uid="{C87CAF90-731B-4C1C-9968-7C58DAFAB384}"/>
    <cellStyle name="Comma 9 5 7" xfId="4061" xr:uid="{D61F2738-EE72-49D6-A8A4-44F270FA3BC7}"/>
    <cellStyle name="Comma 9 5 7 2" xfId="8417" xr:uid="{3A44CC6D-918B-4860-A187-136BF4C6E03E}"/>
    <cellStyle name="Comma 9 5 8" xfId="7493" xr:uid="{C5EA4A82-8EA8-4649-B717-9B82A3088D72}"/>
    <cellStyle name="Comma 9 6" xfId="2446" xr:uid="{3F851EE7-30A0-459D-974F-CA9D9CF7E73A}"/>
    <cellStyle name="Comma 9 6 2" xfId="2447" xr:uid="{8CDD7FA8-5A2D-4F67-B6B5-5321953BD5DB}"/>
    <cellStyle name="Comma 9 6 2 2" xfId="2448" xr:uid="{C786A021-430D-4502-8940-69F1C633F853}"/>
    <cellStyle name="Comma 9 6 2 2 2" xfId="2449" xr:uid="{72EB8528-2C43-4994-A64D-21B7D7522FE1}"/>
    <cellStyle name="Comma 9 6 2 2 2 2" xfId="6102" xr:uid="{B8766AF2-8246-4E87-91D0-274764760FFA}"/>
    <cellStyle name="Comma 9 6 2 2 2 2 2" xfId="10458" xr:uid="{E8484F2C-86D2-4824-BE66-E775AD318EAC}"/>
    <cellStyle name="Comma 9 6 2 2 2 3" xfId="7520" xr:uid="{7912FB51-797A-4168-B3F2-450621E0C05B}"/>
    <cellStyle name="Comma 9 6 2 2 3" xfId="5022" xr:uid="{49848C26-5A95-4683-BFBC-67E8A80CBDA4}"/>
    <cellStyle name="Comma 9 6 2 2 3 2" xfId="9378" xr:uid="{76179A39-C654-4AE0-8859-46BF0A8398D0}"/>
    <cellStyle name="Comma 9 6 2 2 4" xfId="7519" xr:uid="{6AAC4B89-415A-4527-B4A8-416AC99BA85E}"/>
    <cellStyle name="Comma 9 6 2 3" xfId="2450" xr:uid="{212B4B2D-34A6-4ABA-96AC-6DB2EDB83C84}"/>
    <cellStyle name="Comma 9 6 2 3 2" xfId="5562" xr:uid="{1E6655F2-6ECA-4A05-A2A7-910AB3F11446}"/>
    <cellStyle name="Comma 9 6 2 3 2 2" xfId="9918" xr:uid="{7B3E6E92-F3DA-4BE1-8572-28ADD52140C9}"/>
    <cellStyle name="Comma 9 6 2 3 3" xfId="7521" xr:uid="{D0DBC32A-81DE-4C46-B58C-E877730B1266}"/>
    <cellStyle name="Comma 9 6 2 4" xfId="4482" xr:uid="{E88381CB-0D0C-49F4-97BA-A3FE2D30D08D}"/>
    <cellStyle name="Comma 9 6 2 4 2" xfId="8838" xr:uid="{F1826374-31FF-47B2-9157-30D2AEE45462}"/>
    <cellStyle name="Comma 9 6 2 5" xfId="7518" xr:uid="{CAFD2447-CD18-49C4-BA8E-680AD9CE9A17}"/>
    <cellStyle name="Comma 9 6 3" xfId="2451" xr:uid="{A0B7736F-3036-4484-8070-2436B56C0791}"/>
    <cellStyle name="Comma 9 6 3 2" xfId="2452" xr:uid="{FE627BAB-F495-40CB-BF0C-CA21ADAB83B7}"/>
    <cellStyle name="Comma 9 6 3 2 2" xfId="5832" xr:uid="{3DD2834D-61D1-473C-B763-CA47A82FC758}"/>
    <cellStyle name="Comma 9 6 3 2 2 2" xfId="10188" xr:uid="{9BC9CE1B-94E7-4C2C-A48E-8532C59E2537}"/>
    <cellStyle name="Comma 9 6 3 2 3" xfId="7523" xr:uid="{40F77A56-30EA-4F83-AECD-EFCA3B7E259F}"/>
    <cellStyle name="Comma 9 6 3 3" xfId="4752" xr:uid="{8C27C8B3-34B3-4BC1-B3B2-FCE497EA82CC}"/>
    <cellStyle name="Comma 9 6 3 3 2" xfId="9108" xr:uid="{B4FA330D-957B-4CEA-8966-79D27FF779C9}"/>
    <cellStyle name="Comma 9 6 3 4" xfId="7522" xr:uid="{A4220712-0391-48DA-AE00-260DDF67941A}"/>
    <cellStyle name="Comma 9 6 4" xfId="2453" xr:uid="{BCC62ECB-E080-470B-967F-AE47BDABAD4A}"/>
    <cellStyle name="Comma 9 6 4 2" xfId="5292" xr:uid="{86DDEF25-9AB8-4987-A87A-D4C628053A77}"/>
    <cellStyle name="Comma 9 6 4 2 2" xfId="9648" xr:uid="{3BC61A1F-5FE3-4527-8CEF-26098FCF27C0}"/>
    <cellStyle name="Comma 9 6 4 3" xfId="7524" xr:uid="{87E8D6AD-F00D-4118-B7F0-F8610DE29F10}"/>
    <cellStyle name="Comma 9 6 5" xfId="4122" xr:uid="{5DAE9932-062F-4B30-99B3-CE09D18B24A2}"/>
    <cellStyle name="Comma 9 6 5 2" xfId="8478" xr:uid="{07956342-E39D-47C6-B0E5-35D3E8855571}"/>
    <cellStyle name="Comma 9 6 6" xfId="7517" xr:uid="{10F527F7-FC24-4E20-B901-AE14740517F2}"/>
    <cellStyle name="Comma 9 7" xfId="2454" xr:uid="{C30DCC15-EF23-4E66-8829-87BE344B213D}"/>
    <cellStyle name="Comma 9 7 2" xfId="2455" xr:uid="{3AF546AE-D354-4A6F-9034-3EE9439087DA}"/>
    <cellStyle name="Comma 9 7 2 2" xfId="2456" xr:uid="{AE43F468-5197-485A-AB95-7DC2F2CD14FF}"/>
    <cellStyle name="Comma 9 7 2 2 2" xfId="2457" xr:uid="{AD43F3BD-7864-49EC-9531-66A0B282270A}"/>
    <cellStyle name="Comma 9 7 2 2 2 2" xfId="6034" xr:uid="{3CDF1DB3-833D-4A3D-A24F-2D10A439CE6A}"/>
    <cellStyle name="Comma 9 7 2 2 2 2 2" xfId="10390" xr:uid="{BE9436D5-ED0E-417C-A3EA-19748BAB1B15}"/>
    <cellStyle name="Comma 9 7 2 2 2 3" xfId="7528" xr:uid="{D3186B85-0B26-401E-A79E-0343A2F506DF}"/>
    <cellStyle name="Comma 9 7 2 2 3" xfId="4954" xr:uid="{C9D6E433-12F2-4BB7-9069-BC67DCE4E2ED}"/>
    <cellStyle name="Comma 9 7 2 2 3 2" xfId="9310" xr:uid="{32062EC0-5B0D-4BD8-981A-86A86EE5F96A}"/>
    <cellStyle name="Comma 9 7 2 2 4" xfId="7527" xr:uid="{ABA7A0E7-5E6E-4D08-ABED-CB01EF152F8C}"/>
    <cellStyle name="Comma 9 7 2 3" xfId="2458" xr:uid="{DE742C08-9A84-4E0F-88EE-D3117319783B}"/>
    <cellStyle name="Comma 9 7 2 3 2" xfId="5494" xr:uid="{66613172-DA72-44DE-B991-CE853B751FA4}"/>
    <cellStyle name="Comma 9 7 2 3 2 2" xfId="9850" xr:uid="{90CADBDF-81F0-483E-A464-B710B84DCAE0}"/>
    <cellStyle name="Comma 9 7 2 3 3" xfId="7529" xr:uid="{64F87CFE-CA3C-4C23-824A-6A6E3B54B115}"/>
    <cellStyle name="Comma 9 7 2 4" xfId="4414" xr:uid="{085A5C97-041A-4AB5-A4D9-5E3E8DD30F2D}"/>
    <cellStyle name="Comma 9 7 2 4 2" xfId="8770" xr:uid="{7FFF09F2-7F68-4418-AB46-1793B7A76323}"/>
    <cellStyle name="Comma 9 7 2 5" xfId="7526" xr:uid="{DB62A0FA-5E46-4016-809F-D91364D227A5}"/>
    <cellStyle name="Comma 9 7 3" xfId="2459" xr:uid="{21E3BA55-012A-4101-96DE-EEE6DA409482}"/>
    <cellStyle name="Comma 9 7 3 2" xfId="2460" xr:uid="{688BCB10-DCCD-42F0-8B9D-0B0B46B1805E}"/>
    <cellStyle name="Comma 9 7 3 2 2" xfId="5764" xr:uid="{36196A7A-2732-4A57-A7D8-5B96A6B955BE}"/>
    <cellStyle name="Comma 9 7 3 2 2 2" xfId="10120" xr:uid="{92154529-F949-4186-B67A-792CF6ACB25B}"/>
    <cellStyle name="Comma 9 7 3 2 3" xfId="7531" xr:uid="{8D81B5BD-7D0A-478C-8FD1-A39BA6E23EDB}"/>
    <cellStyle name="Comma 9 7 3 3" xfId="4684" xr:uid="{B54E646C-C08F-4E8A-BBCF-9A221D65D735}"/>
    <cellStyle name="Comma 9 7 3 3 2" xfId="9040" xr:uid="{B4360B96-8DD0-4622-8939-86D66E9B9E41}"/>
    <cellStyle name="Comma 9 7 3 4" xfId="7530" xr:uid="{3462CCB2-70CC-4F56-85C2-7B4107729B0F}"/>
    <cellStyle name="Comma 9 7 4" xfId="2461" xr:uid="{29E4D020-23DB-4A8B-A8F6-C4723EFAC875}"/>
    <cellStyle name="Comma 9 7 4 2" xfId="5224" xr:uid="{0889E623-CE8C-4460-B967-9082A7EAC017}"/>
    <cellStyle name="Comma 9 7 4 2 2" xfId="9580" xr:uid="{8A58032E-A8F0-4A50-8699-2D470DC9FB93}"/>
    <cellStyle name="Comma 9 7 4 3" xfId="7532" xr:uid="{96684DC3-1B63-445E-804D-9BEBBCCD6182}"/>
    <cellStyle name="Comma 9 7 5" xfId="4234" xr:uid="{E45E1BB3-8256-42DE-9666-807B5D8319D7}"/>
    <cellStyle name="Comma 9 7 5 2" xfId="8590" xr:uid="{BEF40516-2E3C-4045-80AE-766BFA305921}"/>
    <cellStyle name="Comma 9 7 6" xfId="7525" xr:uid="{12322196-53CC-4244-B3A0-FFF72FFCDFB4}"/>
    <cellStyle name="Comma 9 8" xfId="2462" xr:uid="{60EC93CD-CDE7-401D-9172-8CDF11976FF6}"/>
    <cellStyle name="Comma 9 8 2" xfId="2463" xr:uid="{A2743685-7AF3-428E-84F1-361EFD319317}"/>
    <cellStyle name="Comma 9 8 2 2" xfId="2464" xr:uid="{37F7413E-00A9-43E9-B9CA-F79ABCA8B753}"/>
    <cellStyle name="Comma 9 8 2 2 2" xfId="5922" xr:uid="{81322949-D067-47E1-B734-C3C931AE66C8}"/>
    <cellStyle name="Comma 9 8 2 2 2 2" xfId="10278" xr:uid="{73A76D5B-8257-4323-ACAC-FBFC7F7B08DE}"/>
    <cellStyle name="Comma 9 8 2 2 3" xfId="7535" xr:uid="{1E415949-8638-4EB4-A66C-DFB4F9871CA8}"/>
    <cellStyle name="Comma 9 8 2 3" xfId="4842" xr:uid="{795BF021-C881-4645-9363-B53F62933BF8}"/>
    <cellStyle name="Comma 9 8 2 3 2" xfId="9198" xr:uid="{43DAC58B-491E-42FD-B28A-258A9C64E866}"/>
    <cellStyle name="Comma 9 8 2 4" xfId="7534" xr:uid="{AFDACA7F-2D33-47B2-AA5D-8471DB4F2A9C}"/>
    <cellStyle name="Comma 9 8 3" xfId="2465" xr:uid="{9219B914-E8A0-4481-9D7A-DF649791186C}"/>
    <cellStyle name="Comma 9 8 3 2" xfId="5382" xr:uid="{2877B420-8A62-4824-92CA-F7D70E6A9631}"/>
    <cellStyle name="Comma 9 8 3 2 2" xfId="9738" xr:uid="{42C7831C-4A41-45AD-9D44-5185BB7FE3AC}"/>
    <cellStyle name="Comma 9 8 3 3" xfId="7536" xr:uid="{126E31F8-5DAE-47C8-8454-70A01E94414E}"/>
    <cellStyle name="Comma 9 8 4" xfId="4302" xr:uid="{19AF1A32-5442-42CB-97AD-E1DD9555CE04}"/>
    <cellStyle name="Comma 9 8 4 2" xfId="8658" xr:uid="{F225076A-4BD9-41D5-8DBC-77D4126EDDF1}"/>
    <cellStyle name="Comma 9 8 5" xfId="7533" xr:uid="{51C7135F-CAF1-40E8-8098-3A84D375AE55}"/>
    <cellStyle name="Comma 9 9" xfId="2466" xr:uid="{DFF06CD2-0883-4EBE-977E-68D08A796F95}"/>
    <cellStyle name="Comma 9 9 2" xfId="2467" xr:uid="{E88143D6-1CD1-4B7F-B60C-DCDAD88E0D39}"/>
    <cellStyle name="Comma 9 9 2 2" xfId="5652" xr:uid="{3798AFD0-F628-4793-8040-0C0888772AF9}"/>
    <cellStyle name="Comma 9 9 2 2 2" xfId="10008" xr:uid="{91BD4E63-E31A-4A91-95AC-420BB62DCB51}"/>
    <cellStyle name="Comma 9 9 2 3" xfId="7538" xr:uid="{5FF3105C-88E5-43C7-ABE6-FE6C2C1170BB}"/>
    <cellStyle name="Comma 9 9 3" xfId="4572" xr:uid="{1F2CABB7-70FE-459E-AC63-3F88D7DAF9BD}"/>
    <cellStyle name="Comma 9 9 3 2" xfId="8928" xr:uid="{DBE8DF78-E120-49C2-93F9-FC919CFF03EF}"/>
    <cellStyle name="Comma 9 9 4" xfId="7537" xr:uid="{E042D667-8F0A-45B8-B5ED-4D0B1FEFD668}"/>
    <cellStyle name="Commenta" xfId="2468" xr:uid="{BA8B18FD-D5E5-4F4D-8072-11F06F062549}"/>
    <cellStyle name="Commentaire" xfId="2469" xr:uid="{67CBF7AB-C171-4AEF-ADC4-43286A14CD4E}"/>
    <cellStyle name="ComRechts" xfId="2470" xr:uid="{6380E5F2-318E-40E2-8D60-0AEA7EFEE01C}"/>
    <cellStyle name="Currency (0dp)" xfId="35" xr:uid="{5582C8BE-2CCC-441A-B009-666F0799E1DD}"/>
    <cellStyle name="Currency (0dp) 2" xfId="2471" xr:uid="{8BEF936D-2BED-4C20-8DB9-4B582015F5CE}"/>
    <cellStyle name="Currency (2dp)" xfId="36" xr:uid="{69073CF7-0D9B-4B8B-966C-E28037E27CB4}"/>
    <cellStyle name="Currency 10" xfId="6177" xr:uid="{100B5C8F-0C0B-4D69-91BD-CEC7103E75E7}"/>
    <cellStyle name="Currency 11" xfId="6169" xr:uid="{1AE25443-D4D1-46DA-86AA-2117C5D005DA}"/>
    <cellStyle name="Currency 12" xfId="6176" xr:uid="{D326140E-CA6B-4933-B074-03C84E57C701}"/>
    <cellStyle name="Currency 2" xfId="2472" xr:uid="{1B945D46-BCEF-461E-8E54-C2365B2857A2}"/>
    <cellStyle name="Currency 2 2" xfId="2473" xr:uid="{BE75400D-76E6-4420-B168-C4F86CC10170}"/>
    <cellStyle name="Currency 2 2 2" xfId="2474" xr:uid="{D0863246-7D66-4E56-8560-D4A05FF4A0D6}"/>
    <cellStyle name="Currency 2 2 2 2" xfId="7539" xr:uid="{F4A3D53B-342A-4FD7-8B92-D7227F53EBC4}"/>
    <cellStyle name="Currency 2 2 3" xfId="2475" xr:uid="{6DA33C37-9E86-432F-8A55-119711136921}"/>
    <cellStyle name="Currency 2 3" xfId="2476" xr:uid="{40B82234-65FD-47AA-9449-F27D57CD4F85}"/>
    <cellStyle name="Currency 2 4" xfId="2477" xr:uid="{989C0E76-DE0A-4B66-AF4E-26A995F21697}"/>
    <cellStyle name="Currency 2 4 2" xfId="7540" xr:uid="{5C0DB7DF-8E10-49DC-85DD-6155DD4ED242}"/>
    <cellStyle name="Currency 3" xfId="2478" xr:uid="{9771353D-F408-4218-B00F-C50DAAFF2559}"/>
    <cellStyle name="Currency 3 2" xfId="2479" xr:uid="{FEF9E7B8-75BC-4542-BE26-FDF26E0433F0}"/>
    <cellStyle name="Currency 3 2 2" xfId="7541" xr:uid="{525CBB72-34D8-4976-BA05-4096C6E36987}"/>
    <cellStyle name="Currency 3 3" xfId="2480" xr:uid="{8FDCF91C-8CEA-4AAE-9C08-29E000C32E72}"/>
    <cellStyle name="Currency 3 3 2" xfId="7542" xr:uid="{C4D087D7-85A9-41FD-9981-A7119B5D9E0B}"/>
    <cellStyle name="Currency 4" xfId="2481" xr:uid="{11212410-6806-420E-8DD8-6214B67DC83D}"/>
    <cellStyle name="Currency 4 2" xfId="2482" xr:uid="{8CF92781-3D1F-4D4D-9CEE-322261213589}"/>
    <cellStyle name="Currency 5" xfId="2483" xr:uid="{C4626E25-7ACA-434E-83E5-F5CFD9918FC1}"/>
    <cellStyle name="Currency 5 2" xfId="2484" xr:uid="{0CCE57F5-A671-4FCE-9072-DA3A6F306E52}"/>
    <cellStyle name="Currency 6" xfId="2485" xr:uid="{674927D8-F506-4CFF-A754-CFC36A5881A1}"/>
    <cellStyle name="Currency 7" xfId="2486" xr:uid="{C89F3533-9DB8-4076-B73E-18AF0D1C5862}"/>
    <cellStyle name="Currency 8" xfId="3994" xr:uid="{6DF4B6A0-6113-4657-8F7E-24AEBA86C4F9}"/>
    <cellStyle name="Currency 9" xfId="6168" xr:uid="{2D2947FD-984E-4D37-B28A-47D8481FD6D2}"/>
    <cellStyle name="Currency Dollar" xfId="37" xr:uid="{D088FA7C-0609-4923-8E00-8814E7166BF7}"/>
    <cellStyle name="Currency Dollar (2dp)" xfId="38" xr:uid="{7F3765BE-BD19-4F5C-A301-76726D54D4EF}"/>
    <cellStyle name="Currency EUR" xfId="39" xr:uid="{C6288973-2861-4CD6-BF7B-C84C9F5B8D58}"/>
    <cellStyle name="Currency EUR (2dp)" xfId="40" xr:uid="{C46AFD30-CFF4-43E4-A61B-21B622B10549}"/>
    <cellStyle name="Currency Euro" xfId="41" xr:uid="{FE725741-F43A-43F6-BE30-24A41EEB369C}"/>
    <cellStyle name="Currency Euro (2dp)" xfId="42" xr:uid="{D1FAE9C4-8D2C-42EB-A074-BF00B3DFC852}"/>
    <cellStyle name="Currency GBP" xfId="43" xr:uid="{7083E84C-0D3E-46FD-B2E9-B9AB9892CF5F}"/>
    <cellStyle name="Currency GBP (2dp)" xfId="44" xr:uid="{CDBA9A9B-D447-40EF-8721-D5EAE8EA4F6F}"/>
    <cellStyle name="Currency Pound" xfId="45" xr:uid="{4D142861-63BC-41AF-AE9F-8FDCCF6A3A01}"/>
    <cellStyle name="Currency Pound (2dp)" xfId="46" xr:uid="{AD528DBD-8666-403F-A5F3-88EAAAAA0E0C}"/>
    <cellStyle name="Currency USD" xfId="47" xr:uid="{EF8226D8-3DB2-4C7D-9F9C-1E521B2A8809}"/>
    <cellStyle name="Currency USD (2dp)" xfId="48" xr:uid="{0875579C-2BCF-41F9-B87C-36C4423917F6}"/>
    <cellStyle name="Dat[]" xfId="2487" xr:uid="{A0490D9F-AF33-48A8-94BF-F59FCE8056FF}"/>
    <cellStyle name="Date" xfId="49" xr:uid="{D5A62303-465C-432F-9EC9-A2DB9299C413}"/>
    <cellStyle name="Date (Month)" xfId="50" xr:uid="{7DF40E7E-03EB-4D49-A110-09BA812549AB}"/>
    <cellStyle name="Date (Year)" xfId="51" xr:uid="{381EA323-882A-4F9D-8EB5-C4C423AF958E}"/>
    <cellStyle name="Date_Coverage data" xfId="2488" xr:uid="{F8D65BD8-2C9D-4D93-AEB7-1BFB97751D82}"/>
    <cellStyle name="Datos de otra hoja" xfId="72" xr:uid="{327A3CF1-56BC-46DC-914F-63737C9EB286}"/>
    <cellStyle name="Datos estimados" xfId="71" xr:uid="{27CD19DF-9934-4D2B-957C-73B409342644}"/>
    <cellStyle name="Datum" xfId="2489" xr:uid="{50447199-3A29-4701-8F90-87D7443293C9}"/>
    <cellStyle name="Datum mit Wochentag" xfId="2490" xr:uid="{5DA3A15D-E995-425C-9631-B2749DF4D257}"/>
    <cellStyle name="Diseño" xfId="2491" xr:uid="{725D9C76-C770-4CB5-AA38-81F97CBCE8B9}"/>
    <cellStyle name="Entrée" xfId="2492" xr:uid="{70CA8A2A-72E4-4EF3-99ED-F15DA8208182}"/>
    <cellStyle name="Euro" xfId="2493" xr:uid="{92FF1724-FECF-4313-ABDF-55E9B60360C1}"/>
    <cellStyle name="Euro 2" xfId="2494" xr:uid="{3483B1AB-3806-47A9-9CE2-4C088EC8B8CA}"/>
    <cellStyle name="Euro 3" xfId="2495" xr:uid="{9BAB6516-054E-4DEB-8339-5308D82A697A}"/>
    <cellStyle name="Euro 4" xfId="2496" xr:uid="{8B07585E-9F1F-4009-A977-53F49E7BA0D2}"/>
    <cellStyle name="Explanatory Text 10" xfId="2497" xr:uid="{B4A58673-89B4-45F3-9EDB-006AC3A70913}"/>
    <cellStyle name="Explanatory Text 11" xfId="2498" xr:uid="{DB5BC440-28D0-443B-B9A4-59DF0AB3B6CB}"/>
    <cellStyle name="Explanatory Text 12" xfId="2499" xr:uid="{A25C6B8A-2609-4D93-9824-BFE1624424A4}"/>
    <cellStyle name="Explanatory Text 13" xfId="2500" xr:uid="{1F2DDB28-A077-4C9F-8C0E-B5635CFB947C}"/>
    <cellStyle name="Explanatory Text 14" xfId="2501" xr:uid="{EFDC937E-D865-49E0-9A64-4A8DE8651532}"/>
    <cellStyle name="Explanatory Text 15" xfId="2502" xr:uid="{3BC79CE8-BC3C-4D59-BF64-12912C13275B}"/>
    <cellStyle name="Explanatory Text 16" xfId="2503" xr:uid="{82BE66A2-5ABA-4409-BFA2-336358929B7D}"/>
    <cellStyle name="Explanatory Text 17" xfId="2504" xr:uid="{1C538487-A986-4F3F-9516-61A5E643F3E6}"/>
    <cellStyle name="Explanatory Text 18" xfId="2505" xr:uid="{2833554F-6BD6-45C7-9EA4-0AC279D7FD55}"/>
    <cellStyle name="Explanatory Text 19" xfId="2506" xr:uid="{2D3388F7-2984-4A11-A3D4-4E422C7EC75F}"/>
    <cellStyle name="Explanatory Text 2" xfId="2507" xr:uid="{0A7ADF84-648A-4E2E-9CD6-2EC2681493B0}"/>
    <cellStyle name="Explanatory Text 20" xfId="2508" xr:uid="{4F8602CC-B476-42DE-8ED2-81FEA11FD130}"/>
    <cellStyle name="Explanatory Text 21" xfId="2509" xr:uid="{FF3EA34E-4E5A-4F7D-A9C1-A66D7960E617}"/>
    <cellStyle name="Explanatory Text 22" xfId="2510" xr:uid="{E3FAE6DD-2AE6-4EDE-80AE-AE128EE5626E}"/>
    <cellStyle name="Explanatory Text 3" xfId="2511" xr:uid="{C6C0DCB4-D936-48DE-BAAC-01F5A63D8888}"/>
    <cellStyle name="Explanatory Text 4" xfId="2512" xr:uid="{C2335B3B-3DC2-4A71-94BA-5F09635370B2}"/>
    <cellStyle name="Explanatory Text 5" xfId="2513" xr:uid="{256A02B9-F6B6-4AFC-BC87-F13E75CA4299}"/>
    <cellStyle name="Explanatory Text 6" xfId="2514" xr:uid="{AFD1DAAD-7002-41A5-A30D-9DCFB90B192B}"/>
    <cellStyle name="Explanatory Text 7" xfId="2515" xr:uid="{0DDCEA41-0790-453F-A910-7F35AA66776A}"/>
    <cellStyle name="Explanatory Text 8" xfId="2516" xr:uid="{FE25A6D6-EBB0-4D44-A6B3-9E8F34AD691B}"/>
    <cellStyle name="Explanatory Text 9" xfId="2517" xr:uid="{528C857D-1B1B-4414-AF0D-E9F1C1A00E5F}"/>
    <cellStyle name="Finan?ní0" xfId="2518" xr:uid="{EF4E52AE-6F23-4C1E-ACE9-59C88436CBD8}"/>
    <cellStyle name="Finan?ní0 1" xfId="2519" xr:uid="{A92624E9-EC7B-46B7-B972-DA8DC7C3F734}"/>
    <cellStyle name="Finan?ní0_WEMobileAggregation3Q2008(calculations)" xfId="2520" xr:uid="{3734916A-2A79-4B59-B601-60ABD1BAF6B1}"/>
    <cellStyle name="Finanční0" xfId="2521" xr:uid="{CBAB6EE1-8B66-481B-BA1A-96740C70EA7C}"/>
    <cellStyle name="Finanční0 2" xfId="2522" xr:uid="{347E1871-B3E3-4FE1-8720-151DBF9C10E5}"/>
    <cellStyle name="Finanční0 3" xfId="2523" xr:uid="{F26CECBF-80B9-49E8-A9B6-7A9AC0B2EB1F}"/>
    <cellStyle name="Finanční0 4" xfId="2524" xr:uid="{F0F3BD62-264F-4071-B68E-20670205D1FA}"/>
    <cellStyle name="Footnote" xfId="2525" xr:uid="{C9AE88A9-3104-41CF-91A2-63BF04151EC8}"/>
    <cellStyle name="Good 10" xfId="2526" xr:uid="{E40C265D-7745-4D78-BBFC-9BBA96010968}"/>
    <cellStyle name="Good 11" xfId="2527" xr:uid="{967FABAF-C9EA-459B-9034-92CD8DBDF96D}"/>
    <cellStyle name="Good 12" xfId="2528" xr:uid="{5D2A0A11-FB23-4960-913C-A586C1B30A78}"/>
    <cellStyle name="Good 13" xfId="2529" xr:uid="{20CE5ADC-8A90-4C4E-9BBB-AF4469FD813E}"/>
    <cellStyle name="Good 14" xfId="2530" xr:uid="{04BCADD6-BDC0-4D77-803B-364E1D66F558}"/>
    <cellStyle name="Good 15" xfId="2531" xr:uid="{F9EC07CD-A504-4F42-A9F5-CDD1249D9543}"/>
    <cellStyle name="Good 16" xfId="2532" xr:uid="{18AEF873-6705-4100-9AD7-4B3BE7A0043C}"/>
    <cellStyle name="Good 17" xfId="2533" xr:uid="{7C994C71-6018-47E7-924B-633827718ED6}"/>
    <cellStyle name="Good 18" xfId="2534" xr:uid="{ED9021D3-257E-4191-90E6-20186552CB6C}"/>
    <cellStyle name="Good 19" xfId="2535" xr:uid="{32BEB1E6-239D-4D94-A61E-DB0765D4EF98}"/>
    <cellStyle name="Good 2" xfId="2536" xr:uid="{00BFB5A9-7150-4773-A319-C068FE914865}"/>
    <cellStyle name="Good 20" xfId="2537" xr:uid="{A2989A7F-DF70-4543-85B0-599F6A0AF3BA}"/>
    <cellStyle name="Good 21" xfId="2538" xr:uid="{C18CCAB9-6E8E-41C6-98AE-0B9E1E9E45AA}"/>
    <cellStyle name="Good 22" xfId="2539" xr:uid="{49384841-D8B0-46CA-BC81-15C226FE65E8}"/>
    <cellStyle name="Good 3" xfId="2540" xr:uid="{C2180F7E-2CD2-427F-8468-A04964B0A3DA}"/>
    <cellStyle name="Good 4" xfId="2541" xr:uid="{22FB5696-C369-468B-B6D3-88B561651E81}"/>
    <cellStyle name="Good 5" xfId="2542" xr:uid="{980ADCF7-5B26-44C3-8E98-39C23B82EA49}"/>
    <cellStyle name="Good 6" xfId="2543" xr:uid="{9189994E-791E-4D8E-96A6-5D6DF9603E6B}"/>
    <cellStyle name="Good 7" xfId="2544" xr:uid="{FE7A8B84-1764-4F82-A476-12B4F9312276}"/>
    <cellStyle name="Good 8" xfId="2545" xr:uid="{1A4864EF-6F09-44E3-9EBC-50CEAD3B0B02}"/>
    <cellStyle name="Good 9" xfId="2546" xr:uid="{2AC2BDB5-B9B1-4001-831C-9F54D9B70144}"/>
    <cellStyle name="Grey" xfId="2547" xr:uid="{244C3544-58FD-4B8F-B8C7-0388DB3F3886}"/>
    <cellStyle name="Grey 2" xfId="2548" xr:uid="{00CB683D-F4A3-4972-A9EF-B9AD71829BCC}"/>
    <cellStyle name="Grey 3" xfId="2549" xr:uid="{D3B5B44D-D30E-498E-8DD7-5CDDB40B3D37}"/>
    <cellStyle name="Grey 4" xfId="2550" xr:uid="{E8D1D009-75DC-414D-9CAD-C61892813FAF}"/>
    <cellStyle name="Grijs" xfId="2551" xr:uid="{46A358F1-C6D2-4C9D-A6F1-0D039BDC1B3C}"/>
    <cellStyle name="H0" xfId="1" xr:uid="{A971E97C-1BED-43AD-9CA7-F400552C0FF7}"/>
    <cellStyle name="H0 2" xfId="92" xr:uid="{6CB56F89-AB27-41F9-93CC-17FC930F67C7}"/>
    <cellStyle name="H0 2 2" xfId="10601" xr:uid="{83360E28-2B6C-4082-845C-44D78CEF0ACA}"/>
    <cellStyle name="H0 3" xfId="78" xr:uid="{04F01E2C-18EB-45F7-B7E4-BD03400966FE}"/>
    <cellStyle name="H1" xfId="52" xr:uid="{E30718B2-2750-4501-BE5E-1FC631D858EF}"/>
    <cellStyle name="H1 2" xfId="2552" xr:uid="{219485AE-4C5D-4659-85F4-D7F18F4CFE98}"/>
    <cellStyle name="H1 2 2" xfId="10608" xr:uid="{E57EFEC9-5A92-4DCB-8572-91372EB34BC1}"/>
    <cellStyle name="H2" xfId="18" xr:uid="{BA8BC5B1-5008-4C2D-BB7D-10112FE108DF}"/>
    <cellStyle name="H3" xfId="2" xr:uid="{EDF6C0A1-A82B-4C86-8B64-E1CA8F121321}"/>
    <cellStyle name="H3 2" xfId="6171" xr:uid="{1FF0C373-DB3D-4199-8B7B-0EE7E7202EE1}"/>
    <cellStyle name="H4" xfId="53" xr:uid="{E1D887F8-DBCA-45D5-8CDD-259E8E05B1E4}"/>
    <cellStyle name="Header" xfId="2553" xr:uid="{A7A3DDCD-B023-4061-859B-63A442A86A76}"/>
    <cellStyle name="Header1" xfId="2554" xr:uid="{55D164C9-338D-4F7F-B162-62536A6C2DFB}"/>
    <cellStyle name="Header2" xfId="2555" xr:uid="{6866FFD6-57DF-4564-B386-C1A9139E8EE7}"/>
    <cellStyle name="Heading" xfId="2556" xr:uid="{8896DFD2-DF9F-4988-835A-0C50E1389487}"/>
    <cellStyle name="Heading 1 10" xfId="2557" xr:uid="{C2F39A51-E127-4E04-A91B-1CC4932D3701}"/>
    <cellStyle name="Heading 1 11" xfId="2558" xr:uid="{5AEEE359-2681-40B1-961E-562C73B1D110}"/>
    <cellStyle name="Heading 1 12" xfId="2559" xr:uid="{D0626C5F-F3EB-4118-A2CD-3F64C1C5F629}"/>
    <cellStyle name="Heading 1 13" xfId="2560" xr:uid="{6DC80429-B50B-4F1A-8CC4-92DAD98A2D79}"/>
    <cellStyle name="Heading 1 14" xfId="2561" xr:uid="{5AABB171-361C-4330-B3D8-B16D7686CE51}"/>
    <cellStyle name="Heading 1 15" xfId="2562" xr:uid="{250CF2D2-3748-445F-B0FA-122CA854D5E1}"/>
    <cellStyle name="Heading 1 16" xfId="2563" xr:uid="{0C827E7A-D41E-43EE-A79D-8789B1C84B50}"/>
    <cellStyle name="Heading 1 17" xfId="2564" xr:uid="{C6A05840-66C6-491C-944F-8D6B727106B3}"/>
    <cellStyle name="Heading 1 18" xfId="2565" xr:uid="{D32F358F-1246-4691-81E9-623319B07F91}"/>
    <cellStyle name="Heading 1 19" xfId="2566" xr:uid="{88DE3C9D-649E-4B20-86BC-37614D0E3AA0}"/>
    <cellStyle name="Heading 1 2" xfId="2567" xr:uid="{16D9C9D7-B86E-4346-82FD-FCFD0A11DC8B}"/>
    <cellStyle name="Heading 1 20" xfId="2568" xr:uid="{69DD2FDB-E793-4135-A13D-616CF750D685}"/>
    <cellStyle name="Heading 1 21" xfId="2569" xr:uid="{3B2D5C99-AB64-42DE-8A56-8FA3355C24B5}"/>
    <cellStyle name="Heading 1 22" xfId="2570" xr:uid="{1982FF42-8959-4717-9163-01F4406C6F82}"/>
    <cellStyle name="Heading 1 23" xfId="3995" xr:uid="{84CD26E9-7A15-4CEE-8FAB-2501D3A210B9}"/>
    <cellStyle name="Heading 1 3" xfId="2571" xr:uid="{4515F07D-849F-4E37-BFA8-2D4B2A60DDCA}"/>
    <cellStyle name="Heading 1 4" xfId="2572" xr:uid="{C22272B3-A8D4-4BEF-9027-B1F22EF6F572}"/>
    <cellStyle name="Heading 1 5" xfId="2573" xr:uid="{C62D8597-8B27-4E6B-B642-863C76306A80}"/>
    <cellStyle name="Heading 1 6" xfId="2574" xr:uid="{613F0A7C-DAD2-4A24-87C2-0BD24A3A5697}"/>
    <cellStyle name="Heading 1 7" xfId="2575" xr:uid="{E1456C1D-21B6-41F1-86A4-9AB50F2D5595}"/>
    <cellStyle name="Heading 1 8" xfId="2576" xr:uid="{00FD2F22-9DFE-4425-AAE7-4F4DE07E0F00}"/>
    <cellStyle name="Heading 1 9" xfId="2577" xr:uid="{0C2A2AC7-3CB4-4B02-8078-E260604CFCE6}"/>
    <cellStyle name="Heading 2 10" xfId="2578" xr:uid="{D61E5AA2-F38C-4137-8849-A576EDFF48AF}"/>
    <cellStyle name="Heading 2 11" xfId="2579" xr:uid="{E11484A4-B079-4D49-83F1-966CE1388657}"/>
    <cellStyle name="Heading 2 12" xfId="2580" xr:uid="{766C7518-8644-492C-B718-7F727E0E2920}"/>
    <cellStyle name="Heading 2 13" xfId="2581" xr:uid="{741B0BD4-95C2-410B-875A-1A7A5B7DF2A0}"/>
    <cellStyle name="Heading 2 14" xfId="2582" xr:uid="{5ADF9AD1-8F08-4844-937A-70228CC09D89}"/>
    <cellStyle name="Heading 2 15" xfId="2583" xr:uid="{35C331F0-3D06-420D-94C0-21DA0583BFFC}"/>
    <cellStyle name="Heading 2 16" xfId="2584" xr:uid="{45D8DDEB-6258-4C45-8899-C726739CDB6A}"/>
    <cellStyle name="Heading 2 17" xfId="2585" xr:uid="{9E36808F-E2D4-4481-961E-CE87901EE58A}"/>
    <cellStyle name="Heading 2 18" xfId="2586" xr:uid="{38674E49-6C38-40CC-A83C-C69C40FDE536}"/>
    <cellStyle name="Heading 2 19" xfId="2587" xr:uid="{78194344-E967-49C8-8101-DF314BC9C948}"/>
    <cellStyle name="Heading 2 2" xfId="2588" xr:uid="{40A105AA-B5FF-44AD-8D3B-991B25852E7F}"/>
    <cellStyle name="Heading 2 20" xfId="2589" xr:uid="{D4EEB9AE-B08F-4D67-BDB6-2D5597F25FE0}"/>
    <cellStyle name="Heading 2 21" xfId="2590" xr:uid="{58518025-5DD4-4DAE-848F-A8707787B5DF}"/>
    <cellStyle name="Heading 2 22" xfId="2591" xr:uid="{B532A0BD-3CA9-4D3D-A9E5-0C2CB00ADAC7}"/>
    <cellStyle name="Heading 2 23" xfId="3996" xr:uid="{12F14779-9D84-441D-BF6D-8A41ED1EC736}"/>
    <cellStyle name="Heading 2 3" xfId="2592" xr:uid="{AA84405D-4165-447E-8425-346C47BC7A70}"/>
    <cellStyle name="Heading 2 4" xfId="2593" xr:uid="{C1FBA961-EDAD-4F28-8C2D-CAE987273FE4}"/>
    <cellStyle name="Heading 2 5" xfId="2594" xr:uid="{0261B589-4423-4948-A26E-83B063A31051}"/>
    <cellStyle name="Heading 2 6" xfId="2595" xr:uid="{04707FC0-CB49-47C5-AC77-FAB5FD8C6C53}"/>
    <cellStyle name="Heading 2 7" xfId="2596" xr:uid="{BCD01E72-C55F-418D-97C6-330882BCA3C9}"/>
    <cellStyle name="Heading 2 8" xfId="2597" xr:uid="{1F977001-82A0-4FFD-B595-2E91C27FFF66}"/>
    <cellStyle name="Heading 2 9" xfId="2598" xr:uid="{7952A314-4AA4-47B8-9128-9D94A6802637}"/>
    <cellStyle name="Heading 3 10" xfId="2599" xr:uid="{19652561-0606-4A40-B203-A4EA7B63AEF6}"/>
    <cellStyle name="Heading 3 11" xfId="2600" xr:uid="{444E9BAB-9EB3-443F-BC32-3EB97E71F230}"/>
    <cellStyle name="Heading 3 12" xfId="2601" xr:uid="{0FC4A8F7-98F7-48D3-9FB7-E61D02F3F656}"/>
    <cellStyle name="Heading 3 13" xfId="2602" xr:uid="{67ABF7A4-2E06-4559-BC94-D78ADB2051A9}"/>
    <cellStyle name="Heading 3 14" xfId="2603" xr:uid="{58832861-178B-4539-ADB2-90C0EB15BD39}"/>
    <cellStyle name="Heading 3 15" xfId="2604" xr:uid="{642A416F-BDE2-4A7A-BDF4-CB20765D8C28}"/>
    <cellStyle name="Heading 3 16" xfId="2605" xr:uid="{3810D62B-9C6A-40C8-972F-14FE6FC5E595}"/>
    <cellStyle name="Heading 3 17" xfId="2606" xr:uid="{A541DAAE-4875-40A4-AFF1-0EA50A295794}"/>
    <cellStyle name="Heading 3 18" xfId="2607" xr:uid="{E9EC0C27-DA35-4227-8F7E-C251F644F1D2}"/>
    <cellStyle name="Heading 3 19" xfId="2608" xr:uid="{4386531D-A7C7-4CFE-8336-F929CE5793F7}"/>
    <cellStyle name="Heading 3 2" xfId="2609" xr:uid="{F0FD9D97-4FB9-4C93-9904-0BE3B942E8FC}"/>
    <cellStyle name="Heading 3 20" xfId="2610" xr:uid="{95E52EF4-41E9-48F6-9C17-CFA1B9279908}"/>
    <cellStyle name="Heading 3 21" xfId="2611" xr:uid="{274A2394-5872-4D76-A404-FC944661454B}"/>
    <cellStyle name="Heading 3 22" xfId="2612" xr:uid="{436C8699-2DD8-499E-ABFA-9EC6A5CA30EB}"/>
    <cellStyle name="Heading 3 23" xfId="3997" xr:uid="{51B9F799-54B0-423E-A42C-8ECAA585C905}"/>
    <cellStyle name="Heading 3 3" xfId="2613" xr:uid="{1F310216-FE98-4A62-8690-2E87739369F2}"/>
    <cellStyle name="Heading 3 4" xfId="2614" xr:uid="{8E2527AE-5842-47F3-B111-3C393F9C8EF8}"/>
    <cellStyle name="Heading 3 5" xfId="2615" xr:uid="{96E052BC-7FD4-4389-AF8A-F0AB381DD929}"/>
    <cellStyle name="Heading 3 6" xfId="2616" xr:uid="{068D094C-B3C5-49EE-9022-3D3D066E5B10}"/>
    <cellStyle name="Heading 3 7" xfId="2617" xr:uid="{7AEFD243-7C67-4E6A-9C7E-098E3702BD9D}"/>
    <cellStyle name="Heading 3 8" xfId="2618" xr:uid="{830DD7D9-851A-4C27-A779-73F5293BD6F8}"/>
    <cellStyle name="Heading 3 9" xfId="2619" xr:uid="{7DA0FBC5-7B51-468E-9C76-6A8707B08C4A}"/>
    <cellStyle name="Heading 4 10" xfId="2620" xr:uid="{4389D4EF-DAB2-423C-9FF5-9952C36C08A0}"/>
    <cellStyle name="Heading 4 11" xfId="2621" xr:uid="{34FCE396-DFF2-48D7-BB4D-69425AD7D950}"/>
    <cellStyle name="Heading 4 12" xfId="2622" xr:uid="{619AD74F-C69E-476B-85D0-242BD05E97E0}"/>
    <cellStyle name="Heading 4 13" xfId="2623" xr:uid="{623A56B4-ADBE-4DEA-8ECD-203E03502429}"/>
    <cellStyle name="Heading 4 14" xfId="2624" xr:uid="{3B034B94-3AA4-4F26-975E-631EB10D75E9}"/>
    <cellStyle name="Heading 4 15" xfId="2625" xr:uid="{627F4B23-3B56-4FCE-87AA-9A55A457BED5}"/>
    <cellStyle name="Heading 4 16" xfId="2626" xr:uid="{CD65AC18-156A-4B37-8C5F-D283A89D60DD}"/>
    <cellStyle name="Heading 4 17" xfId="2627" xr:uid="{C723F10D-EF8E-4FCB-AC47-AEC913FADFBB}"/>
    <cellStyle name="Heading 4 18" xfId="2628" xr:uid="{BD083F7C-81E9-46A4-9234-AC0D73B06B7D}"/>
    <cellStyle name="Heading 4 19" xfId="2629" xr:uid="{FDD8B994-052F-4C1B-AFE7-662C54331EF0}"/>
    <cellStyle name="Heading 4 2" xfId="2630" xr:uid="{4178B55D-6B92-4E2E-AE90-8CC9C16DC32D}"/>
    <cellStyle name="Heading 4 20" xfId="2631" xr:uid="{78C52647-1FE1-48C9-8E62-D478B196435F}"/>
    <cellStyle name="Heading 4 21" xfId="2632" xr:uid="{167EE3E4-9936-4E31-A335-A0B2C1051ABD}"/>
    <cellStyle name="Heading 4 22" xfId="2633" xr:uid="{DB91AA7A-5084-464C-815F-E4C151852B48}"/>
    <cellStyle name="Heading 4 23" xfId="3998" xr:uid="{6501EA58-24D0-48B7-BC48-FA346C342ED0}"/>
    <cellStyle name="Heading 4 3" xfId="2634" xr:uid="{AA48748D-2ADC-437B-99DF-12EBF3C79363}"/>
    <cellStyle name="Heading 4 4" xfId="2635" xr:uid="{03036B05-4BD3-43E8-80DD-DE011990AF31}"/>
    <cellStyle name="Heading 4 5" xfId="2636" xr:uid="{789D4BAC-D42A-40FB-A225-CE242AA0A060}"/>
    <cellStyle name="Heading 4 6" xfId="2637" xr:uid="{5F1C8B7E-1ACA-4240-90FC-401BCCF1058A}"/>
    <cellStyle name="Heading 4 7" xfId="2638" xr:uid="{ED86ECD4-6F2A-4F63-90F4-EC1335A97B9C}"/>
    <cellStyle name="Heading 4 8" xfId="2639" xr:uid="{A25B57B9-8BE3-4934-B9C8-168FF0BB574B}"/>
    <cellStyle name="Heading 4 9" xfId="2640" xr:uid="{B90C0EDC-827A-42B9-BB82-F106120893CB}"/>
    <cellStyle name="Highlight" xfId="28" xr:uid="{6FF60CCF-E723-429B-81C9-FC0B1529DFF9}"/>
    <cellStyle name="Highlight 2" xfId="79" xr:uid="{A0CBA17E-EDB2-467F-8FF9-A54E87C9296F}"/>
    <cellStyle name="Hyperlink 2" xfId="2641" xr:uid="{22C3547A-40CB-4E2C-8956-900F340E38A6}"/>
    <cellStyle name="Hyperlink 2 2" xfId="2642" xr:uid="{07BF88F5-B897-462D-A6A1-279CB8A25E70}"/>
    <cellStyle name="Hyperlink 3" xfId="2643" xr:uid="{3FCB0C16-ABC5-456B-A602-CBF564ADEF27}"/>
    <cellStyle name="Hyperlink 4" xfId="4017" xr:uid="{2F6BF9BB-84A1-4EF2-9BCA-E0D209E7B172}"/>
    <cellStyle name="InLink" xfId="2644" xr:uid="{3881A7B1-25EB-49BA-B73F-6AF9769AC3DD}"/>
    <cellStyle name="Input [yellow]" xfId="2645" xr:uid="{1597275E-EAF0-47D4-99B5-1E29D0133EAD}"/>
    <cellStyle name="Input [yellow] 2" xfId="2646" xr:uid="{500FB277-380A-4C79-8C43-0E63B50CE41F}"/>
    <cellStyle name="Input [yellow] 3" xfId="2647" xr:uid="{9B9AF2CD-76D9-4153-84CF-C383FCAB0937}"/>
    <cellStyle name="Input [yellow] 4" xfId="2648" xr:uid="{8A1FF8A1-1EE1-4B7F-BCA9-552A08A37D2F}"/>
    <cellStyle name="Input 10" xfId="2649" xr:uid="{9FCF734C-1C67-4DD2-AB86-E0C4F666ED62}"/>
    <cellStyle name="Input 11" xfId="2650" xr:uid="{977B69A4-AD09-4D94-BF9C-BBD02BAEE5F9}"/>
    <cellStyle name="Input 12" xfId="2651" xr:uid="{566BD177-AC79-4C1D-85E1-69ADAC9C61ED}"/>
    <cellStyle name="Input 13" xfId="2652" xr:uid="{ED9DD4F1-7E6D-464A-87D8-E5458665FF1E}"/>
    <cellStyle name="Input 14" xfId="2653" xr:uid="{0FEBB13E-8484-476D-BE7E-29E4B020375D}"/>
    <cellStyle name="Input 15" xfId="2654" xr:uid="{62C7009F-3A2B-42B8-B2BB-707715A0A8A1}"/>
    <cellStyle name="Input 16" xfId="2655" xr:uid="{249D7ADD-AE86-48DC-BF04-2C7A37CE4BC1}"/>
    <cellStyle name="Input 17" xfId="2656" xr:uid="{E7B7D87B-B587-4A81-B44F-BC29FF24934F}"/>
    <cellStyle name="Input 18" xfId="2657" xr:uid="{BD854306-F1FC-4BDC-920C-E8EED1DDFEB7}"/>
    <cellStyle name="Input 19" xfId="2658" xr:uid="{4C9C18A4-DB84-4DDB-B38D-414EFB33AD97}"/>
    <cellStyle name="Input 2" xfId="2659" xr:uid="{CCACF589-07E5-4584-802F-591FE042E253}"/>
    <cellStyle name="Input 2 2" xfId="2660" xr:uid="{0D236B94-17A3-4642-BC84-1608370C0B4B}"/>
    <cellStyle name="Input 20" xfId="2661" xr:uid="{BD982A13-333B-4913-9C80-A703F134BF75}"/>
    <cellStyle name="Input 21" xfId="2662" xr:uid="{9B63A76F-2C6A-417D-AC60-4A236E303D96}"/>
    <cellStyle name="Input 22" xfId="2663" xr:uid="{2CA94755-97BE-4CAA-8DB3-22F345930C81}"/>
    <cellStyle name="Input 23" xfId="3999" xr:uid="{4C346CB9-0AA0-4F35-8638-D7C784A43BEB}"/>
    <cellStyle name="Input 24" xfId="6166" xr:uid="{FE957AE3-D582-43C6-99D6-5AF0F536B1D5}"/>
    <cellStyle name="Input 25" xfId="6175" xr:uid="{B121DD4E-1AEA-488E-BFDC-8DBAA1070EFF}"/>
    <cellStyle name="Input 26" xfId="6167" xr:uid="{F8923545-1EF1-416B-98E8-40E21B667FAC}"/>
    <cellStyle name="Input 27" xfId="6174" xr:uid="{25AADE3B-43EF-49F5-A66C-AE2805E3F898}"/>
    <cellStyle name="Input 3" xfId="2664" xr:uid="{D80FD372-391D-42A2-AF64-63F327C8C2A9}"/>
    <cellStyle name="Input 3 2" xfId="2665" xr:uid="{1D9F39A1-1727-45AF-AB0B-4E1E03883F7B}"/>
    <cellStyle name="Input 4" xfId="2666" xr:uid="{23D33CAB-7C16-432B-8536-CCFA66CC411A}"/>
    <cellStyle name="Input 4 2" xfId="2667" xr:uid="{7C0D2DE9-CF3B-437B-9298-E5E35002E67F}"/>
    <cellStyle name="Input 5" xfId="2668" xr:uid="{AA9A7E03-D342-49C2-A666-F19F9BAEB19F}"/>
    <cellStyle name="Input 6" xfId="2669" xr:uid="{FDEC3ECB-7255-4673-8A27-3823CE6F4A3F}"/>
    <cellStyle name="Input 7" xfId="2670" xr:uid="{CF76ACB6-53C6-4B0F-AAB3-F53307C54B36}"/>
    <cellStyle name="Input 8" xfId="2671" xr:uid="{16DF7FCB-B65E-4792-994A-F226A7187955}"/>
    <cellStyle name="Input 9" xfId="2672" xr:uid="{E7E7DE6E-4E48-4D9D-A251-26ECB08F514D}"/>
    <cellStyle name="Input calculation" xfId="23" xr:uid="{3B449091-965E-4DD0-BF19-BC7CB3D89920}"/>
    <cellStyle name="Input calculation 2" xfId="80" xr:uid="{18662255-AF1F-4495-A868-62B40CF8F774}"/>
    <cellStyle name="Input calculation 2 2" xfId="2673" xr:uid="{8E747DBE-E56F-4DBA-9825-21D3BE30690A}"/>
    <cellStyle name="Input calculation 3" xfId="10604" xr:uid="{49BC61E1-4EB6-4F1C-9A32-4CCC54B657EA}"/>
    <cellStyle name="Input Cells" xfId="2674" xr:uid="{3240553F-4C7F-4F33-9187-40FE7F9B9DF4}"/>
    <cellStyle name="Input data" xfId="21" xr:uid="{E1665930-BD2F-4D47-B23A-B065480371CB}"/>
    <cellStyle name="Input data 2" xfId="93" xr:uid="{1594EC6F-ED89-4D6C-A34D-E7EF96F86529}"/>
    <cellStyle name="Input data 3" xfId="81" xr:uid="{51B75B2F-ECE3-46E1-88C9-EF7EAEBB0D16}"/>
    <cellStyle name="Input estimate" xfId="22" xr:uid="{A3ECBED9-A9DB-4025-B3DE-ED9D2E998E4F}"/>
    <cellStyle name="Input estimate 2" xfId="96" xr:uid="{B2955180-8E04-4CD5-8958-FC19696E4425}"/>
    <cellStyle name="Input estimate 2 2" xfId="10603" xr:uid="{902463A4-B2FC-47A1-A145-977B2997F598}"/>
    <cellStyle name="Input estimate 3" xfId="82" xr:uid="{FE4381A6-D0BF-4755-A481-77051833DD03}"/>
    <cellStyle name="Input link" xfId="16" xr:uid="{666C38F1-95CC-4298-9977-06C4E62BBF7C}"/>
    <cellStyle name="Input link (different workbook)" xfId="24" xr:uid="{D8011DCD-DD29-4853-B5AF-819B4CFD9A7A}"/>
    <cellStyle name="Input link (different workbook) 2" xfId="84" xr:uid="{9BEACFC9-CB9C-4004-9D8D-2303F854A7A0}"/>
    <cellStyle name="Input Link (different Worksheet)" xfId="54" xr:uid="{BC7BD198-C125-4E00-B6FD-3B4918BADDB5}"/>
    <cellStyle name="Input link 10" xfId="2675" xr:uid="{996E91CC-83E6-4BFE-BFB7-0CB7CA847064}"/>
    <cellStyle name="Input link 2" xfId="95" xr:uid="{781205C2-DD74-4D94-9F9A-298E29391BC8}"/>
    <cellStyle name="Input link 3" xfId="83" xr:uid="{E62668F3-846E-4129-BE2E-F4D56A9A3307}"/>
    <cellStyle name="Input Link_bottom_up_model_corrupt" xfId="2676" xr:uid="{31A4003A-9E49-4AB5-BDA9-278BB661E86F}"/>
    <cellStyle name="Input parameter" xfId="20" xr:uid="{7FAAD304-20DA-4C97-A11A-D4DAACA0A4A2}"/>
    <cellStyle name="Input parameter 2" xfId="94" xr:uid="{9167E80F-2E51-4401-AC7F-1106C53279B5}"/>
    <cellStyle name="Input parameter 3" xfId="85" xr:uid="{D38A0300-E7DF-4491-A4AB-B0B31C4AD97C}"/>
    <cellStyle name="Insatisfaisant" xfId="2677" xr:uid="{FED5F5D9-0D09-490E-9691-A45838FB3FB7}"/>
    <cellStyle name="Insprong" xfId="2678" xr:uid="{2BFFEFF3-1D9E-4B3F-AA0E-55EF94647969}"/>
    <cellStyle name="KC Layout yty mifri" xfId="2679" xr:uid="{C4A37D8B-A71B-41A5-B359-985AFC13551A}"/>
    <cellStyle name="Linked Cell 10" xfId="2680" xr:uid="{E0A4200A-0D2C-4FE4-816B-15EDB806E067}"/>
    <cellStyle name="Linked Cell 11" xfId="2681" xr:uid="{421726E8-538C-4693-9710-E29943DDB6F1}"/>
    <cellStyle name="Linked Cell 12" xfId="2682" xr:uid="{7C3CCE37-CC9E-4267-87EE-3E40DBF549B0}"/>
    <cellStyle name="Linked Cell 13" xfId="2683" xr:uid="{10D33AE3-0898-40A3-B210-E48E68A0D44D}"/>
    <cellStyle name="Linked Cell 14" xfId="2684" xr:uid="{47D8E444-BD44-4A1E-8AA4-A95698BC006A}"/>
    <cellStyle name="Linked Cell 15" xfId="2685" xr:uid="{06D1AB0A-A2D6-4D1C-9C36-10690A018AE5}"/>
    <cellStyle name="Linked Cell 16" xfId="2686" xr:uid="{C65467E5-1374-465B-AFE6-DC53DDB042BA}"/>
    <cellStyle name="Linked Cell 17" xfId="2687" xr:uid="{89FE3D42-DCB5-4F53-941A-151215955E21}"/>
    <cellStyle name="Linked Cell 18" xfId="2688" xr:uid="{85B877A9-1494-4E3D-8DC3-6177EBFDF206}"/>
    <cellStyle name="Linked Cell 19" xfId="2689" xr:uid="{0AF00607-9B66-4830-9D0F-F113913476EF}"/>
    <cellStyle name="Linked Cell 2" xfId="2690" xr:uid="{51E55A4E-2B1E-4CE0-8055-2E6425CC9F60}"/>
    <cellStyle name="Linked Cell 20" xfId="2691" xr:uid="{3116A567-052E-43A4-BF25-9F55B3528ADB}"/>
    <cellStyle name="Linked Cell 21" xfId="2692" xr:uid="{A09364B2-07D7-4F4C-B8E9-9CE6BAB8950C}"/>
    <cellStyle name="Linked Cell 22" xfId="2693" xr:uid="{706C2438-FA32-4608-8157-846F5DD12833}"/>
    <cellStyle name="Linked Cell 3" xfId="2694" xr:uid="{1035D29B-FA27-4116-9885-EEC6834330FE}"/>
    <cellStyle name="Linked Cell 4" xfId="2695" xr:uid="{EEEC771F-DA7E-4784-95A1-8DB695CD5CE8}"/>
    <cellStyle name="Linked Cell 5" xfId="2696" xr:uid="{15AA7067-3EEF-4DBC-A92C-AAD63DA4D66B}"/>
    <cellStyle name="Linked Cell 6" xfId="2697" xr:uid="{A713F8F9-EDA6-4781-88CF-57090D8FCCEA}"/>
    <cellStyle name="Linked Cell 7" xfId="2698" xr:uid="{82BEB30C-539E-4CE5-8A90-DD3F5240412B}"/>
    <cellStyle name="Linked Cell 8" xfId="2699" xr:uid="{9C51E672-445C-4A45-AA8C-FD18C0F0CECF}"/>
    <cellStyle name="Linked Cell 9" xfId="2700" xr:uid="{CC2E3643-2487-4771-B30D-E8E232C809E7}"/>
    <cellStyle name="Linked Cells" xfId="2701" xr:uid="{C3A6E770-75E4-4450-99DD-834DBD4823EE}"/>
    <cellStyle name="Lock" xfId="2702" xr:uid="{08C6B85A-41DF-4B40-A66C-C407DF30A095}"/>
    <cellStyle name="Lock partiel" xfId="2703" xr:uid="{59682C62-4850-4E98-AF0D-0C1B0E6EB590}"/>
    <cellStyle name="Lock_AfricaMiddleEastMobileDemand2Q2005" xfId="2704" xr:uid="{6EAEB4B3-E297-441F-9931-6ABC7F89B921}"/>
    <cellStyle name="Main Title" xfId="2705" xr:uid="{2C2FBDBA-6104-4B7C-9A77-735C39B9F480}"/>
    <cellStyle name="Migliaia_Foglio1" xfId="2706" xr:uid="{E016BD89-88D7-4CA4-96D1-712FF36499F0}"/>
    <cellStyle name="Millares" xfId="73" builtinId="3" customBuiltin="1"/>
    <cellStyle name="Millares 18" xfId="10526" xr:uid="{BE8A3EA9-BBB0-4B74-AB51-2E28DD6ED083}"/>
    <cellStyle name="Millares 2" xfId="7" xr:uid="{F970DAE9-023A-4FB7-94C5-C2F9B5479958}"/>
    <cellStyle name="Millares 2 2" xfId="7543" xr:uid="{2D631646-8B39-48EA-B39C-EEB856A71646}"/>
    <cellStyle name="Millares 2 3" xfId="10" xr:uid="{B680E075-9567-45C0-8CA8-ECFBD8418025}"/>
    <cellStyle name="Millares 2 4" xfId="2707" xr:uid="{1667A0F5-4FF5-474E-8F7A-E4E78D19B2B4}"/>
    <cellStyle name="Millares 2 52" xfId="10522" xr:uid="{F7248FE7-A403-471D-8DEC-63439700DBFE}"/>
    <cellStyle name="Millares 4" xfId="13" xr:uid="{2FFD4B0B-68DC-42AE-9912-A62955649440}"/>
    <cellStyle name="Milliers 3" xfId="6" xr:uid="{A451870C-CB1D-4FB8-9146-0178492D73C6}"/>
    <cellStyle name="Milliers 3 2" xfId="12" xr:uid="{545F57DC-9BC1-4F83-B1E9-A7FA963047C6}"/>
    <cellStyle name="Model" xfId="2708" xr:uid="{E1103205-DC03-4026-8796-B312AC80860E}"/>
    <cellStyle name="Moneda 2" xfId="29" xr:uid="{5DD68CA0-AA31-40A6-ACA8-0B77F86A26A5}"/>
    <cellStyle name="Moneda 2 2" xfId="2709" xr:uid="{D5BDEC5E-FFF1-4184-83E1-3E860BE48857}"/>
    <cellStyle name="Moneda 2 48" xfId="10525" xr:uid="{9B487FCE-63EF-4DFA-84DD-806B28987E0D}"/>
    <cellStyle name="Moneda 3" xfId="31" xr:uid="{F8A24D55-FC62-42D9-BAFE-18845FD274AC}"/>
    <cellStyle name="Name" xfId="27" xr:uid="{0980BC74-8873-492E-97D5-0AB87D173690}"/>
    <cellStyle name="Name 2" xfId="101" xr:uid="{2CB67A17-DA72-4C4D-AACC-169BEE20B15C}"/>
    <cellStyle name="Name 3" xfId="86" xr:uid="{88C338ED-8652-42AF-9B30-A67FDF2AC862}"/>
    <cellStyle name="neg0.0" xfId="2710" xr:uid="{8C793C9A-4508-46AE-8A2D-731719781D50}"/>
    <cellStyle name="Neutral 10" xfId="2711" xr:uid="{5F91D7C2-FEEC-46E5-85E2-59ADFDC7A8A2}"/>
    <cellStyle name="Neutral 11" xfId="2712" xr:uid="{F38DADA3-2705-43CF-9537-954E22A58960}"/>
    <cellStyle name="Neutral 12" xfId="2713" xr:uid="{2D1C9B7C-F294-4DDF-BEB9-E3A19D427DCB}"/>
    <cellStyle name="Neutral 13" xfId="2714" xr:uid="{1909035E-A3FA-4763-92FB-8E11B922977B}"/>
    <cellStyle name="Neutral 14" xfId="2715" xr:uid="{385D6130-5200-4DB9-AB14-027CAB96456A}"/>
    <cellStyle name="Neutral 15" xfId="2716" xr:uid="{44F3A282-D341-47DE-9861-482E523A3E08}"/>
    <cellStyle name="Neutral 16" xfId="2717" xr:uid="{C9FCE70A-7086-49CF-9CAF-463CBBEDFC3E}"/>
    <cellStyle name="Neutral 17" xfId="2718" xr:uid="{D20A77D7-CAF3-4131-9795-823B453B758C}"/>
    <cellStyle name="Neutral 18" xfId="2719" xr:uid="{B9B453D8-A2F7-49D9-A248-071D9B6F76CD}"/>
    <cellStyle name="Neutral 19" xfId="2720" xr:uid="{FB02DE99-22E7-49B8-AC9F-BC69ACE6C27A}"/>
    <cellStyle name="Neutral 2" xfId="2721" xr:uid="{B0158692-9F38-476C-841D-F961715B381F}"/>
    <cellStyle name="Neutral 20" xfId="2722" xr:uid="{547ECDD5-BF73-41F6-8EDB-14D43BD2FC02}"/>
    <cellStyle name="Neutral 21" xfId="2723" xr:uid="{C147B54D-6A32-43AB-AF32-262F01846D83}"/>
    <cellStyle name="Neutral 22" xfId="2724" xr:uid="{85989944-CE78-48BA-BEA0-2B30168A0020}"/>
    <cellStyle name="Neutral 3" xfId="2725" xr:uid="{D863EE8F-0888-4B08-AD10-63D80E5F5209}"/>
    <cellStyle name="Neutral 4" xfId="2726" xr:uid="{14E268BA-C951-4260-BCFC-0407F1980469}"/>
    <cellStyle name="Neutral 5" xfId="2727" xr:uid="{181C8584-324D-4F55-9BD2-2BE69F91984A}"/>
    <cellStyle name="Neutral 6" xfId="2728" xr:uid="{018A2DF8-BD6B-4BEC-AD87-0D588004EAC9}"/>
    <cellStyle name="Neutral 7" xfId="2729" xr:uid="{BC848456-90EC-4162-8856-B0EC259AA761}"/>
    <cellStyle name="Neutral 8" xfId="2730" xr:uid="{185B0EE7-7084-4549-88A5-9476BC444DA8}"/>
    <cellStyle name="Neutral 9" xfId="2731" xr:uid="{76F9D1ED-CB11-4709-8586-9C9D2C7EC8A7}"/>
    <cellStyle name="Neutre" xfId="2732" xr:uid="{BF1EBC27-CE45-424F-A6C5-062A01054492}"/>
    <cellStyle name="Normal" xfId="0" builtinId="0"/>
    <cellStyle name="Normal - Style1" xfId="2733" xr:uid="{E152C441-E102-4200-BC3C-38F1424F9122}"/>
    <cellStyle name="Normal 10" xfId="2734" xr:uid="{5FF17921-8B50-4A6E-8F14-C6D5D705D832}"/>
    <cellStyle name="Normal 10 2" xfId="2735" xr:uid="{0E4E8058-B41D-4550-84C2-490019854075}"/>
    <cellStyle name="Normal 10 3" xfId="2736" xr:uid="{30BC4115-FBC8-4F73-8710-4708C8BF9F2D}"/>
    <cellStyle name="Normal 10 4" xfId="2737" xr:uid="{91370D6C-B671-425D-9F17-AD023B7684A1}"/>
    <cellStyle name="Normal 10 5" xfId="2738" xr:uid="{EA1D115C-A59A-4E88-AB2A-DF9B44FCF8A6}"/>
    <cellStyle name="Normal 11" xfId="2739" xr:uid="{A7CBE28C-8D77-490A-B343-F11BDE51D517}"/>
    <cellStyle name="Normal 11 2" xfId="2740" xr:uid="{EBC9298A-B8F1-46D2-8C51-00C8DACB84A8}"/>
    <cellStyle name="Normal 11 3" xfId="10524" xr:uid="{1B3D6A46-B667-4A69-B8F2-8B589AF6F7AA}"/>
    <cellStyle name="Normal 12" xfId="2741" xr:uid="{125E3F4E-7026-4F30-9465-26A9390D0D87}"/>
    <cellStyle name="Normal 13" xfId="2742" xr:uid="{51965BC9-7823-4113-AD7B-145B4803AE50}"/>
    <cellStyle name="Normal 14" xfId="2743" xr:uid="{C7E7B886-91A8-4128-9C86-DED089CFE53F}"/>
    <cellStyle name="Normal 15" xfId="2744" xr:uid="{578EEB5E-A982-4740-A7A2-5F28DEC24CE3}"/>
    <cellStyle name="Normal 16" xfId="2745" xr:uid="{FC02B395-FAB1-402B-87FC-495F6C2431B1}"/>
    <cellStyle name="Normal 17" xfId="2746" xr:uid="{80E71376-E5AE-46ED-8FEB-A74412D35268}"/>
    <cellStyle name="Normal 18" xfId="91" xr:uid="{E6C228E9-B5C7-44E8-8218-D6665D24B86C}"/>
    <cellStyle name="Normal 18 2" xfId="2748" xr:uid="{C4BFA0FE-4B8D-4BFC-B024-E578BD40091D}"/>
    <cellStyle name="Normal 18 3" xfId="2747" xr:uid="{3FF40E82-97B3-43DD-BBD7-281DB8F43945}"/>
    <cellStyle name="Normal 19" xfId="2749" xr:uid="{25C78B5D-1806-4DD9-B474-3EB3084C73A0}"/>
    <cellStyle name="Normal 2" xfId="30" xr:uid="{7C4944C7-F4A8-4E6F-8C2F-E81E37108974}"/>
    <cellStyle name="Normal 2 2" xfId="87" xr:uid="{EE8145B5-7A87-4F3F-8EBA-1455191DFE9B}"/>
    <cellStyle name="Normal 2 2 2" xfId="2752" xr:uid="{6794DB99-8D41-4A88-95DA-389C1AD005C2}"/>
    <cellStyle name="Normal 2 2 3" xfId="2751" xr:uid="{3F97B09E-F24E-4558-A574-CCF5F2DEA38A}"/>
    <cellStyle name="Normal 2 3" xfId="2753" xr:uid="{03963493-310D-41D7-98EC-CE05AE87ECC9}"/>
    <cellStyle name="Normal 2 4" xfId="2754" xr:uid="{AF5B55D3-2635-43DE-8D9E-EF341C42898D}"/>
    <cellStyle name="Normal 2 5" xfId="2750" xr:uid="{DDA95FC5-296A-421B-AC4E-B6E67C289101}"/>
    <cellStyle name="Normal 20" xfId="2755" xr:uid="{C49F25C4-036C-42D7-A0F0-DF69D4606203}"/>
    <cellStyle name="Normal 21" xfId="2756" xr:uid="{6D7BE9DA-B707-4181-887F-21DC7F5F8460}"/>
    <cellStyle name="Normal 22" xfId="2757" xr:uid="{0776D91C-B0AE-490E-A499-7C5F85220163}"/>
    <cellStyle name="Normal 23" xfId="2758" xr:uid="{AC844470-A02D-498A-BAF6-6701A0CF0E21}"/>
    <cellStyle name="Normal 24" xfId="2759" xr:uid="{2D1169CA-B7D7-4662-AAA8-5570929D95D7}"/>
    <cellStyle name="Normal 25" xfId="2760" xr:uid="{86E398F2-A622-4327-9BE7-EE37053638EC}"/>
    <cellStyle name="Normal 26" xfId="2761" xr:uid="{90F522D8-EFCD-47BB-B1A0-46C39987D020}"/>
    <cellStyle name="Normal 27" xfId="2762" xr:uid="{024A0328-9D9C-4143-BB12-4DDB33D08B41}"/>
    <cellStyle name="Normal 27 2" xfId="2763" xr:uid="{C4692877-6524-4688-9D01-B60FA37B83A9}"/>
    <cellStyle name="Normal 28" xfId="2764" xr:uid="{9381714D-D1EF-4455-BF80-3B83071875AE}"/>
    <cellStyle name="Normal 28 2" xfId="2765" xr:uid="{7E0E7CDE-4A5F-4B32-AA8A-0E4F23CA1729}"/>
    <cellStyle name="Normal 29" xfId="2766" xr:uid="{9AC04403-9F07-4946-AAF8-E63C1F7BA521}"/>
    <cellStyle name="Normal 29 2" xfId="2767" xr:uid="{05AC76A3-9CA2-4898-8E2D-15A336C81C84}"/>
    <cellStyle name="Normal 3" xfId="68" xr:uid="{2887734D-799F-4366-9652-4F784462F75E}"/>
    <cellStyle name="Normal 3 10" xfId="2769" xr:uid="{4CF30CF3-45F9-40B5-8959-53B61FA34877}"/>
    <cellStyle name="Normal 3 11" xfId="2770" xr:uid="{17A5EB19-8A9F-4A82-9003-1F158E9E434E}"/>
    <cellStyle name="Normal 3 12" xfId="2771" xr:uid="{A542EE50-9CAC-4486-A182-9FB617BFDA90}"/>
    <cellStyle name="Normal 3 13" xfId="2772" xr:uid="{022FB93F-65A1-48BE-B79C-6C07E05D1F9F}"/>
    <cellStyle name="Normal 3 14" xfId="2773" xr:uid="{7E96D466-9A05-454C-A3BC-A3292CD9A312}"/>
    <cellStyle name="Normal 3 15" xfId="2774" xr:uid="{C8939584-A833-4120-90BD-4A2C5FEB454D}"/>
    <cellStyle name="Normal 3 16" xfId="2775" xr:uid="{ED572B65-F7FB-494B-8812-EFF623936786}"/>
    <cellStyle name="Normal 3 17" xfId="2776" xr:uid="{B420B993-714F-4619-A86A-77DB0D53910F}"/>
    <cellStyle name="Normal 3 18" xfId="2777" xr:uid="{C53C21EC-009E-4BA2-B5FF-97CE641E08A7}"/>
    <cellStyle name="Normal 3 19" xfId="2778" xr:uid="{56305675-6F92-4F6F-A4DC-A1D52FD38726}"/>
    <cellStyle name="Normal 3 2" xfId="2779" xr:uid="{98D5B54D-281B-473C-8603-056B7D5B7AED}"/>
    <cellStyle name="Normal 3 2 2" xfId="2780" xr:uid="{E7C30124-066E-4D56-82E7-EF5851212BB1}"/>
    <cellStyle name="Normal 3 20" xfId="2781" xr:uid="{68C58210-BCB1-4464-AF68-E22B09CC6EF0}"/>
    <cellStyle name="Normal 3 21" xfId="2782" xr:uid="{B6EE9FF2-9667-4D1E-8DAE-189E36DECF54}"/>
    <cellStyle name="Normal 3 22" xfId="2783" xr:uid="{58882AE9-A9AF-4086-971D-5C9E261C2489}"/>
    <cellStyle name="Normal 3 23" xfId="10521" xr:uid="{B040A8D9-7ACA-4C95-A643-BE9D9E9DCDE5}"/>
    <cellStyle name="Normal 3 24" xfId="2768" xr:uid="{1624540E-6400-4A7A-817C-781AA0B2A235}"/>
    <cellStyle name="Normal 3 3" xfId="2784" xr:uid="{69480DD6-9273-4173-857A-112DCAE3B965}"/>
    <cellStyle name="Normal 3 3 2" xfId="2785" xr:uid="{07F75397-9759-4056-9FB3-979710242CD5}"/>
    <cellStyle name="Normal 3 3 3" xfId="2786" xr:uid="{AABC207C-D7C2-447C-A5A2-005671288F49}"/>
    <cellStyle name="Normal 3 4" xfId="2787" xr:uid="{E484F92B-1823-4369-9AC0-FCDF19C8DAD4}"/>
    <cellStyle name="Normal 3 5" xfId="2788" xr:uid="{0DCB813F-C921-4641-9580-8EFDEE692AE5}"/>
    <cellStyle name="Normal 3 5 2" xfId="2789" xr:uid="{DA9F4FBD-7008-491B-88B3-12A2ADB0D25E}"/>
    <cellStyle name="Normal 3 6" xfId="2790" xr:uid="{6351521B-A166-4269-B960-E73493F9A752}"/>
    <cellStyle name="Normal 3 7" xfId="2791" xr:uid="{6AA55FA4-AC12-49DF-ADF9-862A78DE88AA}"/>
    <cellStyle name="Normal 3 8" xfId="2792" xr:uid="{D1C4C7EC-7DE3-4CA7-844B-67817BE913D7}"/>
    <cellStyle name="Normal 3 9" xfId="2793" xr:uid="{0056779F-2715-4566-AC4C-A30273602F52}"/>
    <cellStyle name="Normal 30" xfId="2794" xr:uid="{37D3E44F-9C72-4528-AFE7-BEC35C1F2344}"/>
    <cellStyle name="Normal 30 2" xfId="2795" xr:uid="{4B0D00A9-A7B9-4671-88DF-26F5B3D065F7}"/>
    <cellStyle name="Normal 31" xfId="2796" xr:uid="{FA9AC3D6-C333-45B9-885D-A4C7F557A1EF}"/>
    <cellStyle name="Normal 31 2" xfId="2797" xr:uid="{22AF0D08-8861-4672-BF91-D6C481CEF00D}"/>
    <cellStyle name="Normal 32" xfId="2798" xr:uid="{C89F4294-5837-4E0F-BB60-A3B9B7E0D97C}"/>
    <cellStyle name="Normal 32 2" xfId="2799" xr:uid="{5283909B-B0F2-48D1-88C1-D0539D5973D4}"/>
    <cellStyle name="Normal 33" xfId="2800" xr:uid="{FBC8FB8D-3770-4B8D-BA91-D1120B5DB298}"/>
    <cellStyle name="Normal 33 2" xfId="2801" xr:uid="{DC689425-6F6D-43AE-8BE6-3EF3533AE889}"/>
    <cellStyle name="Normal 34" xfId="2802" xr:uid="{E49FC026-F024-4923-98B6-78135F83E218}"/>
    <cellStyle name="Normal 34 2" xfId="2803" xr:uid="{D4206C13-DEE8-4A2E-B584-ADB228C01FDC}"/>
    <cellStyle name="Normal 35" xfId="2804" xr:uid="{A7A42254-A4DA-44FA-A743-E876EBC88100}"/>
    <cellStyle name="Normal 35 2" xfId="2805" xr:uid="{959C5D93-19B6-4B47-A366-B38D279BCEFB}"/>
    <cellStyle name="Normal 36" xfId="2806" xr:uid="{656C5B28-10F9-43D8-A11A-3A69583F11E1}"/>
    <cellStyle name="Normal 36 2" xfId="2807" xr:uid="{EECAEC94-7268-4B2D-9C6D-6C04EF383FCC}"/>
    <cellStyle name="Normal 37" xfId="2808" xr:uid="{D1D162F5-4CCC-44E4-89D8-D609118D76D7}"/>
    <cellStyle name="Normal 37 2" xfId="2809" xr:uid="{6A4B0AA6-4143-43E4-967A-212B38B86EDB}"/>
    <cellStyle name="Normal 38" xfId="2810" xr:uid="{04691FD0-D39C-4E16-9518-3544047F0678}"/>
    <cellStyle name="Normal 38 2" xfId="2811" xr:uid="{BD9FE5C4-A776-4426-B512-AE579897370C}"/>
    <cellStyle name="Normal 39" xfId="2812" xr:uid="{A2A0C5F6-790E-4244-8931-4B7C120FBD31}"/>
    <cellStyle name="Normal 39 2" xfId="2813" xr:uid="{FE752839-BFF7-4DE5-8565-F2F12B6BA9AF}"/>
    <cellStyle name="Normal 4" xfId="2814" xr:uid="{6CC6DE70-304B-469D-9F73-BC3FF172C71E}"/>
    <cellStyle name="Normal 4 2" xfId="2815" xr:uid="{AB0C9084-9D18-4090-B818-24C257BE9AC0}"/>
    <cellStyle name="Normal 4 2 10" xfId="4015" xr:uid="{0C4CAC52-3F3E-4C90-BA8B-3B62863C6B48}"/>
    <cellStyle name="Normal 4 2 10 2" xfId="8372" xr:uid="{F9375D3B-E58A-47F9-9A12-77B5333EC08A}"/>
    <cellStyle name="Normal 4 2 11" xfId="7544" xr:uid="{24DA30A8-740B-4355-9C2B-91BA3EE61AD4}"/>
    <cellStyle name="Normal 4 2 2" xfId="2816" xr:uid="{84B46394-3D32-471B-A10A-583A594FB7A9}"/>
    <cellStyle name="Normal 4 2 2 2" xfId="2817" xr:uid="{9065AF11-FB6E-481B-B756-3DDE61A93B34}"/>
    <cellStyle name="Normal 4 2 2 2 2" xfId="2818" xr:uid="{33D1794C-3CA8-443F-B5CD-D2E17E5E3B91}"/>
    <cellStyle name="Normal 4 2 2 2 2 2" xfId="2819" xr:uid="{E5891416-063C-402B-8FD5-083A618F779A}"/>
    <cellStyle name="Normal 4 2 2 2 2 2 2" xfId="2820" xr:uid="{5409484D-A314-44CD-86A0-ADEF217026F4}"/>
    <cellStyle name="Normal 4 2 2 2 2 2 2 2" xfId="2821" xr:uid="{DE02625C-03A7-4640-8055-DA88B8C893A2}"/>
    <cellStyle name="Normal 4 2 2 2 2 2 2 2 2" xfId="6145" xr:uid="{05AC6C34-1CA5-44DC-8BAE-99B26B79EF36}"/>
    <cellStyle name="Normal 4 2 2 2 2 2 2 2 2 2" xfId="10501" xr:uid="{F1322A82-5F98-4E3F-8686-E2C0F004D57D}"/>
    <cellStyle name="Normal 4 2 2 2 2 2 2 2 3" xfId="7550" xr:uid="{A1F0F538-DF47-4D53-A84D-B05AFBD7EBC0}"/>
    <cellStyle name="Normal 4 2 2 2 2 2 2 3" xfId="5065" xr:uid="{B549BD74-C152-42EB-A2F8-F159CCB805AD}"/>
    <cellStyle name="Normal 4 2 2 2 2 2 2 3 2" xfId="9421" xr:uid="{61569B34-6B4E-4A37-BEA6-730DA129EE14}"/>
    <cellStyle name="Normal 4 2 2 2 2 2 2 4" xfId="7549" xr:uid="{958ED271-B6ED-4D40-819C-D2A554CE0024}"/>
    <cellStyle name="Normal 4 2 2 2 2 2 3" xfId="2822" xr:uid="{A1E23A9D-F701-4D08-AC5A-03D32D472B54}"/>
    <cellStyle name="Normal 4 2 2 2 2 2 3 2" xfId="5605" xr:uid="{FAD17529-1A82-4959-AD01-5A7E12D795F9}"/>
    <cellStyle name="Normal 4 2 2 2 2 2 3 2 2" xfId="9961" xr:uid="{83A06C92-6F99-403C-89BC-F12472032127}"/>
    <cellStyle name="Normal 4 2 2 2 2 2 3 3" xfId="7551" xr:uid="{615DD356-8C95-4376-83E6-8A7B53367951}"/>
    <cellStyle name="Normal 4 2 2 2 2 2 4" xfId="4525" xr:uid="{ED9CBD8E-C456-454B-85C8-34DF2132ACC2}"/>
    <cellStyle name="Normal 4 2 2 2 2 2 4 2" xfId="8881" xr:uid="{30E2D6F1-7492-4D28-B96C-687CAABAC3A2}"/>
    <cellStyle name="Normal 4 2 2 2 2 2 5" xfId="7548" xr:uid="{6C91DA13-2D7C-46E7-A5F0-9326AA8C5716}"/>
    <cellStyle name="Normal 4 2 2 2 2 3" xfId="2823" xr:uid="{BCC0961C-FAC0-4BA3-9782-4534914B8751}"/>
    <cellStyle name="Normal 4 2 2 2 2 3 2" xfId="2824" xr:uid="{77B2AB9D-16ED-4898-ACEA-C6FB6DE4BD80}"/>
    <cellStyle name="Normal 4 2 2 2 2 3 2 2" xfId="5875" xr:uid="{82DD9ACD-72F2-4F58-A014-7ED15FCA371E}"/>
    <cellStyle name="Normal 4 2 2 2 2 3 2 2 2" xfId="10231" xr:uid="{FB56EAA7-92D5-4605-B291-51613D899782}"/>
    <cellStyle name="Normal 4 2 2 2 2 3 2 3" xfId="7553" xr:uid="{D5BBB6B0-1B92-4843-9E43-C17043F7CFEB}"/>
    <cellStyle name="Normal 4 2 2 2 2 3 3" xfId="4795" xr:uid="{D5A7AAE4-894B-44DE-A63A-361C5BABA3D4}"/>
    <cellStyle name="Normal 4 2 2 2 2 3 3 2" xfId="9151" xr:uid="{B54E4EA8-76F0-48E8-A464-AAE9B48DDB2E}"/>
    <cellStyle name="Normal 4 2 2 2 2 3 4" xfId="7552" xr:uid="{CD68E906-7239-4BBC-9F76-208281790285}"/>
    <cellStyle name="Normal 4 2 2 2 2 4" xfId="2825" xr:uid="{9037DC17-873A-474A-A56F-DC9DA9BAE760}"/>
    <cellStyle name="Normal 4 2 2 2 2 4 2" xfId="5335" xr:uid="{299E48A5-BBFB-4AD5-A8E5-CA5AC43A069F}"/>
    <cellStyle name="Normal 4 2 2 2 2 4 2 2" xfId="9691" xr:uid="{61FD89BA-FA2C-4F79-9F27-F334903EA748}"/>
    <cellStyle name="Normal 4 2 2 2 2 4 3" xfId="7554" xr:uid="{363294F1-56E7-46A3-9673-024D1ACB358A}"/>
    <cellStyle name="Normal 4 2 2 2 2 5" xfId="4165" xr:uid="{F2AFE3C3-A268-417F-9C57-2CD50AF14241}"/>
    <cellStyle name="Normal 4 2 2 2 2 5 2" xfId="8521" xr:uid="{EE334B59-6A78-453D-ADF4-8E9000005677}"/>
    <cellStyle name="Normal 4 2 2 2 2 6" xfId="7547" xr:uid="{1E90A8AD-B180-49D9-B9DB-D5F0621D637C}"/>
    <cellStyle name="Normal 4 2 2 2 3" xfId="2826" xr:uid="{B16F066A-90CE-454F-A042-66D11ED9CB8E}"/>
    <cellStyle name="Normal 4 2 2 2 3 2" xfId="2827" xr:uid="{ED60EB27-B499-42BE-AAF1-10643C26F725}"/>
    <cellStyle name="Normal 4 2 2 2 3 2 2" xfId="2828" xr:uid="{E010565D-2352-4170-87D8-2466C185A6D0}"/>
    <cellStyle name="Normal 4 2 2 2 3 2 2 2" xfId="2829" xr:uid="{9774BC57-8AE5-4793-9168-EF9F70798F29}"/>
    <cellStyle name="Normal 4 2 2 2 3 2 2 2 2" xfId="6043" xr:uid="{F7683545-661B-4771-84A6-6144890FDC29}"/>
    <cellStyle name="Normal 4 2 2 2 3 2 2 2 2 2" xfId="10399" xr:uid="{204013EB-A796-4C4F-8825-41EB9997C681}"/>
    <cellStyle name="Normal 4 2 2 2 3 2 2 2 3" xfId="7558" xr:uid="{8B312F11-0400-4D63-AE48-45F289A21F9A}"/>
    <cellStyle name="Normal 4 2 2 2 3 2 2 3" xfId="4963" xr:uid="{654AEDFB-C72A-4F7C-A2FD-50DFF43A4009}"/>
    <cellStyle name="Normal 4 2 2 2 3 2 2 3 2" xfId="9319" xr:uid="{81E55DAE-8199-41BC-B6EA-2051B48BE8B2}"/>
    <cellStyle name="Normal 4 2 2 2 3 2 2 4" xfId="7557" xr:uid="{443E2445-0C86-4584-94C2-DDF90029D1E1}"/>
    <cellStyle name="Normal 4 2 2 2 3 2 3" xfId="2830" xr:uid="{AC560C15-1B73-4902-9A3C-BDB5EC342CC2}"/>
    <cellStyle name="Normal 4 2 2 2 3 2 3 2" xfId="5503" xr:uid="{0F5BA605-7372-4908-99BD-F67D3403996C}"/>
    <cellStyle name="Normal 4 2 2 2 3 2 3 2 2" xfId="9859" xr:uid="{572FDBCD-A0E3-460A-88C5-C505EFED35C7}"/>
    <cellStyle name="Normal 4 2 2 2 3 2 3 3" xfId="7559" xr:uid="{2E086D22-86CB-482E-8F73-36A167170524}"/>
    <cellStyle name="Normal 4 2 2 2 3 2 4" xfId="4423" xr:uid="{92C6CBAF-9BB5-4A2C-AB29-D7AE2D22A1FE}"/>
    <cellStyle name="Normal 4 2 2 2 3 2 4 2" xfId="8779" xr:uid="{BE0AAB61-7233-4E1D-8781-2B6E5810B521}"/>
    <cellStyle name="Normal 4 2 2 2 3 2 5" xfId="7556" xr:uid="{96AF50B0-9244-465F-85F4-5A48F4ABB27C}"/>
    <cellStyle name="Normal 4 2 2 2 3 3" xfId="2831" xr:uid="{641A61D0-BCE9-4CDD-AE7D-7ED9F170BA67}"/>
    <cellStyle name="Normal 4 2 2 2 3 3 2" xfId="2832" xr:uid="{03F761B1-77A0-4862-85C9-BAB19965757B}"/>
    <cellStyle name="Normal 4 2 2 2 3 3 2 2" xfId="5773" xr:uid="{F5421532-C6CA-49D4-9AFF-076C6F9FCA5F}"/>
    <cellStyle name="Normal 4 2 2 2 3 3 2 2 2" xfId="10129" xr:uid="{358A0832-A76B-40AC-B258-F450243A129D}"/>
    <cellStyle name="Normal 4 2 2 2 3 3 2 3" xfId="7561" xr:uid="{CF2DD02C-7BD7-425A-9294-3FC875B54335}"/>
    <cellStyle name="Normal 4 2 2 2 3 3 3" xfId="4693" xr:uid="{6A54E49E-5685-4560-98FA-5EC9EB9B2F87}"/>
    <cellStyle name="Normal 4 2 2 2 3 3 3 2" xfId="9049" xr:uid="{029EDAEF-ED2E-4CFD-93CA-C7C6420062AE}"/>
    <cellStyle name="Normal 4 2 2 2 3 3 4" xfId="7560" xr:uid="{8207A74E-28ED-44C5-91D7-AA3ACF78F104}"/>
    <cellStyle name="Normal 4 2 2 2 3 4" xfId="2833" xr:uid="{8BA19808-CA18-4EB7-9B56-F48B55D4CD85}"/>
    <cellStyle name="Normal 4 2 2 2 3 4 2" xfId="5233" xr:uid="{5CD83C31-B24C-4266-9EFD-955492EBE6A3}"/>
    <cellStyle name="Normal 4 2 2 2 3 4 2 2" xfId="9589" xr:uid="{CB2D93D8-A8C0-4CC8-8B94-BA417515BCB8}"/>
    <cellStyle name="Normal 4 2 2 2 3 4 3" xfId="7562" xr:uid="{07B36B3F-FCF4-4368-BC06-FC02167B3C1E}"/>
    <cellStyle name="Normal 4 2 2 2 3 5" xfId="4243" xr:uid="{96B27C72-0B80-4381-A5B5-7CF51026E5A4}"/>
    <cellStyle name="Normal 4 2 2 2 3 5 2" xfId="8599" xr:uid="{1E75358C-BAE3-4426-A6C7-9024E8B3F84F}"/>
    <cellStyle name="Normal 4 2 2 2 3 6" xfId="7555" xr:uid="{5FB03E04-4F37-4256-A834-11C0F072C52A}"/>
    <cellStyle name="Normal 4 2 2 2 4" xfId="2834" xr:uid="{0DA338BE-3B92-4791-A163-54A279CC38D3}"/>
    <cellStyle name="Normal 4 2 2 2 4 2" xfId="2835" xr:uid="{DAA697D8-FEFC-4DB1-B82E-8A3B14F326B0}"/>
    <cellStyle name="Normal 4 2 2 2 4 2 2" xfId="2836" xr:uid="{EB0D1167-464A-4D32-B88A-C460E5ACCBED}"/>
    <cellStyle name="Normal 4 2 2 2 4 2 2 2" xfId="5965" xr:uid="{2A195585-8017-4F16-B84A-2E4DED04029B}"/>
    <cellStyle name="Normal 4 2 2 2 4 2 2 2 2" xfId="10321" xr:uid="{4B4DBEFF-775C-49BE-8455-1C8188772C99}"/>
    <cellStyle name="Normal 4 2 2 2 4 2 2 3" xfId="7565" xr:uid="{62D695B9-5184-4BD0-AC19-CC3E5C0264DC}"/>
    <cellStyle name="Normal 4 2 2 2 4 2 3" xfId="4885" xr:uid="{8210A074-FAA9-4C95-8B59-F10340112BE3}"/>
    <cellStyle name="Normal 4 2 2 2 4 2 3 2" xfId="9241" xr:uid="{01A22482-2B3E-49CC-A172-DE7A5670AB92}"/>
    <cellStyle name="Normal 4 2 2 2 4 2 4" xfId="7564" xr:uid="{A580828D-852E-4B84-A7CA-48B03C3FFF94}"/>
    <cellStyle name="Normal 4 2 2 2 4 3" xfId="2837" xr:uid="{5D38D92A-B4C5-45C7-987E-1B1198688C93}"/>
    <cellStyle name="Normal 4 2 2 2 4 3 2" xfId="5425" xr:uid="{0C0479D3-62DA-4A90-9301-5ED6F7F849EE}"/>
    <cellStyle name="Normal 4 2 2 2 4 3 2 2" xfId="9781" xr:uid="{31252867-D0D5-4136-BF8C-5D7FAB9E47F3}"/>
    <cellStyle name="Normal 4 2 2 2 4 3 3" xfId="7566" xr:uid="{F5139ACC-886C-4BC8-BABF-848C4676ABE1}"/>
    <cellStyle name="Normal 4 2 2 2 4 4" xfId="4345" xr:uid="{10C02FE7-D291-48BC-B6AC-B1E8068503A1}"/>
    <cellStyle name="Normal 4 2 2 2 4 4 2" xfId="8701" xr:uid="{659334AE-2C3E-4770-96B1-83CBE72220A3}"/>
    <cellStyle name="Normal 4 2 2 2 4 5" xfId="7563" xr:uid="{53666F8E-5858-4853-B23E-3BDA21512893}"/>
    <cellStyle name="Normal 4 2 2 2 5" xfId="2838" xr:uid="{258CFE25-3C3D-49D0-BA6D-647692BC4806}"/>
    <cellStyle name="Normal 4 2 2 2 5 2" xfId="2839" xr:uid="{D885FBEB-237F-4EB8-9F8D-260336BF58B9}"/>
    <cellStyle name="Normal 4 2 2 2 5 2 2" xfId="5695" xr:uid="{93F616AC-FDFF-4BD7-A198-EE910447829F}"/>
    <cellStyle name="Normal 4 2 2 2 5 2 2 2" xfId="10051" xr:uid="{F44AC4BE-93C1-4741-B044-34F927F54CFD}"/>
    <cellStyle name="Normal 4 2 2 2 5 2 3" xfId="7568" xr:uid="{0BE420D8-82EE-4714-92B9-28EF58AB250A}"/>
    <cellStyle name="Normal 4 2 2 2 5 3" xfId="4615" xr:uid="{D148535E-3679-4B5A-82CE-99598B15E37A}"/>
    <cellStyle name="Normal 4 2 2 2 5 3 2" xfId="8971" xr:uid="{DBF60DBA-CE25-42B6-AB95-2EB39F3B580E}"/>
    <cellStyle name="Normal 4 2 2 2 5 4" xfId="7567" xr:uid="{0461364B-550E-4FD9-8B4B-53CFFE2DDE54}"/>
    <cellStyle name="Normal 4 2 2 2 6" xfId="2840" xr:uid="{90B70540-93A8-4D87-96DA-BFFA95386926}"/>
    <cellStyle name="Normal 4 2 2 2 6 2" xfId="5155" xr:uid="{A11A4D15-C6E7-4BDE-A041-0E83DC4B7C56}"/>
    <cellStyle name="Normal 4 2 2 2 6 2 2" xfId="9511" xr:uid="{02E33B7A-7767-466D-817E-82D8347EB69A}"/>
    <cellStyle name="Normal 4 2 2 2 6 3" xfId="7569" xr:uid="{785E26DD-A64D-43CC-A69E-AA840256983B}"/>
    <cellStyle name="Normal 4 2 2 2 7" xfId="4063" xr:uid="{1D060A51-8890-446E-8B57-72CBCB27A0FC}"/>
    <cellStyle name="Normal 4 2 2 2 7 2" xfId="8419" xr:uid="{B57209C9-0F55-4763-AE5D-27DBEB414E33}"/>
    <cellStyle name="Normal 4 2 2 2 8" xfId="7546" xr:uid="{0F01E573-EA61-4912-91C6-9C12CA8D91BA}"/>
    <cellStyle name="Normal 4 2 2 3" xfId="2841" xr:uid="{133B8DCA-CFDC-483C-87F5-B8CE0BBAF3F3}"/>
    <cellStyle name="Normal 4 2 2 3 2" xfId="2842" xr:uid="{D5362841-A63B-4209-AE95-E5DD750E531E}"/>
    <cellStyle name="Normal 4 2 2 3 2 2" xfId="2843" xr:uid="{F32AB756-F6CF-4038-BFB1-32660FC82D14}"/>
    <cellStyle name="Normal 4 2 2 3 2 2 2" xfId="2844" xr:uid="{85CF6638-6A4C-4BD0-A781-BD010E61705C}"/>
    <cellStyle name="Normal 4 2 2 3 2 2 2 2" xfId="6100" xr:uid="{C55BD24C-1A2E-49AB-8DD4-2249BBA48D33}"/>
    <cellStyle name="Normal 4 2 2 3 2 2 2 2 2" xfId="10456" xr:uid="{CB8EB9DF-0CB8-421E-8811-0D058FD29AD1}"/>
    <cellStyle name="Normal 4 2 2 3 2 2 2 3" xfId="7573" xr:uid="{1C480DA7-902E-48AF-A986-5F0F50C8F907}"/>
    <cellStyle name="Normal 4 2 2 3 2 2 3" xfId="5020" xr:uid="{AE0789AD-D901-4522-A215-3AA418BE4689}"/>
    <cellStyle name="Normal 4 2 2 3 2 2 3 2" xfId="9376" xr:uid="{BAE3182D-F9EC-4EAD-BE11-61AB6D3A1697}"/>
    <cellStyle name="Normal 4 2 2 3 2 2 4" xfId="7572" xr:uid="{1353CB8D-B9C0-4DBB-BDEF-1E6A82C0B248}"/>
    <cellStyle name="Normal 4 2 2 3 2 3" xfId="2845" xr:uid="{657A066F-D56E-4CF5-A719-E48A1680E7E2}"/>
    <cellStyle name="Normal 4 2 2 3 2 3 2" xfId="5560" xr:uid="{4A215AEA-6A6B-41E7-9452-D752F8CC9575}"/>
    <cellStyle name="Normal 4 2 2 3 2 3 2 2" xfId="9916" xr:uid="{5846E0B7-7363-4910-98E9-856B1A2B877B}"/>
    <cellStyle name="Normal 4 2 2 3 2 3 3" xfId="7574" xr:uid="{462870D6-3F1E-4547-BC30-EAC6202367E9}"/>
    <cellStyle name="Normal 4 2 2 3 2 4" xfId="4480" xr:uid="{840321CF-98CD-4EB5-A653-A8F7BCBDD71F}"/>
    <cellStyle name="Normal 4 2 2 3 2 4 2" xfId="8836" xr:uid="{F71E6975-E23D-4505-BD82-45C094B9E764}"/>
    <cellStyle name="Normal 4 2 2 3 2 5" xfId="7571" xr:uid="{D1B64B8A-E0C2-43DD-91CB-370EC41A1F44}"/>
    <cellStyle name="Normal 4 2 2 3 3" xfId="2846" xr:uid="{E3D6D272-067C-4AA1-8770-44E7A3D5C66F}"/>
    <cellStyle name="Normal 4 2 2 3 3 2" xfId="2847" xr:uid="{BF40F4CD-88BA-487A-A41C-3CAD103C3E69}"/>
    <cellStyle name="Normal 4 2 2 3 3 2 2" xfId="5830" xr:uid="{FBDB1E42-C559-4E78-A299-3FBDC176ABD4}"/>
    <cellStyle name="Normal 4 2 2 3 3 2 2 2" xfId="10186" xr:uid="{2C63C492-B7C1-451A-BFF7-538FAA0E3EA5}"/>
    <cellStyle name="Normal 4 2 2 3 3 2 3" xfId="7576" xr:uid="{13545E2D-1B5F-4849-A24F-40338FB46283}"/>
    <cellStyle name="Normal 4 2 2 3 3 3" xfId="4750" xr:uid="{42B951B1-D65E-46EE-B338-75FF38ABBC02}"/>
    <cellStyle name="Normal 4 2 2 3 3 3 2" xfId="9106" xr:uid="{A15B678D-FEBF-40AB-ABA7-01B0D51C823A}"/>
    <cellStyle name="Normal 4 2 2 3 3 4" xfId="7575" xr:uid="{B5D2E314-AD47-4B67-8E3E-26BAC03815DE}"/>
    <cellStyle name="Normal 4 2 2 3 4" xfId="2848" xr:uid="{13D290CB-92E6-41EB-8FB1-528A2E58D940}"/>
    <cellStyle name="Normal 4 2 2 3 4 2" xfId="5290" xr:uid="{E87878C3-A0C8-4666-9176-AFF522F246EF}"/>
    <cellStyle name="Normal 4 2 2 3 4 2 2" xfId="9646" xr:uid="{C077296F-A968-4F08-8DC1-322E10E73605}"/>
    <cellStyle name="Normal 4 2 2 3 4 3" xfId="7577" xr:uid="{68B2FE8B-4823-4210-899B-27B951C7EF39}"/>
    <cellStyle name="Normal 4 2 2 3 5" xfId="4120" xr:uid="{EA869FCC-DBA9-47EE-8EE3-2D5B91C3F39A}"/>
    <cellStyle name="Normal 4 2 2 3 5 2" xfId="8476" xr:uid="{638E3F53-B5FB-413D-BC78-BBF888351FF5}"/>
    <cellStyle name="Normal 4 2 2 3 6" xfId="7570" xr:uid="{C7DABED0-2592-48F6-A35D-1826D1DA3026}"/>
    <cellStyle name="Normal 4 2 2 4" xfId="2849" xr:uid="{68A9657E-434A-442E-B2BF-20F8BC697FA4}"/>
    <cellStyle name="Normal 4 2 2 4 2" xfId="2850" xr:uid="{CCD244F6-6205-43ED-AE3A-B780147EE0D4}"/>
    <cellStyle name="Normal 4 2 2 4 2 2" xfId="2851" xr:uid="{0E7E155E-84F9-44F9-AB81-D4BB07A29C79}"/>
    <cellStyle name="Normal 4 2 2 4 2 2 2" xfId="2852" xr:uid="{91AC8A30-451A-4B06-BFB7-F59CB550BEAC}"/>
    <cellStyle name="Normal 4 2 2 4 2 2 2 2" xfId="6042" xr:uid="{FB02D7CA-10F2-48E9-BA21-C46CAFDDEB5E}"/>
    <cellStyle name="Normal 4 2 2 4 2 2 2 2 2" xfId="10398" xr:uid="{31094D55-BA43-42B1-9E57-698F5E5CA8BD}"/>
    <cellStyle name="Normal 4 2 2 4 2 2 2 3" xfId="7581" xr:uid="{11552B88-1C96-45CB-8C14-EC634BE3AADA}"/>
    <cellStyle name="Normal 4 2 2 4 2 2 3" xfId="4962" xr:uid="{30FC3AE3-E15B-49C2-B6E3-A799CAC740D9}"/>
    <cellStyle name="Normal 4 2 2 4 2 2 3 2" xfId="9318" xr:uid="{E71A3F96-02A6-49F8-A0D0-DB8096D4C6B0}"/>
    <cellStyle name="Normal 4 2 2 4 2 2 4" xfId="7580" xr:uid="{383D9F52-62DE-4D30-94FE-E683903F3B33}"/>
    <cellStyle name="Normal 4 2 2 4 2 3" xfId="2853" xr:uid="{0241BC8C-2EB7-44A5-AB77-CE31239BB8EE}"/>
    <cellStyle name="Normal 4 2 2 4 2 3 2" xfId="5502" xr:uid="{ED71E8E3-23AC-4574-B5D6-D775F778CB8B}"/>
    <cellStyle name="Normal 4 2 2 4 2 3 2 2" xfId="9858" xr:uid="{5776B890-13FE-494C-845E-28502B7CF4D7}"/>
    <cellStyle name="Normal 4 2 2 4 2 3 3" xfId="7582" xr:uid="{5A69AA54-306F-42D7-9451-23A4490385DC}"/>
    <cellStyle name="Normal 4 2 2 4 2 4" xfId="4422" xr:uid="{59B4D6CF-6F01-4011-AE64-1072A5C3A42F}"/>
    <cellStyle name="Normal 4 2 2 4 2 4 2" xfId="8778" xr:uid="{640D91BB-80D3-40B7-8EB6-49BC2F8B4186}"/>
    <cellStyle name="Normal 4 2 2 4 2 5" xfId="7579" xr:uid="{D29A65FB-893C-4956-BCFB-6BF378EED04E}"/>
    <cellStyle name="Normal 4 2 2 4 3" xfId="2854" xr:uid="{E87F4A0D-DE16-491D-8194-A9DBC3CE878C}"/>
    <cellStyle name="Normal 4 2 2 4 3 2" xfId="2855" xr:uid="{AC5DF9DC-49E4-43B3-A0DC-A5564F20B0B8}"/>
    <cellStyle name="Normal 4 2 2 4 3 2 2" xfId="5772" xr:uid="{93C51A87-F28D-4499-8C07-F7D6C1FBB033}"/>
    <cellStyle name="Normal 4 2 2 4 3 2 2 2" xfId="10128" xr:uid="{814FC979-AA8D-47EE-B7C0-308AA91F085B}"/>
    <cellStyle name="Normal 4 2 2 4 3 2 3" xfId="7584" xr:uid="{71D297ED-E6FC-4A6C-A1D3-27E34C71C6A5}"/>
    <cellStyle name="Normal 4 2 2 4 3 3" xfId="4692" xr:uid="{22BA846F-06D1-4D69-B7E2-06FC2E679766}"/>
    <cellStyle name="Normal 4 2 2 4 3 3 2" xfId="9048" xr:uid="{1B1A4607-FC55-4951-803F-F0990282DE51}"/>
    <cellStyle name="Normal 4 2 2 4 3 4" xfId="7583" xr:uid="{7AF680FB-FF06-4D4C-832C-458F4D57D510}"/>
    <cellStyle name="Normal 4 2 2 4 4" xfId="2856" xr:uid="{662E6003-A642-4D70-A3B0-81D775C10E09}"/>
    <cellStyle name="Normal 4 2 2 4 4 2" xfId="5232" xr:uid="{0394C236-8DB4-4DF6-95BB-E8D91550E038}"/>
    <cellStyle name="Normal 4 2 2 4 4 2 2" xfId="9588" xr:uid="{E42DFDA9-1D47-47B0-8A1A-C1860D3AB0D5}"/>
    <cellStyle name="Normal 4 2 2 4 4 3" xfId="7585" xr:uid="{EFBD8590-E47C-4AC6-A7B1-4380B80BB858}"/>
    <cellStyle name="Normal 4 2 2 4 5" xfId="4242" xr:uid="{0A2C0626-10C4-4CEF-B3A5-A34A836C2D09}"/>
    <cellStyle name="Normal 4 2 2 4 5 2" xfId="8598" xr:uid="{E7A22AC2-50D6-45C5-9127-09E98FBCDA71}"/>
    <cellStyle name="Normal 4 2 2 4 6" xfId="7578" xr:uid="{3C5CE7A9-0F1B-489E-B682-CADEF7EDA522}"/>
    <cellStyle name="Normal 4 2 2 5" xfId="2857" xr:uid="{B2906D29-C635-4A03-BC3C-244907B7C28A}"/>
    <cellStyle name="Normal 4 2 2 5 2" xfId="2858" xr:uid="{EE9474A1-6772-4C23-BD62-D4A2A44A2497}"/>
    <cellStyle name="Normal 4 2 2 5 2 2" xfId="2859" xr:uid="{477EFC3B-5BC2-419C-8AF5-A8E1089990CC}"/>
    <cellStyle name="Normal 4 2 2 5 2 2 2" xfId="5920" xr:uid="{2A85DBC5-6BCF-41A9-8A0E-2FA9702C185D}"/>
    <cellStyle name="Normal 4 2 2 5 2 2 2 2" xfId="10276" xr:uid="{6A7A7679-1E5D-4492-B4A8-E48ECAD48A14}"/>
    <cellStyle name="Normal 4 2 2 5 2 2 3" xfId="7588" xr:uid="{5F0A650E-6768-4C86-97D5-EE5A088CE3A7}"/>
    <cellStyle name="Normal 4 2 2 5 2 3" xfId="4840" xr:uid="{4872A03E-BD15-451D-9BBA-9884200112D7}"/>
    <cellStyle name="Normal 4 2 2 5 2 3 2" xfId="9196" xr:uid="{D52239CC-1BFA-45BC-B87C-6C5FB7C42896}"/>
    <cellStyle name="Normal 4 2 2 5 2 4" xfId="7587" xr:uid="{41E14825-8C07-4AF5-9072-56A2DCDBA823}"/>
    <cellStyle name="Normal 4 2 2 5 3" xfId="2860" xr:uid="{8C7424F3-D08C-4A37-A945-57F87E70C8FB}"/>
    <cellStyle name="Normal 4 2 2 5 3 2" xfId="5380" xr:uid="{65913416-DB9D-4589-BAFD-744B143C2937}"/>
    <cellStyle name="Normal 4 2 2 5 3 2 2" xfId="9736" xr:uid="{9AB63853-EFA9-4A36-8B26-077AF29D69CC}"/>
    <cellStyle name="Normal 4 2 2 5 3 3" xfId="7589" xr:uid="{B92345C5-92CB-4A29-9837-401C7DDC7BA6}"/>
    <cellStyle name="Normal 4 2 2 5 4" xfId="4300" xr:uid="{5981620E-FF8B-46DF-8409-A4D7D44206C0}"/>
    <cellStyle name="Normal 4 2 2 5 4 2" xfId="8656" xr:uid="{0C4FCE5A-0C69-4DA4-882C-1413623AAD8B}"/>
    <cellStyle name="Normal 4 2 2 5 5" xfId="7586" xr:uid="{EB4CA367-1A7D-47C9-9E7D-6FD909CC04AE}"/>
    <cellStyle name="Normal 4 2 2 6" xfId="2861" xr:uid="{A345E41D-A5F1-4E6C-A084-72C0FCC8FACD}"/>
    <cellStyle name="Normal 4 2 2 6 2" xfId="2862" xr:uid="{1AF84F9B-5085-4E0D-8DE3-613213BEA9B5}"/>
    <cellStyle name="Normal 4 2 2 6 2 2" xfId="5650" xr:uid="{110F3B13-C4EC-41CF-B637-0486F0B49012}"/>
    <cellStyle name="Normal 4 2 2 6 2 2 2" xfId="10006" xr:uid="{3AB2EC5B-1A7F-43EB-A1E5-B8EE6B706F65}"/>
    <cellStyle name="Normal 4 2 2 6 2 3" xfId="7591" xr:uid="{0F6C5A7B-A94A-4B28-9965-EB1908F50EAC}"/>
    <cellStyle name="Normal 4 2 2 6 3" xfId="4570" xr:uid="{6D49ED55-D756-4A99-BE7F-425F8521D231}"/>
    <cellStyle name="Normal 4 2 2 6 3 2" xfId="8926" xr:uid="{DE0FB327-D7BD-436B-9E33-D3830E806EFF}"/>
    <cellStyle name="Normal 4 2 2 6 4" xfId="7590" xr:uid="{F1D6117D-1B77-4A87-816B-5F7FEB6328B4}"/>
    <cellStyle name="Normal 4 2 2 7" xfId="2863" xr:uid="{30B70935-C033-450D-B3E8-D305E6F392E5}"/>
    <cellStyle name="Normal 4 2 2 7 2" xfId="5110" xr:uid="{626D5213-CF4D-469C-9E48-EC31DDAF99F1}"/>
    <cellStyle name="Normal 4 2 2 7 2 2" xfId="9466" xr:uid="{F76C2B50-AFA5-46F9-91D2-CB812F737F0E}"/>
    <cellStyle name="Normal 4 2 2 7 3" xfId="7592" xr:uid="{11BFE997-CCF1-4558-AAE1-DEE6671EA863}"/>
    <cellStyle name="Normal 4 2 2 8" xfId="4062" xr:uid="{35DF7C91-2F0B-48F4-8166-E0A923271C90}"/>
    <cellStyle name="Normal 4 2 2 8 2" xfId="8418" xr:uid="{1F5AAAF9-0BC8-4258-B832-49B74B728F59}"/>
    <cellStyle name="Normal 4 2 2 9" xfId="7545" xr:uid="{BEA452B7-D60D-4FD9-8125-5DA3C0809011}"/>
    <cellStyle name="Normal 4 2 3" xfId="2864" xr:uid="{568380D3-69DD-4BAC-9537-4CB5C2388E29}"/>
    <cellStyle name="Normal 4 2 4" xfId="2865" xr:uid="{59752DB8-01A6-4599-B5FE-952FD08EF37E}"/>
    <cellStyle name="Normal 4 2 4 2" xfId="2866" xr:uid="{8D20D047-461E-4D41-9C74-49F199BD46DA}"/>
    <cellStyle name="Normal 4 2 4 2 2" xfId="2867" xr:uid="{037F6E5A-1FE1-4642-8703-3124FB3F0C5B}"/>
    <cellStyle name="Normal 4 2 4 2 2 2" xfId="2868" xr:uid="{EC9B4186-5867-451E-9290-83A2A9BDB8B1}"/>
    <cellStyle name="Normal 4 2 4 2 2 2 2" xfId="2869" xr:uid="{9479DA40-8FF4-4549-A207-C9CBE473BE72}"/>
    <cellStyle name="Normal 4 2 4 2 2 2 2 2" xfId="6131" xr:uid="{A2E2D56F-E8B6-4596-8304-DB72B16B64A3}"/>
    <cellStyle name="Normal 4 2 4 2 2 2 2 2 2" xfId="10487" xr:uid="{9164FB68-672E-4E3F-AF47-619B9FED7217}"/>
    <cellStyle name="Normal 4 2 4 2 2 2 2 3" xfId="7597" xr:uid="{3BEE5F32-FFDF-4FA7-B8FA-E24563904968}"/>
    <cellStyle name="Normal 4 2 4 2 2 2 3" xfId="5051" xr:uid="{1D6083C3-FF8D-4280-BD15-B1AE79E2A9F5}"/>
    <cellStyle name="Normal 4 2 4 2 2 2 3 2" xfId="9407" xr:uid="{81DD03C5-9048-4228-8C74-658AE9D5980D}"/>
    <cellStyle name="Normal 4 2 4 2 2 2 4" xfId="7596" xr:uid="{586B09E5-A53C-4545-9864-7BF7978BC584}"/>
    <cellStyle name="Normal 4 2 4 2 2 3" xfId="2870" xr:uid="{8197967F-C83D-41F2-BA30-457733B4675E}"/>
    <cellStyle name="Normal 4 2 4 2 2 3 2" xfId="5591" xr:uid="{4DA01018-B463-4E5C-8241-297E66FBDE65}"/>
    <cellStyle name="Normal 4 2 4 2 2 3 2 2" xfId="9947" xr:uid="{08650452-E452-43ED-8C83-3D739FE49E88}"/>
    <cellStyle name="Normal 4 2 4 2 2 3 3" xfId="7598" xr:uid="{B6E3025C-8A3E-4D88-9101-00762496EA90}"/>
    <cellStyle name="Normal 4 2 4 2 2 4" xfId="4511" xr:uid="{947E4CB8-D926-4D80-BFD6-6C58D3B2786C}"/>
    <cellStyle name="Normal 4 2 4 2 2 4 2" xfId="8867" xr:uid="{5180D761-F9BD-4CE9-9857-505D5D2A647E}"/>
    <cellStyle name="Normal 4 2 4 2 2 5" xfId="7595" xr:uid="{8363DA40-45AB-4371-ABCF-89C31E014473}"/>
    <cellStyle name="Normal 4 2 4 2 3" xfId="2871" xr:uid="{4C4BCBC3-23D9-45E9-A3B9-AF16DA685DC8}"/>
    <cellStyle name="Normal 4 2 4 2 3 2" xfId="2872" xr:uid="{DBA43AAD-2328-4D38-B660-992B18077833}"/>
    <cellStyle name="Normal 4 2 4 2 3 2 2" xfId="5861" xr:uid="{1C6ED448-4C97-4DA5-AF83-1750512CE793}"/>
    <cellStyle name="Normal 4 2 4 2 3 2 2 2" xfId="10217" xr:uid="{F05EE35E-A498-4277-B801-01863E2EDE03}"/>
    <cellStyle name="Normal 4 2 4 2 3 2 3" xfId="7600" xr:uid="{4DE80A05-AEF6-4303-80AC-C8856F31A4F7}"/>
    <cellStyle name="Normal 4 2 4 2 3 3" xfId="4781" xr:uid="{69ADF32B-6ABC-483B-B984-C32ED780130B}"/>
    <cellStyle name="Normal 4 2 4 2 3 3 2" xfId="9137" xr:uid="{C171A1E7-B3D2-4723-A9D4-5BEA055F63BE}"/>
    <cellStyle name="Normal 4 2 4 2 3 4" xfId="7599" xr:uid="{959C32F6-4850-47D1-B956-F30AB0EC5CDD}"/>
    <cellStyle name="Normal 4 2 4 2 4" xfId="2873" xr:uid="{8E657636-7560-477C-BD22-E0E4AC6854B3}"/>
    <cellStyle name="Normal 4 2 4 2 4 2" xfId="5321" xr:uid="{864D6578-53A1-4737-9C60-975AE30B19FA}"/>
    <cellStyle name="Normal 4 2 4 2 4 2 2" xfId="9677" xr:uid="{9671960C-1999-4AAC-89C4-C7F5E7592C0B}"/>
    <cellStyle name="Normal 4 2 4 2 4 3" xfId="7601" xr:uid="{B6BC5055-0569-4247-9EA7-729840A8B7FB}"/>
    <cellStyle name="Normal 4 2 4 2 5" xfId="4151" xr:uid="{0F9714E8-4079-44FF-BF87-BDD75ED9ABE2}"/>
    <cellStyle name="Normal 4 2 4 2 5 2" xfId="8507" xr:uid="{00CA68A7-64F0-40EA-90CA-0F89F69D9270}"/>
    <cellStyle name="Normal 4 2 4 2 6" xfId="7594" xr:uid="{55DC422A-54FF-449F-BF1B-201720D82190}"/>
    <cellStyle name="Normal 4 2 4 3" xfId="2874" xr:uid="{2E94FE1E-98F3-46DB-9EF1-6736C0C9E1EF}"/>
    <cellStyle name="Normal 4 2 4 3 2" xfId="2875" xr:uid="{A2F56726-B1A6-44DA-ACB5-A250958848A9}"/>
    <cellStyle name="Normal 4 2 4 3 2 2" xfId="2876" xr:uid="{90CE4797-9769-4B9D-9D04-4E6F236F58BA}"/>
    <cellStyle name="Normal 4 2 4 3 2 2 2" xfId="2877" xr:uid="{DE96C845-979F-4BE6-AB2A-3F5E2C270207}"/>
    <cellStyle name="Normal 4 2 4 3 2 2 2 2" xfId="6044" xr:uid="{A1D74F5A-DDF5-46E1-B0C4-4A1E7492609E}"/>
    <cellStyle name="Normal 4 2 4 3 2 2 2 2 2" xfId="10400" xr:uid="{7D07D0E3-9000-4BB3-BF7B-CCE4270CB4FC}"/>
    <cellStyle name="Normal 4 2 4 3 2 2 2 3" xfId="7605" xr:uid="{FD7503C2-24BE-4454-BB5F-7533A96D72C7}"/>
    <cellStyle name="Normal 4 2 4 3 2 2 3" xfId="4964" xr:uid="{37DB290E-BA37-4788-A2EB-87AA6468D24B}"/>
    <cellStyle name="Normal 4 2 4 3 2 2 3 2" xfId="9320" xr:uid="{E7652DC2-AD5C-4E76-82BF-700ECFFBC661}"/>
    <cellStyle name="Normal 4 2 4 3 2 2 4" xfId="7604" xr:uid="{A884854F-BEA0-4C54-88CF-99D2322C83A4}"/>
    <cellStyle name="Normal 4 2 4 3 2 3" xfId="2878" xr:uid="{AE0AD3AA-8739-49B0-942C-DFEE250E4AB9}"/>
    <cellStyle name="Normal 4 2 4 3 2 3 2" xfId="5504" xr:uid="{0B852757-35D8-4D69-8BF1-D10A1B6C3EA5}"/>
    <cellStyle name="Normal 4 2 4 3 2 3 2 2" xfId="9860" xr:uid="{6F3F566E-7A5F-4589-BD3D-335436BCAAE1}"/>
    <cellStyle name="Normal 4 2 4 3 2 3 3" xfId="7606" xr:uid="{8AD8C827-22A5-47B2-A5CE-DCB7793FEDB7}"/>
    <cellStyle name="Normal 4 2 4 3 2 4" xfId="4424" xr:uid="{5D0719DD-1021-4565-9343-9BB158607C9C}"/>
    <cellStyle name="Normal 4 2 4 3 2 4 2" xfId="8780" xr:uid="{2DFAA645-4812-484A-8A7A-B7B8FF4D40BC}"/>
    <cellStyle name="Normal 4 2 4 3 2 5" xfId="7603" xr:uid="{5D34E65C-87CE-459F-8D0F-03B9D58553C1}"/>
    <cellStyle name="Normal 4 2 4 3 3" xfId="2879" xr:uid="{8CCD6B4F-8FDA-46E9-8C59-CBDA228C9044}"/>
    <cellStyle name="Normal 4 2 4 3 3 2" xfId="2880" xr:uid="{4A9CD8B0-A5CC-4CD7-8D7B-91FE92E83B76}"/>
    <cellStyle name="Normal 4 2 4 3 3 2 2" xfId="5774" xr:uid="{D4FB4A78-4928-4429-8BA7-62EA2D1F6039}"/>
    <cellStyle name="Normal 4 2 4 3 3 2 2 2" xfId="10130" xr:uid="{E37F7ED4-FDA8-47BF-BB00-8CF0781171A9}"/>
    <cellStyle name="Normal 4 2 4 3 3 2 3" xfId="7608" xr:uid="{43E8CE55-AF2A-4D2F-A4C5-05990C48E555}"/>
    <cellStyle name="Normal 4 2 4 3 3 3" xfId="4694" xr:uid="{CA77F166-E299-4743-9FEC-CCB583167EB7}"/>
    <cellStyle name="Normal 4 2 4 3 3 3 2" xfId="9050" xr:uid="{27D7E670-2D7C-469C-8DA5-581699AB7F05}"/>
    <cellStyle name="Normal 4 2 4 3 3 4" xfId="7607" xr:uid="{EE848AD4-30B2-46BD-B93B-5B445FFE9810}"/>
    <cellStyle name="Normal 4 2 4 3 4" xfId="2881" xr:uid="{4063B63D-CD9A-4724-8C3B-CA85B22C138D}"/>
    <cellStyle name="Normal 4 2 4 3 4 2" xfId="5234" xr:uid="{E819F022-A5DC-44F5-89D1-A5F12C15E7E1}"/>
    <cellStyle name="Normal 4 2 4 3 4 2 2" xfId="9590" xr:uid="{FBE9C6EF-A465-4B1D-B412-19404D1827C0}"/>
    <cellStyle name="Normal 4 2 4 3 4 3" xfId="7609" xr:uid="{B47732D6-0393-4BBD-BE4F-CDA11BB3ADF0}"/>
    <cellStyle name="Normal 4 2 4 3 5" xfId="4244" xr:uid="{AFE7A927-FE56-4A47-8405-8D401B77897B}"/>
    <cellStyle name="Normal 4 2 4 3 5 2" xfId="8600" xr:uid="{CECB3A87-620B-4A44-A4F5-E44FFDB71F14}"/>
    <cellStyle name="Normal 4 2 4 3 6" xfId="7602" xr:uid="{A88A9B2E-BDE7-4709-8A40-6B2639A7A6EE}"/>
    <cellStyle name="Normal 4 2 4 4" xfId="2882" xr:uid="{84D93A7A-475C-412C-B55A-71856C12173F}"/>
    <cellStyle name="Normal 4 2 4 4 2" xfId="2883" xr:uid="{DFB74DAA-B915-40F4-B8EF-CCBCE72BD381}"/>
    <cellStyle name="Normal 4 2 4 4 2 2" xfId="2884" xr:uid="{097B1CC1-02FF-4A4C-B07A-D17C087AF7F0}"/>
    <cellStyle name="Normal 4 2 4 4 2 2 2" xfId="5951" xr:uid="{66F32D77-DADB-40D8-B32D-0A2BC0B28FEA}"/>
    <cellStyle name="Normal 4 2 4 4 2 2 2 2" xfId="10307" xr:uid="{29AB42A3-5208-4012-AD8A-63DE312C4808}"/>
    <cellStyle name="Normal 4 2 4 4 2 2 3" xfId="7612" xr:uid="{801B17E1-6B99-4941-A3EE-E68AAC59F2E4}"/>
    <cellStyle name="Normal 4 2 4 4 2 3" xfId="4871" xr:uid="{9DDCCC18-6310-434A-8195-D6A0F2A3AF6B}"/>
    <cellStyle name="Normal 4 2 4 4 2 3 2" xfId="9227" xr:uid="{2F7802AC-9D79-4432-8EC6-1A0082828998}"/>
    <cellStyle name="Normal 4 2 4 4 2 4" xfId="7611" xr:uid="{B647F799-221B-44A7-90F3-1DFDA84685CF}"/>
    <cellStyle name="Normal 4 2 4 4 3" xfId="2885" xr:uid="{20AE9602-3631-40D4-A0EE-D3659629EE5F}"/>
    <cellStyle name="Normal 4 2 4 4 3 2" xfId="5411" xr:uid="{940FBDF4-80F9-42DF-9489-AB457A38D5C7}"/>
    <cellStyle name="Normal 4 2 4 4 3 2 2" xfId="9767" xr:uid="{97471A9E-A12C-4B98-AE40-161FA74B37A5}"/>
    <cellStyle name="Normal 4 2 4 4 3 3" xfId="7613" xr:uid="{5BA958F9-E2FD-444F-9C8A-62C98FE9C6C3}"/>
    <cellStyle name="Normal 4 2 4 4 4" xfId="4331" xr:uid="{4A2F4F72-42FA-4E2E-A0B1-A764AC61FA38}"/>
    <cellStyle name="Normal 4 2 4 4 4 2" xfId="8687" xr:uid="{547681FF-2789-4588-8C04-E4222E79853B}"/>
    <cellStyle name="Normal 4 2 4 4 5" xfId="7610" xr:uid="{CF43FECD-CF9D-48C9-BE60-90077EB1993F}"/>
    <cellStyle name="Normal 4 2 4 5" xfId="2886" xr:uid="{332506A9-F9FD-4415-BE89-546355328EE8}"/>
    <cellStyle name="Normal 4 2 4 5 2" xfId="2887" xr:uid="{1D751B2B-DCE3-424E-AB4E-37703479B254}"/>
    <cellStyle name="Normal 4 2 4 5 2 2" xfId="5681" xr:uid="{F97ED114-3DDB-410C-90D4-5F24E8226D8E}"/>
    <cellStyle name="Normal 4 2 4 5 2 2 2" xfId="10037" xr:uid="{6437DFF3-0637-4D90-BAFB-364A8AF4B96D}"/>
    <cellStyle name="Normal 4 2 4 5 2 3" xfId="7615" xr:uid="{484FE7AA-9CC7-4BD0-B256-CD80E39BA7EC}"/>
    <cellStyle name="Normal 4 2 4 5 3" xfId="4601" xr:uid="{4171CFD6-1011-443C-831D-AF1D1BBFFFED}"/>
    <cellStyle name="Normal 4 2 4 5 3 2" xfId="8957" xr:uid="{33EBBC16-EB78-4F96-822D-3E355A60040B}"/>
    <cellStyle name="Normal 4 2 4 5 4" xfId="7614" xr:uid="{6CF5C972-C7A2-461B-9227-CE6D0E5AFC57}"/>
    <cellStyle name="Normal 4 2 4 6" xfId="2888" xr:uid="{246B2B96-126B-48D1-9A27-6E8FD06FFE98}"/>
    <cellStyle name="Normal 4 2 4 6 2" xfId="5141" xr:uid="{A4CFE946-8D1F-41ED-9F02-40EB09FF6B8C}"/>
    <cellStyle name="Normal 4 2 4 6 2 2" xfId="9497" xr:uid="{FE8356D1-29C6-4B5E-8CC9-4E640B145E9A}"/>
    <cellStyle name="Normal 4 2 4 6 3" xfId="7616" xr:uid="{F24BE644-3472-461B-84F4-89B8F8300254}"/>
    <cellStyle name="Normal 4 2 4 7" xfId="4064" xr:uid="{EBC91D2D-86F1-4E33-9DCD-BAE299945E35}"/>
    <cellStyle name="Normal 4 2 4 7 2" xfId="8420" xr:uid="{9C29879B-8496-482E-8377-43F0F3A1FCB0}"/>
    <cellStyle name="Normal 4 2 4 8" xfId="7593" xr:uid="{87153A4F-63FF-460F-9368-9D1B2924AC2C}"/>
    <cellStyle name="Normal 4 2 5" xfId="2889" xr:uid="{6B570A1F-7952-4A83-B947-6F0A32EB812F}"/>
    <cellStyle name="Normal 4 2 5 2" xfId="2890" xr:uid="{D8A76F75-0F61-4E86-9FFF-B22F3E519207}"/>
    <cellStyle name="Normal 4 2 5 2 2" xfId="2891" xr:uid="{E48DF1C6-20AB-48D1-9B46-8BB54C2D9783}"/>
    <cellStyle name="Normal 4 2 5 2 2 2" xfId="2892" xr:uid="{2FCB6225-18EE-45A8-867D-05113A3AB477}"/>
    <cellStyle name="Normal 4 2 5 2 2 2 2" xfId="6086" xr:uid="{B8ED2378-A376-43B2-93CD-9B269DA95C66}"/>
    <cellStyle name="Normal 4 2 5 2 2 2 2 2" xfId="10442" xr:uid="{A24D953A-FC15-459B-A28A-7A7E023034DC}"/>
    <cellStyle name="Normal 4 2 5 2 2 2 3" xfId="7620" xr:uid="{4DB709FD-3A4F-4BB2-A2D9-B0A8C0542CA7}"/>
    <cellStyle name="Normal 4 2 5 2 2 3" xfId="5006" xr:uid="{F30FC548-532A-4DD2-9CD0-3D11D9CF7C1D}"/>
    <cellStyle name="Normal 4 2 5 2 2 3 2" xfId="9362" xr:uid="{8E7C0CAC-843F-4E7B-9442-3B0D6D2FFE59}"/>
    <cellStyle name="Normal 4 2 5 2 2 4" xfId="7619" xr:uid="{63E21CF3-A83B-4DB0-998E-E4EDDD083A10}"/>
    <cellStyle name="Normal 4 2 5 2 3" xfId="2893" xr:uid="{F8E64B45-19DC-408F-8FDD-CB2F2206D1E9}"/>
    <cellStyle name="Normal 4 2 5 2 3 2" xfId="5546" xr:uid="{94B61B00-FD6C-4D19-85E3-94A5269D6ED8}"/>
    <cellStyle name="Normal 4 2 5 2 3 2 2" xfId="9902" xr:uid="{D5FF7F60-D6C1-464E-9C2C-C795BD9560F6}"/>
    <cellStyle name="Normal 4 2 5 2 3 3" xfId="7621" xr:uid="{FDAED30E-D8CF-4DF6-8137-168FE8C873C8}"/>
    <cellStyle name="Normal 4 2 5 2 4" xfId="4466" xr:uid="{88CA3AEE-CCD1-4CB1-96F5-8B63FD5FFA85}"/>
    <cellStyle name="Normal 4 2 5 2 4 2" xfId="8822" xr:uid="{6FF7EF1B-611A-49DB-A726-34CCA2925C76}"/>
    <cellStyle name="Normal 4 2 5 2 5" xfId="7618" xr:uid="{BA6051C7-CD47-4343-AA50-38900EC665FC}"/>
    <cellStyle name="Normal 4 2 5 3" xfId="2894" xr:uid="{E467D257-5D26-42CD-B038-E6C4EBA7D7B2}"/>
    <cellStyle name="Normal 4 2 5 3 2" xfId="2895" xr:uid="{A58FA8D4-121A-4980-A3C4-70AFD2C259C3}"/>
    <cellStyle name="Normal 4 2 5 3 2 2" xfId="5816" xr:uid="{56522066-1D4A-4D40-82CB-7D9F7A8B9895}"/>
    <cellStyle name="Normal 4 2 5 3 2 2 2" xfId="10172" xr:uid="{EFDE4AAB-E942-4BF5-BB55-92290E941340}"/>
    <cellStyle name="Normal 4 2 5 3 2 3" xfId="7623" xr:uid="{D70C430F-3365-4E26-8D48-4F66FA8AB940}"/>
    <cellStyle name="Normal 4 2 5 3 3" xfId="4736" xr:uid="{265A3084-23DC-4F1D-B2D3-B4C5B2C74AB0}"/>
    <cellStyle name="Normal 4 2 5 3 3 2" xfId="9092" xr:uid="{BE22A630-68D5-4B3C-A146-058A31EECBAA}"/>
    <cellStyle name="Normal 4 2 5 3 4" xfId="7622" xr:uid="{0A018584-B07B-44E6-BC17-6532FF51746A}"/>
    <cellStyle name="Normal 4 2 5 4" xfId="2896" xr:uid="{237F6AD6-5A06-451A-870D-6D933D0AADB9}"/>
    <cellStyle name="Normal 4 2 5 4 2" xfId="5276" xr:uid="{1CBBCC4E-D142-4108-9425-A88C9D413BEC}"/>
    <cellStyle name="Normal 4 2 5 4 2 2" xfId="9632" xr:uid="{6EC96DC5-FF30-4871-A467-A1400EF1B805}"/>
    <cellStyle name="Normal 4 2 5 4 3" xfId="7624" xr:uid="{5B14C3B0-06B2-41DC-AA18-BFA22F63BAD0}"/>
    <cellStyle name="Normal 4 2 5 5" xfId="4106" xr:uid="{4D2ACD1D-CBDE-442D-984D-E805A85A3E1E}"/>
    <cellStyle name="Normal 4 2 5 5 2" xfId="8462" xr:uid="{C1EEE8F8-194D-4D66-85C5-0C398CC6997D}"/>
    <cellStyle name="Normal 4 2 5 6" xfId="7617" xr:uid="{0D234EDA-1DC2-4CA0-8BDF-63DBEE2CCA47}"/>
    <cellStyle name="Normal 4 2 6" xfId="2897" xr:uid="{DE8F35D3-1538-4A19-B222-D38ADC82E8FF}"/>
    <cellStyle name="Normal 4 2 6 2" xfId="2898" xr:uid="{22146143-D242-4945-9A98-C90789E28723}"/>
    <cellStyle name="Normal 4 2 6 2 2" xfId="2899" xr:uid="{4B16BEAE-3DDE-4C39-9303-1CDE112A9F72}"/>
    <cellStyle name="Normal 4 2 6 2 2 2" xfId="2900" xr:uid="{2295DFD8-1A9E-4F3C-BD34-9C3FE40EEDB7}"/>
    <cellStyle name="Normal 4 2 6 2 2 2 2" xfId="5996" xr:uid="{E2CB9EFA-26AC-44E7-82E3-854DD4E3D9B4}"/>
    <cellStyle name="Normal 4 2 6 2 2 2 2 2" xfId="10352" xr:uid="{73EBBF4D-0379-4D66-9B8B-79C389D48459}"/>
    <cellStyle name="Normal 4 2 6 2 2 2 3" xfId="7628" xr:uid="{772DDC85-C611-48BD-9273-3AEED9E87EB5}"/>
    <cellStyle name="Normal 4 2 6 2 2 3" xfId="4916" xr:uid="{8B503341-A35F-4069-AB4D-2DF88C02D2EF}"/>
    <cellStyle name="Normal 4 2 6 2 2 3 2" xfId="9272" xr:uid="{08DDF5A3-34A5-4BB4-AA3F-73B65DB82A9A}"/>
    <cellStyle name="Normal 4 2 6 2 2 4" xfId="7627" xr:uid="{61AD0392-D854-4958-8CD7-B3FB1687782A}"/>
    <cellStyle name="Normal 4 2 6 2 3" xfId="2901" xr:uid="{2C6C5BFC-0565-4FED-AC23-93C4065C64E0}"/>
    <cellStyle name="Normal 4 2 6 2 3 2" xfId="5456" xr:uid="{C171BC79-961E-4FEE-9F02-93FF79ED35CA}"/>
    <cellStyle name="Normal 4 2 6 2 3 2 2" xfId="9812" xr:uid="{A0E784F5-4D7A-4270-8BC5-A8A82657F9A3}"/>
    <cellStyle name="Normal 4 2 6 2 3 3" xfId="7629" xr:uid="{3B636A3F-4CE0-43CA-B3A2-E5A2D895A47E}"/>
    <cellStyle name="Normal 4 2 6 2 4" xfId="4376" xr:uid="{4C58D975-84D1-4481-95C1-F8D3769EF058}"/>
    <cellStyle name="Normal 4 2 6 2 4 2" xfId="8732" xr:uid="{D416C7BF-903C-49E1-AF50-287AD4F1CC99}"/>
    <cellStyle name="Normal 4 2 6 2 5" xfId="7626" xr:uid="{40A7C910-D17B-44C7-ABBA-91A97655E30F}"/>
    <cellStyle name="Normal 4 2 6 3" xfId="2902" xr:uid="{60832F9C-88AC-415A-A35F-9CE3CD320DE2}"/>
    <cellStyle name="Normal 4 2 6 3 2" xfId="2903" xr:uid="{5CEE2A4B-BDDE-4575-90D9-E499188D2685}"/>
    <cellStyle name="Normal 4 2 6 3 2 2" xfId="5726" xr:uid="{3907E7B6-CC23-4E75-8818-162A6E893A07}"/>
    <cellStyle name="Normal 4 2 6 3 2 2 2" xfId="10082" xr:uid="{2905D08A-C775-487D-A504-6E81ACD5688F}"/>
    <cellStyle name="Normal 4 2 6 3 2 3" xfId="7631" xr:uid="{F43AD36A-28F0-4D0B-8BA4-6E2EA7AA185E}"/>
    <cellStyle name="Normal 4 2 6 3 3" xfId="4646" xr:uid="{5A4456E5-F3F9-44DE-A9D3-12C2305845AE}"/>
    <cellStyle name="Normal 4 2 6 3 3 2" xfId="9002" xr:uid="{59625127-99D0-4B6A-9B8E-CFFD2E5773AE}"/>
    <cellStyle name="Normal 4 2 6 3 4" xfId="7630" xr:uid="{5D6E74CF-EB23-4473-BD13-89C13CFB4C72}"/>
    <cellStyle name="Normal 4 2 6 4" xfId="2904" xr:uid="{C4864A65-2D7C-4B3E-88A3-D960009B5AB2}"/>
    <cellStyle name="Normal 4 2 6 4 2" xfId="5186" xr:uid="{0C5C4870-4D75-4E41-860A-6205C6D83570}"/>
    <cellStyle name="Normal 4 2 6 4 2 2" xfId="9542" xr:uid="{FE146BB0-A6F6-4099-B9BB-921408417D98}"/>
    <cellStyle name="Normal 4 2 6 4 3" xfId="7632" xr:uid="{B0E70104-3AA5-433D-8467-4B7412D5D456}"/>
    <cellStyle name="Normal 4 2 6 5" xfId="4196" xr:uid="{00FF3210-144F-42AD-82B5-7410FE8C3B2A}"/>
    <cellStyle name="Normal 4 2 6 5 2" xfId="8552" xr:uid="{D99BA801-092D-45F8-B183-807585334A60}"/>
    <cellStyle name="Normal 4 2 6 6" xfId="7625" xr:uid="{5F115B48-5C32-4921-AF63-7B7166F693FD}"/>
    <cellStyle name="Normal 4 2 7" xfId="2905" xr:uid="{91C29D4D-7BE5-4960-84F3-4A6789397392}"/>
    <cellStyle name="Normal 4 2 7 2" xfId="2906" xr:uid="{4826C59B-12BD-4814-B0ED-4BC1B0A9A6DC}"/>
    <cellStyle name="Normal 4 2 7 2 2" xfId="2907" xr:uid="{043AF6B2-7A83-4AB0-A2CB-15931E9152DA}"/>
    <cellStyle name="Normal 4 2 7 2 2 2" xfId="5906" xr:uid="{D0618F93-8A20-48C0-800C-EA05E4758855}"/>
    <cellStyle name="Normal 4 2 7 2 2 2 2" xfId="10262" xr:uid="{3D3F5844-A2D3-4DE7-9BAA-A921B148C210}"/>
    <cellStyle name="Normal 4 2 7 2 2 3" xfId="7635" xr:uid="{0A133C47-15E9-4C13-9589-7FAF3B206650}"/>
    <cellStyle name="Normal 4 2 7 2 3" xfId="4826" xr:uid="{8E530FE7-4AAA-4B0D-8ADF-1F9AD88AA0F8}"/>
    <cellStyle name="Normal 4 2 7 2 3 2" xfId="9182" xr:uid="{67725165-DB15-4934-A031-64D59CA0E8EE}"/>
    <cellStyle name="Normal 4 2 7 2 4" xfId="7634" xr:uid="{ED11853C-4AF5-4AE5-B425-C0102D1EE7D1}"/>
    <cellStyle name="Normal 4 2 7 3" xfId="2908" xr:uid="{C0CF0B10-628B-49BE-BEE3-576038ECEB9F}"/>
    <cellStyle name="Normal 4 2 7 3 2" xfId="5366" xr:uid="{36E48A15-EDEB-4F93-8F41-8FB98AAF455B}"/>
    <cellStyle name="Normal 4 2 7 3 2 2" xfId="9722" xr:uid="{3BFBB318-CBA8-426C-8CC9-008989234868}"/>
    <cellStyle name="Normal 4 2 7 3 3" xfId="7636" xr:uid="{4BE25F09-0748-4929-A729-37E17BCE3435}"/>
    <cellStyle name="Normal 4 2 7 4" xfId="4286" xr:uid="{F9546243-FC78-4DA2-837F-E4168DB01CAA}"/>
    <cellStyle name="Normal 4 2 7 4 2" xfId="8642" xr:uid="{A047B17F-19CA-4D1B-B610-60136C4C7529}"/>
    <cellStyle name="Normal 4 2 7 5" xfId="7633" xr:uid="{D22C3CB2-1542-4E87-82B0-40E2B01DD4B3}"/>
    <cellStyle name="Normal 4 2 8" xfId="2909" xr:uid="{B64FE225-6BE7-45B1-8160-796972A19F99}"/>
    <cellStyle name="Normal 4 2 8 2" xfId="2910" xr:uid="{5CA5AFAD-45A0-4C40-8FB7-47E7954CB5F9}"/>
    <cellStyle name="Normal 4 2 8 2 2" xfId="5636" xr:uid="{A0D8EFBA-EF36-408D-B637-0A5EC024E332}"/>
    <cellStyle name="Normal 4 2 8 2 2 2" xfId="9992" xr:uid="{9D03C2B3-0A40-4A92-BB70-D92AC5D6F131}"/>
    <cellStyle name="Normal 4 2 8 2 3" xfId="7638" xr:uid="{C162A6E2-7764-4DBA-B8D7-34822FDBE61E}"/>
    <cellStyle name="Normal 4 2 8 3" xfId="4556" xr:uid="{84907476-1BED-4374-8CA2-5E7502240A6E}"/>
    <cellStyle name="Normal 4 2 8 3 2" xfId="8912" xr:uid="{4F5DBC39-8625-4DEE-95B4-165BEA34E2C7}"/>
    <cellStyle name="Normal 4 2 8 4" xfId="7637" xr:uid="{02220502-6B54-4275-B803-3CEFAD68B7B8}"/>
    <cellStyle name="Normal 4 2 9" xfId="2911" xr:uid="{B8F329AF-A9D2-45D7-BBE2-89EE43C3E00D}"/>
    <cellStyle name="Normal 4 2 9 2" xfId="5096" xr:uid="{F2CF3366-524E-462E-A5FA-3D98B556A636}"/>
    <cellStyle name="Normal 4 2 9 2 2" xfId="9452" xr:uid="{14C7E68A-DDDF-41A1-A65C-8EF240CFD6D4}"/>
    <cellStyle name="Normal 4 2 9 3" xfId="7639" xr:uid="{0116FF51-774D-4DA2-BAE7-52CCED9EED2D}"/>
    <cellStyle name="Normal 4 3" xfId="2912" xr:uid="{E605A07A-4ACD-496D-8767-A5C725AFF99A}"/>
    <cellStyle name="Normal 4 4" xfId="2913" xr:uid="{AD647213-945A-49A0-89A9-363BD2B1D303}"/>
    <cellStyle name="Normal 40" xfId="2914" xr:uid="{6615DAA7-5100-4D4B-A58C-5E1D8FD14072}"/>
    <cellStyle name="Normal 40 2" xfId="2915" xr:uid="{7C47315C-4405-405B-BEE2-7B8AAECDCE38}"/>
    <cellStyle name="Normal 41" xfId="2916" xr:uid="{EBE725E5-84C6-4334-B3B2-A3E4222CC44A}"/>
    <cellStyle name="Normal 41 2" xfId="2917" xr:uid="{39A2836C-4C8A-45BB-88E7-105748951363}"/>
    <cellStyle name="Normal 42" xfId="2918" xr:uid="{12E9DBA3-B52E-43B9-BADA-3E40F914D895}"/>
    <cellStyle name="Normal 42 2" xfId="2919" xr:uid="{6836754C-B1E4-4259-A945-524EC097B048}"/>
    <cellStyle name="Normal 43" xfId="2920" xr:uid="{8B9AACC6-5E09-4C5F-B678-B6EBAA25B950}"/>
    <cellStyle name="Normal 43 2" xfId="2921" xr:uid="{8A8BD6D7-9C1D-466D-862C-645F71D10C9E}"/>
    <cellStyle name="Normal 44" xfId="2922" xr:uid="{DE5338AB-4FD6-4EAC-8E68-D24F17C15663}"/>
    <cellStyle name="Normal 44 2" xfId="2923" xr:uid="{4AA6CD89-58F7-4603-90D2-2458D33B6C19}"/>
    <cellStyle name="Normal 45" xfId="2924" xr:uid="{0A26E4A5-C2C5-4F4D-93AF-275748C7FD83}"/>
    <cellStyle name="Normal 45 2" xfId="2925" xr:uid="{BF4E95A7-8E4E-462B-B6AC-E4A211DA7B40}"/>
    <cellStyle name="Normal 46" xfId="2926" xr:uid="{841C2EC0-A8D4-4049-94FC-41760C8CD9AD}"/>
    <cellStyle name="Normal 46 2" xfId="2927" xr:uid="{908262EB-E479-4070-86EE-E11882AFEBF0}"/>
    <cellStyle name="Normal 47" xfId="2928" xr:uid="{C21D173B-ABDC-4AA9-B1D1-FD10E4F0A0A0}"/>
    <cellStyle name="Normal 48" xfId="2929" xr:uid="{6C1E7200-3B6E-40FA-9318-2F8C978446C3}"/>
    <cellStyle name="Normal 48 2" xfId="2930" xr:uid="{5BDE75D8-3A13-4392-B97E-8204AF563753}"/>
    <cellStyle name="Normal 48 2 2" xfId="2931" xr:uid="{7948F023-08C4-4C0D-8713-B9ACE3FC0D57}"/>
    <cellStyle name="Normal 48 2 2 2" xfId="2932" xr:uid="{B23F2243-AC35-4E25-84AD-E118B6F56003}"/>
    <cellStyle name="Normal 48 2 2 2 2" xfId="2933" xr:uid="{A1DFD3B8-3E5F-4FA4-A853-47F5576868BA}"/>
    <cellStyle name="Normal 48 2 2 2 2 2" xfId="2934" xr:uid="{0FFC9B89-C293-4764-9CE5-69871853BD1E}"/>
    <cellStyle name="Normal 48 2 2 2 2 2 2" xfId="6163" xr:uid="{0A71083D-368A-4797-A8FD-D671486722B5}"/>
    <cellStyle name="Normal 48 2 2 2 2 2 2 2" xfId="10519" xr:uid="{13735C68-679B-4C3E-A55A-A5773A6F0B2B}"/>
    <cellStyle name="Normal 48 2 2 2 2 2 3" xfId="7645" xr:uid="{6E30B0A4-3092-43C9-8D0E-A1A534008E53}"/>
    <cellStyle name="Normal 48 2 2 2 2 3" xfId="5083" xr:uid="{E032017C-A278-40D9-9FF3-82AA82104DD6}"/>
    <cellStyle name="Normal 48 2 2 2 2 3 2" xfId="9439" xr:uid="{E16D7065-04E1-4B21-9DF7-28BCAC40A521}"/>
    <cellStyle name="Normal 48 2 2 2 2 4" xfId="7644" xr:uid="{ECCB9F62-B9E7-41C6-BB06-E271DAA99DE4}"/>
    <cellStyle name="Normal 48 2 2 2 3" xfId="2935" xr:uid="{5FBA2E1E-745C-483C-8D73-0CD59985207B}"/>
    <cellStyle name="Normal 48 2 2 2 3 2" xfId="5623" xr:uid="{E17685CC-D958-4EC9-BB26-758C006B017D}"/>
    <cellStyle name="Normal 48 2 2 2 3 2 2" xfId="9979" xr:uid="{25FE8EE8-5C2C-4F20-A991-B00328FDAB0C}"/>
    <cellStyle name="Normal 48 2 2 2 3 3" xfId="7646" xr:uid="{3ED57177-7D42-460B-9C5B-EBE092DE27AA}"/>
    <cellStyle name="Normal 48 2 2 2 4" xfId="4543" xr:uid="{815B7748-66E0-4474-8FBB-CAE88EBD7725}"/>
    <cellStyle name="Normal 48 2 2 2 4 2" xfId="8899" xr:uid="{C83F2B65-1145-47D4-B8F3-291FC2227B43}"/>
    <cellStyle name="Normal 48 2 2 2 5" xfId="7643" xr:uid="{F0C01DD7-A082-4973-B26D-780E8ABF8170}"/>
    <cellStyle name="Normal 48 2 2 3" xfId="2936" xr:uid="{E83E3403-2B54-4AC2-825E-82951FE4347A}"/>
    <cellStyle name="Normal 48 2 2 3 2" xfId="2937" xr:uid="{140CDD79-9E8B-4218-84A9-9E2CC28AE9F4}"/>
    <cellStyle name="Normal 48 2 2 3 2 2" xfId="5893" xr:uid="{456D51C6-0746-4630-8871-71ECB1BF30C3}"/>
    <cellStyle name="Normal 48 2 2 3 2 2 2" xfId="10249" xr:uid="{68DA7E4B-BED1-454B-B96C-7A0D829D3CBF}"/>
    <cellStyle name="Normal 48 2 2 3 2 3" xfId="7648" xr:uid="{DDD181D9-DFD8-4CC6-AAB6-1FA7844DEA6B}"/>
    <cellStyle name="Normal 48 2 2 3 3" xfId="4813" xr:uid="{A34FF33B-00A5-468D-9BD8-138B9974915B}"/>
    <cellStyle name="Normal 48 2 2 3 3 2" xfId="9169" xr:uid="{CD1E9409-01D1-4F03-BA36-8103B51A71A0}"/>
    <cellStyle name="Normal 48 2 2 3 4" xfId="7647" xr:uid="{8ADDFAD5-916D-4BFA-BF41-D1DD20423BC0}"/>
    <cellStyle name="Normal 48 2 2 4" xfId="2938" xr:uid="{1D6B53C3-5B6C-48E0-933C-A740F8ED3608}"/>
    <cellStyle name="Normal 48 2 2 4 2" xfId="5353" xr:uid="{82C50DE7-29E5-4249-962E-DC648C480D73}"/>
    <cellStyle name="Normal 48 2 2 4 2 2" xfId="9709" xr:uid="{73693D31-A406-4168-9A57-824CF270A44F}"/>
    <cellStyle name="Normal 48 2 2 4 3" xfId="7649" xr:uid="{1181284D-F183-4D56-8CF9-23A0EB4E56E9}"/>
    <cellStyle name="Normal 48 2 2 5" xfId="4183" xr:uid="{6DF40C48-BFE9-4D2D-8270-E1897D8867D7}"/>
    <cellStyle name="Normal 48 2 2 5 2" xfId="8539" xr:uid="{166F62E5-3C10-41B0-8501-4CE7C593A17C}"/>
    <cellStyle name="Normal 48 2 2 6" xfId="7642" xr:uid="{6F452EFC-6009-4C1A-AB3B-321FE6B446FA}"/>
    <cellStyle name="Normal 48 2 3" xfId="2939" xr:uid="{C297699D-7D56-49DB-BFD7-A3944FAE7861}"/>
    <cellStyle name="Normal 48 2 3 2" xfId="2940" xr:uid="{0AE87BAA-2A82-4D3E-AB22-F781E80009AA}"/>
    <cellStyle name="Normal 48 2 3 2 2" xfId="2941" xr:uid="{165DD11A-3197-4593-BD7D-B08A3627E992}"/>
    <cellStyle name="Normal 48 2 3 2 2 2" xfId="2942" xr:uid="{A9A09398-7777-4506-A157-258F3E6EF599}"/>
    <cellStyle name="Normal 48 2 3 2 2 2 2" xfId="6046" xr:uid="{E3B5D0A1-2E92-437E-9EDE-2F2EAE82B3A3}"/>
    <cellStyle name="Normal 48 2 3 2 2 2 2 2" xfId="10402" xr:uid="{1A3AF4F1-2AD8-4EDF-952A-FE39EF2D2B00}"/>
    <cellStyle name="Normal 48 2 3 2 2 2 3" xfId="7653" xr:uid="{7274FD1F-C1A0-448A-8619-09D6977D95A9}"/>
    <cellStyle name="Normal 48 2 3 2 2 3" xfId="4966" xr:uid="{A6831EA6-41E0-4B73-927E-1A46AA549C24}"/>
    <cellStyle name="Normal 48 2 3 2 2 3 2" xfId="9322" xr:uid="{EC5F0769-0460-421F-A3AD-234E096655A0}"/>
    <cellStyle name="Normal 48 2 3 2 2 4" xfId="7652" xr:uid="{F5EDC3E4-261F-41E2-ABEF-7DF9A4272405}"/>
    <cellStyle name="Normal 48 2 3 2 3" xfId="2943" xr:uid="{D3E1B71C-DCD9-4AF1-B5D0-977655DDA152}"/>
    <cellStyle name="Normal 48 2 3 2 3 2" xfId="5506" xr:uid="{9C6F7936-B1D7-43E2-9815-5230E2444637}"/>
    <cellStyle name="Normal 48 2 3 2 3 2 2" xfId="9862" xr:uid="{C404D9B6-96FA-4174-B572-867EB74AF237}"/>
    <cellStyle name="Normal 48 2 3 2 3 3" xfId="7654" xr:uid="{E4FFBA2A-0F77-45CD-90A6-209E11D2694F}"/>
    <cellStyle name="Normal 48 2 3 2 4" xfId="4426" xr:uid="{EB5A81BA-0A2C-4A83-A155-DFCD27661C61}"/>
    <cellStyle name="Normal 48 2 3 2 4 2" xfId="8782" xr:uid="{D77E2A93-DB49-4902-AC8B-9947D09CB9C5}"/>
    <cellStyle name="Normal 48 2 3 2 5" xfId="7651" xr:uid="{67E24B91-2CDE-49D7-AAF3-E9BE10DA8E53}"/>
    <cellStyle name="Normal 48 2 3 3" xfId="2944" xr:uid="{1182963D-4B60-4A11-B91B-CC342406CB42}"/>
    <cellStyle name="Normal 48 2 3 3 2" xfId="2945" xr:uid="{57533188-3800-4B2B-9259-E7ED9760DF2E}"/>
    <cellStyle name="Normal 48 2 3 3 2 2" xfId="5776" xr:uid="{2974A337-AA61-46CA-B14D-F537BF1D18C6}"/>
    <cellStyle name="Normal 48 2 3 3 2 2 2" xfId="10132" xr:uid="{B8A81E45-E9D0-47D0-A041-782F998E45DD}"/>
    <cellStyle name="Normal 48 2 3 3 2 3" xfId="7656" xr:uid="{B59C346A-176C-4500-9776-713BB120DE99}"/>
    <cellStyle name="Normal 48 2 3 3 3" xfId="4696" xr:uid="{7B30ED4B-329C-4884-86D2-DE3169237229}"/>
    <cellStyle name="Normal 48 2 3 3 3 2" xfId="9052" xr:uid="{F0349796-0188-4605-903B-3B9BEE83D04E}"/>
    <cellStyle name="Normal 48 2 3 3 4" xfId="7655" xr:uid="{06B79C3D-1CB5-43AE-A3FE-183BDB36A0D3}"/>
    <cellStyle name="Normal 48 2 3 4" xfId="2946" xr:uid="{C91DFF3D-8215-45B5-8ECF-A98B7640D0E2}"/>
    <cellStyle name="Normal 48 2 3 4 2" xfId="5236" xr:uid="{742305AA-D3FB-4B26-94A0-420978A8799B}"/>
    <cellStyle name="Normal 48 2 3 4 2 2" xfId="9592" xr:uid="{622CB2A2-FA1C-4D4C-AC02-07D3BD13468E}"/>
    <cellStyle name="Normal 48 2 3 4 3" xfId="7657" xr:uid="{FEAD6C37-8331-4EA8-A9C1-64F711CE2EFB}"/>
    <cellStyle name="Normal 48 2 3 5" xfId="4246" xr:uid="{AF1E5770-1B77-4885-BEDB-11B7B68DA77F}"/>
    <cellStyle name="Normal 48 2 3 5 2" xfId="8602" xr:uid="{5A19B562-8685-43FC-9FDF-CC6B35ECE717}"/>
    <cellStyle name="Normal 48 2 3 6" xfId="7650" xr:uid="{528F3F92-AAA6-4951-B9A2-940EAB830058}"/>
    <cellStyle name="Normal 48 2 4" xfId="2947" xr:uid="{CE4D49E6-AAFA-4E8A-9FA6-6C53A41F0B8D}"/>
    <cellStyle name="Normal 48 2 4 2" xfId="2948" xr:uid="{291E9EBD-752A-45CE-BA64-51CDB557311A}"/>
    <cellStyle name="Normal 48 2 4 2 2" xfId="2949" xr:uid="{FC5A1FC1-0F32-4A1A-8A9C-E8605C98C6C4}"/>
    <cellStyle name="Normal 48 2 4 2 2 2" xfId="5983" xr:uid="{CA9A6236-1F1C-4A67-8268-F4519EC8FEFE}"/>
    <cellStyle name="Normal 48 2 4 2 2 2 2" xfId="10339" xr:uid="{EDE3B2FA-8954-42E6-AB52-A0CFDF2BDC37}"/>
    <cellStyle name="Normal 48 2 4 2 2 3" xfId="7660" xr:uid="{D349DBBA-BF66-48C8-BBF9-2231232644C1}"/>
    <cellStyle name="Normal 48 2 4 2 3" xfId="4903" xr:uid="{0F715E51-70D9-4D0A-945D-0AAD8668B7CD}"/>
    <cellStyle name="Normal 48 2 4 2 3 2" xfId="9259" xr:uid="{1AE93CB8-C43A-48ED-9A73-5654AADE0F9F}"/>
    <cellStyle name="Normal 48 2 4 2 4" xfId="7659" xr:uid="{04C0DA93-9CF4-4A9B-958B-89C96D717D8B}"/>
    <cellStyle name="Normal 48 2 4 3" xfId="2950" xr:uid="{13720C07-0A02-4068-A067-95B929AE2F67}"/>
    <cellStyle name="Normal 48 2 4 3 2" xfId="5443" xr:uid="{0C0CC6E3-5748-40AA-B90F-AF567B94A0EB}"/>
    <cellStyle name="Normal 48 2 4 3 2 2" xfId="9799" xr:uid="{CDD03DDD-0401-4720-92F2-8F98D5D9A9B2}"/>
    <cellStyle name="Normal 48 2 4 3 3" xfId="7661" xr:uid="{A3C31909-F104-48EF-B759-FBC90F00BD2A}"/>
    <cellStyle name="Normal 48 2 4 4" xfId="4363" xr:uid="{FCC3AF32-2F59-4059-9534-E618CFBA8348}"/>
    <cellStyle name="Normal 48 2 4 4 2" xfId="8719" xr:uid="{F546413D-ADD1-46CF-866E-296A1D6ABB26}"/>
    <cellStyle name="Normal 48 2 4 5" xfId="7658" xr:uid="{7283584A-76C8-4714-AFD6-05DB05B06F40}"/>
    <cellStyle name="Normal 48 2 5" xfId="2951" xr:uid="{0C14A966-0286-476A-9EE2-4138A0720A06}"/>
    <cellStyle name="Normal 48 2 5 2" xfId="2952" xr:uid="{AE20AEC5-363A-4D80-9BBF-37651DC47C6B}"/>
    <cellStyle name="Normal 48 2 5 2 2" xfId="5713" xr:uid="{E2EC17E6-C05A-44AD-8B30-977F9AE53BB6}"/>
    <cellStyle name="Normal 48 2 5 2 2 2" xfId="10069" xr:uid="{073356BB-053D-4E40-B836-4B013E323417}"/>
    <cellStyle name="Normal 48 2 5 2 3" xfId="7663" xr:uid="{564DD474-6E2B-4848-9AF1-8FA7A98814B8}"/>
    <cellStyle name="Normal 48 2 5 3" xfId="4633" xr:uid="{0A2B0664-1A26-48C9-AD43-F5C898E90154}"/>
    <cellStyle name="Normal 48 2 5 3 2" xfId="8989" xr:uid="{74E7DD3B-8ADA-4006-A41A-F4577E2D4D0A}"/>
    <cellStyle name="Normal 48 2 5 4" xfId="7662" xr:uid="{2CC4A13A-8A8F-4EB5-B746-19AC2FAD1940}"/>
    <cellStyle name="Normal 48 2 6" xfId="2953" xr:uid="{389B1A9D-FF7D-4DB9-8D6E-1BD6DE5CF0D7}"/>
    <cellStyle name="Normal 48 2 6 2" xfId="5173" xr:uid="{0AAC4E08-A559-4292-9F6E-06FDB7AC91FF}"/>
    <cellStyle name="Normal 48 2 6 2 2" xfId="9529" xr:uid="{B63FD8B4-DBD8-41EE-A269-A05EF25DDA9F}"/>
    <cellStyle name="Normal 48 2 6 3" xfId="7664" xr:uid="{9AF21853-F3D2-46B1-879E-7CD52F5D1A05}"/>
    <cellStyle name="Normal 48 2 7" xfId="4066" xr:uid="{D9F8799D-6ECC-4731-98B3-2D2178C6ABC8}"/>
    <cellStyle name="Normal 48 2 7 2" xfId="8422" xr:uid="{28981A90-B411-47BA-943E-D8F7B73B6477}"/>
    <cellStyle name="Normal 48 2 8" xfId="7641" xr:uid="{DAD48372-E58C-47BB-A6E1-548F03378AAD}"/>
    <cellStyle name="Normal 48 3" xfId="2954" xr:uid="{F4D83414-FD67-4FB2-9D7B-17745C390F77}"/>
    <cellStyle name="Normal 48 3 2" xfId="2955" xr:uid="{93DD7AA5-AE64-4335-9F41-F980F25ABEB9}"/>
    <cellStyle name="Normal 48 3 2 2" xfId="2956" xr:uid="{262A8CCF-53DA-43D6-A83C-8E136B3EF8DA}"/>
    <cellStyle name="Normal 48 3 2 2 2" xfId="2957" xr:uid="{FF02312D-9825-4486-ADA4-7595526A5936}"/>
    <cellStyle name="Normal 48 3 2 2 2 2" xfId="6118" xr:uid="{C9736E03-F7B5-4B8F-A498-99139A19C503}"/>
    <cellStyle name="Normal 48 3 2 2 2 2 2" xfId="10474" xr:uid="{69055485-C2E3-4076-8BB7-88E47F8713B2}"/>
    <cellStyle name="Normal 48 3 2 2 2 3" xfId="7668" xr:uid="{8F9F41CE-8D34-49F1-AF41-0B1B9AABCC4F}"/>
    <cellStyle name="Normal 48 3 2 2 3" xfId="5038" xr:uid="{A2024AE5-C1C3-45A1-A2D4-B77615D621C8}"/>
    <cellStyle name="Normal 48 3 2 2 3 2" xfId="9394" xr:uid="{79655F68-0AE4-4E3C-A608-612FB461046A}"/>
    <cellStyle name="Normal 48 3 2 2 4" xfId="7667" xr:uid="{4E9753DD-EA88-48AF-BE65-17605FCD80D5}"/>
    <cellStyle name="Normal 48 3 2 3" xfId="2958" xr:uid="{1053277A-C8D9-4E87-A435-928440B6B30C}"/>
    <cellStyle name="Normal 48 3 2 3 2" xfId="5578" xr:uid="{9C9DA416-2CCE-4F12-A92E-C425725EBB6F}"/>
    <cellStyle name="Normal 48 3 2 3 2 2" xfId="9934" xr:uid="{F9E2B960-C5CD-435A-B50E-990CB726CA1D}"/>
    <cellStyle name="Normal 48 3 2 3 3" xfId="7669" xr:uid="{4977DC2E-7A7F-4EF4-8B6E-ED971FA320B0}"/>
    <cellStyle name="Normal 48 3 2 4" xfId="4498" xr:uid="{3B1FDB9D-8078-4438-ADA0-3C1CF42D9067}"/>
    <cellStyle name="Normal 48 3 2 4 2" xfId="8854" xr:uid="{6F8C8A78-0422-451D-B4E8-19D8C9E1E1BD}"/>
    <cellStyle name="Normal 48 3 2 5" xfId="7666" xr:uid="{930F916C-59AD-47C0-B1DF-5E9CBF0301B0}"/>
    <cellStyle name="Normal 48 3 3" xfId="2959" xr:uid="{F04E1903-67A4-463F-8A42-663297A2CBCA}"/>
    <cellStyle name="Normal 48 3 3 2" xfId="2960" xr:uid="{4FE3375D-29F2-4808-9DD9-56F4D749C839}"/>
    <cellStyle name="Normal 48 3 3 2 2" xfId="5848" xr:uid="{9D804926-52F7-461F-BCDE-2F1C96997FA6}"/>
    <cellStyle name="Normal 48 3 3 2 2 2" xfId="10204" xr:uid="{658EB8BE-FC6E-4133-8FB1-E23B2F211BC0}"/>
    <cellStyle name="Normal 48 3 3 2 3" xfId="7671" xr:uid="{289081E2-8337-4ECF-98C6-A89BF22919ED}"/>
    <cellStyle name="Normal 48 3 3 3" xfId="4768" xr:uid="{9FA41760-AC80-49DE-B353-F6674AE2F0BE}"/>
    <cellStyle name="Normal 48 3 3 3 2" xfId="9124" xr:uid="{1EE34268-E195-4E00-B4EC-4F295E9C6DFF}"/>
    <cellStyle name="Normal 48 3 3 4" xfId="7670" xr:uid="{DDA3CF37-72FC-4AE0-B592-405816E7DF0D}"/>
    <cellStyle name="Normal 48 3 4" xfId="2961" xr:uid="{8D11031A-86F3-422B-8E3D-4F63FA29248C}"/>
    <cellStyle name="Normal 48 3 4 2" xfId="5308" xr:uid="{A1F34330-5ADE-4EAF-99C9-E12E62D6CFF6}"/>
    <cellStyle name="Normal 48 3 4 2 2" xfId="9664" xr:uid="{A31C1A59-0708-4FC8-9BA3-69EC880A37A1}"/>
    <cellStyle name="Normal 48 3 4 3" xfId="7672" xr:uid="{486A3328-233E-4C9A-AC90-48EA9F6A988A}"/>
    <cellStyle name="Normal 48 3 5" xfId="4138" xr:uid="{2203B751-EAAB-40C0-AEA7-C7BBCA4614AE}"/>
    <cellStyle name="Normal 48 3 5 2" xfId="8494" xr:uid="{B9C861CA-57B2-4402-ABA7-CFC4E7644CC5}"/>
    <cellStyle name="Normal 48 3 6" xfId="7665" xr:uid="{6B94180E-F090-42E5-B04B-CDE4E380EB47}"/>
    <cellStyle name="Normal 48 4" xfId="2962" xr:uid="{50FED289-C537-4146-8C2B-0953182DAB02}"/>
    <cellStyle name="Normal 48 4 2" xfId="2963" xr:uid="{1D5F27AA-1617-4920-AAA4-ED961DE26A50}"/>
    <cellStyle name="Normal 48 4 2 2" xfId="2964" xr:uid="{E18FE845-999D-4E56-841F-271D2927A629}"/>
    <cellStyle name="Normal 48 4 2 2 2" xfId="2965" xr:uid="{D70ACBFC-D740-4CA9-A409-0810F8C481B0}"/>
    <cellStyle name="Normal 48 4 2 2 2 2" xfId="6045" xr:uid="{1E44B208-0F67-4210-8DF6-691B0DB220EA}"/>
    <cellStyle name="Normal 48 4 2 2 2 2 2" xfId="10401" xr:uid="{3EB424E7-A2BB-42F8-88AA-5C10C609E93E}"/>
    <cellStyle name="Normal 48 4 2 2 2 3" xfId="7676" xr:uid="{99F222B3-9C1A-4953-AC45-55A3E1C491B0}"/>
    <cellStyle name="Normal 48 4 2 2 3" xfId="4965" xr:uid="{1BB25613-5ADA-461B-8034-3BCF2F3DE9B3}"/>
    <cellStyle name="Normal 48 4 2 2 3 2" xfId="9321" xr:uid="{5EB74CDA-07C7-4581-BC69-17960123A899}"/>
    <cellStyle name="Normal 48 4 2 2 4" xfId="7675" xr:uid="{44EB42C8-C872-4176-9275-2CF27F3E9D8E}"/>
    <cellStyle name="Normal 48 4 2 3" xfId="2966" xr:uid="{FC3F828E-E016-4BCD-B25C-A38C83E3B594}"/>
    <cellStyle name="Normal 48 4 2 3 2" xfId="5505" xr:uid="{6ED43B8A-4A9F-4AED-BF3C-C8522F1A9E27}"/>
    <cellStyle name="Normal 48 4 2 3 2 2" xfId="9861" xr:uid="{92FF5D68-C606-4AA7-80F4-DABF9C11D70A}"/>
    <cellStyle name="Normal 48 4 2 3 3" xfId="7677" xr:uid="{E530BCEA-08D2-4C0D-90E8-275FB53B7AB2}"/>
    <cellStyle name="Normal 48 4 2 4" xfId="4425" xr:uid="{0EDAFC18-3334-4952-B56A-EA0373D7BB86}"/>
    <cellStyle name="Normal 48 4 2 4 2" xfId="8781" xr:uid="{AB31EE9A-15E6-4D16-A4A8-B04614E92453}"/>
    <cellStyle name="Normal 48 4 2 5" xfId="7674" xr:uid="{F3778189-A658-43D4-AC22-8C55261143C7}"/>
    <cellStyle name="Normal 48 4 3" xfId="2967" xr:uid="{4706A731-2816-4507-94F3-D4A25335595B}"/>
    <cellStyle name="Normal 48 4 3 2" xfId="2968" xr:uid="{629648B2-F548-46FB-A7ED-5BECC415E01C}"/>
    <cellStyle name="Normal 48 4 3 2 2" xfId="5775" xr:uid="{4D5CD48D-D67D-45F3-951C-53DA20311B2B}"/>
    <cellStyle name="Normal 48 4 3 2 2 2" xfId="10131" xr:uid="{AE08E90E-1999-4134-8D53-2A90CB0DBD55}"/>
    <cellStyle name="Normal 48 4 3 2 3" xfId="7679" xr:uid="{A3A4488C-52F6-4310-9EF6-12B1B57B085A}"/>
    <cellStyle name="Normal 48 4 3 3" xfId="4695" xr:uid="{86A67190-5FE1-4346-8618-9542739BD1D4}"/>
    <cellStyle name="Normal 48 4 3 3 2" xfId="9051" xr:uid="{CAC4737D-33AD-4FAF-99AB-08793062CBAE}"/>
    <cellStyle name="Normal 48 4 3 4" xfId="7678" xr:uid="{B7B750FF-F129-4F6F-8077-5F7FE65DDCC3}"/>
    <cellStyle name="Normal 48 4 4" xfId="2969" xr:uid="{7EA2286F-DF6E-453A-A0A7-45F30F951DB1}"/>
    <cellStyle name="Normal 48 4 4 2" xfId="5235" xr:uid="{5FA61719-A26E-47FD-91CF-77463019F92B}"/>
    <cellStyle name="Normal 48 4 4 2 2" xfId="9591" xr:uid="{A3E580DC-1791-4547-874A-E75F056F3B2D}"/>
    <cellStyle name="Normal 48 4 4 3" xfId="7680" xr:uid="{BAA7D208-3064-487C-B0BE-CE6F78F07965}"/>
    <cellStyle name="Normal 48 4 5" xfId="4245" xr:uid="{F47B4610-6475-4A2E-B9D2-AFEFA3921631}"/>
    <cellStyle name="Normal 48 4 5 2" xfId="8601" xr:uid="{3EFC62E2-6206-4A10-BE83-8269D2DB5F3C}"/>
    <cellStyle name="Normal 48 4 6" xfId="7673" xr:uid="{AE1DB65A-0817-4A79-BD5B-117791B767E0}"/>
    <cellStyle name="Normal 48 5" xfId="2970" xr:uid="{276734F1-F092-4E6D-B1C0-E2263E3A0DDD}"/>
    <cellStyle name="Normal 48 5 2" xfId="2971" xr:uid="{BBD83A31-0090-487A-B922-FF0EE62081C5}"/>
    <cellStyle name="Normal 48 5 2 2" xfId="2972" xr:uid="{21D2A547-D7CC-48BF-850A-982E186C38D2}"/>
    <cellStyle name="Normal 48 5 2 2 2" xfId="5938" xr:uid="{0AABCA78-DBC7-426C-B94E-5779CAB07808}"/>
    <cellStyle name="Normal 48 5 2 2 2 2" xfId="10294" xr:uid="{DA2E092C-BCB8-4175-A2DD-73CFF4E35395}"/>
    <cellStyle name="Normal 48 5 2 2 3" xfId="7683" xr:uid="{C1EBD992-CE98-4888-BD77-6F55A097495D}"/>
    <cellStyle name="Normal 48 5 2 3" xfId="4858" xr:uid="{4E97D1DC-4EA4-4C63-9C60-A8F1F2432E69}"/>
    <cellStyle name="Normal 48 5 2 3 2" xfId="9214" xr:uid="{5239C22A-E89C-4E3F-986F-46087560FE2E}"/>
    <cellStyle name="Normal 48 5 2 4" xfId="7682" xr:uid="{94933C09-D41E-4951-8D56-7A662E4CB06F}"/>
    <cellStyle name="Normal 48 5 3" xfId="2973" xr:uid="{3BC3CFAA-351B-4A8C-BF4E-7A353AAF59E7}"/>
    <cellStyle name="Normal 48 5 3 2" xfId="5398" xr:uid="{586FECA0-9CF9-4BC2-A9A0-0D7AEC1208BD}"/>
    <cellStyle name="Normal 48 5 3 2 2" xfId="9754" xr:uid="{5526DDB9-9E1C-4583-9339-9F9EE4C30407}"/>
    <cellStyle name="Normal 48 5 3 3" xfId="7684" xr:uid="{47D4027E-B5CB-4C3D-B386-AD704F47F695}"/>
    <cellStyle name="Normal 48 5 4" xfId="4318" xr:uid="{E8F6899F-CDCE-4EA4-B7F3-FA8C07EA31A8}"/>
    <cellStyle name="Normal 48 5 4 2" xfId="8674" xr:uid="{0210BD11-E207-4C23-818E-58953430DE50}"/>
    <cellStyle name="Normal 48 5 5" xfId="7681" xr:uid="{172E5A6F-E2AF-47E2-8809-5BCE39632336}"/>
    <cellStyle name="Normal 48 6" xfId="2974" xr:uid="{634D3925-E40D-4AEB-BCD2-1ACD1B0B977E}"/>
    <cellStyle name="Normal 48 6 2" xfId="2975" xr:uid="{74F4227B-054C-4CA9-865D-6D037F20B569}"/>
    <cellStyle name="Normal 48 6 2 2" xfId="5668" xr:uid="{3BDB13D4-1AE5-42DE-BD69-F71020FB0680}"/>
    <cellStyle name="Normal 48 6 2 2 2" xfId="10024" xr:uid="{AD6BA7AB-FF45-4DA7-911E-BF7BF1115D17}"/>
    <cellStyle name="Normal 48 6 2 3" xfId="7686" xr:uid="{405ABB3D-FF50-4C73-92B3-96E9B14C3C72}"/>
    <cellStyle name="Normal 48 6 3" xfId="4588" xr:uid="{A2DD9A2F-8DC9-433C-8CF7-D89F845CB7CF}"/>
    <cellStyle name="Normal 48 6 3 2" xfId="8944" xr:uid="{8D66A3EC-7FDD-4DD6-AB20-BF1AEF5B1C30}"/>
    <cellStyle name="Normal 48 6 4" xfId="7685" xr:uid="{8137352E-25AF-4216-8782-6FD91D6BDCD1}"/>
    <cellStyle name="Normal 48 7" xfId="2976" xr:uid="{4624B138-46A9-42D2-B439-C5997C314C49}"/>
    <cellStyle name="Normal 48 7 2" xfId="5128" xr:uid="{A98F36BA-8DD1-4355-B136-C6CB6928E6C3}"/>
    <cellStyle name="Normal 48 7 2 2" xfId="9484" xr:uid="{70E25B74-F8DE-4A9C-93B6-77CFACC00701}"/>
    <cellStyle name="Normal 48 7 3" xfId="7687" xr:uid="{B6087EA8-82B0-483F-8C33-179A57223FF0}"/>
    <cellStyle name="Normal 48 8" xfId="4065" xr:uid="{F88C0C34-2746-4096-B90C-73E493DBDBBE}"/>
    <cellStyle name="Normal 48 8 2" xfId="8421" xr:uid="{66246EEE-5900-4698-99CD-36BA274B412B}"/>
    <cellStyle name="Normal 48 9" xfId="7640" xr:uid="{2FAC0B12-3965-4BF0-B216-18286E52E846}"/>
    <cellStyle name="Normal 49 3" xfId="5" xr:uid="{4B4375D4-AA2A-4733-9365-953D2D1B75A6}"/>
    <cellStyle name="Normal 49 3 2" xfId="10614" xr:uid="{ACEC4397-6ADA-4DD1-BF80-AD6A97500B04}"/>
    <cellStyle name="Normal 5" xfId="2977" xr:uid="{843284E1-D1B0-4A1C-858A-BC9849CD11BF}"/>
    <cellStyle name="Normal 5 2" xfId="2978" xr:uid="{9F1229D5-BC17-45E5-A61C-5DAD83BA0B78}"/>
    <cellStyle name="Normal 5 2 10" xfId="4016" xr:uid="{1E60F00C-53A5-42E3-8EF6-0EE9C4D9293A}"/>
    <cellStyle name="Normal 5 2 10 2" xfId="8373" xr:uid="{2FFF7B46-0C56-441C-BAEB-FD28D47FFA83}"/>
    <cellStyle name="Normal 5 2 11" xfId="7688" xr:uid="{622D6D38-2058-4CD0-9FB3-BB45271DE606}"/>
    <cellStyle name="Normal 5 2 2" xfId="2979" xr:uid="{16D75426-75C7-4988-8702-B4097CBEDB24}"/>
    <cellStyle name="Normal 5 2 2 2" xfId="2980" xr:uid="{DA708052-5410-4A03-897C-AAF0F69AB51F}"/>
    <cellStyle name="Normal 5 2 2 2 2" xfId="2981" xr:uid="{31321214-E0EB-430E-A60A-5CF7C57EA28B}"/>
    <cellStyle name="Normal 5 2 2 2 2 2" xfId="2982" xr:uid="{EFF77AEA-AE5D-4595-8D44-D219E74FA1D3}"/>
    <cellStyle name="Normal 5 2 2 2 2 2 2" xfId="2983" xr:uid="{3501703F-6CA9-46C5-BFFD-5545B9BE61B2}"/>
    <cellStyle name="Normal 5 2 2 2 2 2 2 2" xfId="2984" xr:uid="{8C8E0B05-E974-4241-A7B5-7D4F54E03289}"/>
    <cellStyle name="Normal 5 2 2 2 2 2 2 2 2" xfId="6146" xr:uid="{81095D03-F7CE-47B5-9BA4-062C34B25E32}"/>
    <cellStyle name="Normal 5 2 2 2 2 2 2 2 2 2" xfId="10502" xr:uid="{605E8BCF-06F7-4881-AD8E-D5B40F5B9887}"/>
    <cellStyle name="Normal 5 2 2 2 2 2 2 2 3" xfId="7694" xr:uid="{D60B68B4-1CB6-4C59-A607-7C296C58CE38}"/>
    <cellStyle name="Normal 5 2 2 2 2 2 2 3" xfId="5066" xr:uid="{EC485533-9DD1-4D57-81A4-58A7892DE0F9}"/>
    <cellStyle name="Normal 5 2 2 2 2 2 2 3 2" xfId="9422" xr:uid="{CA5CFC2E-A7AB-4266-88EF-2FA1A5A0FF72}"/>
    <cellStyle name="Normal 5 2 2 2 2 2 2 4" xfId="7693" xr:uid="{B083A5AC-5241-460B-BD86-B21987789BA6}"/>
    <cellStyle name="Normal 5 2 2 2 2 2 3" xfId="2985" xr:uid="{804F7687-C29F-4F0E-A872-171F0DF2C7E9}"/>
    <cellStyle name="Normal 5 2 2 2 2 2 3 2" xfId="5606" xr:uid="{1EBDCED1-77EE-427A-8E9C-B119AD0561E8}"/>
    <cellStyle name="Normal 5 2 2 2 2 2 3 2 2" xfId="9962" xr:uid="{65047CED-3B69-4C08-B4CB-B5A69BD2D7AB}"/>
    <cellStyle name="Normal 5 2 2 2 2 2 3 3" xfId="7695" xr:uid="{800448C5-DF17-4FB7-A2A7-C0678C1210BA}"/>
    <cellStyle name="Normal 5 2 2 2 2 2 4" xfId="4526" xr:uid="{B71F4CC3-D0FF-4CF3-BA52-F442430CAB8C}"/>
    <cellStyle name="Normal 5 2 2 2 2 2 4 2" xfId="8882" xr:uid="{B7B7CB4D-C022-44EE-9F2C-152966F6DDB7}"/>
    <cellStyle name="Normal 5 2 2 2 2 2 5" xfId="7692" xr:uid="{FA443180-47F3-4EC5-828E-3EF979D77F2C}"/>
    <cellStyle name="Normal 5 2 2 2 2 3" xfId="2986" xr:uid="{5A4E76AD-7291-45C7-BF06-14C8A7ED57B0}"/>
    <cellStyle name="Normal 5 2 2 2 2 3 2" xfId="2987" xr:uid="{BC43F193-CB08-41E3-BC49-8748A4A72E95}"/>
    <cellStyle name="Normal 5 2 2 2 2 3 2 2" xfId="5876" xr:uid="{42A3F70F-9155-4B2A-ADFB-1989F06DE43A}"/>
    <cellStyle name="Normal 5 2 2 2 2 3 2 2 2" xfId="10232" xr:uid="{76A37D75-CE75-4660-A73F-9C1329E976F2}"/>
    <cellStyle name="Normal 5 2 2 2 2 3 2 3" xfId="7697" xr:uid="{8973CBD2-7FAB-407D-A127-80497FC142D5}"/>
    <cellStyle name="Normal 5 2 2 2 2 3 3" xfId="4796" xr:uid="{165FB155-2266-4C88-8715-F8D1B62E44EA}"/>
    <cellStyle name="Normal 5 2 2 2 2 3 3 2" xfId="9152" xr:uid="{E32B8BD4-CE17-4C77-BC49-0A9846DDC63D}"/>
    <cellStyle name="Normal 5 2 2 2 2 3 4" xfId="7696" xr:uid="{EEAE6BAB-7F09-41FE-828A-29C6BA61BD02}"/>
    <cellStyle name="Normal 5 2 2 2 2 4" xfId="2988" xr:uid="{E05CFABA-1F88-4FA9-9E14-83FECD973EFB}"/>
    <cellStyle name="Normal 5 2 2 2 2 4 2" xfId="5336" xr:uid="{167A9D0A-259F-4194-B7DA-6EC93A81DC46}"/>
    <cellStyle name="Normal 5 2 2 2 2 4 2 2" xfId="9692" xr:uid="{22355345-CE0F-47E9-860F-9D77C19293C9}"/>
    <cellStyle name="Normal 5 2 2 2 2 4 3" xfId="7698" xr:uid="{2931EB91-B889-44BC-AD77-3EF7D1C121B3}"/>
    <cellStyle name="Normal 5 2 2 2 2 5" xfId="4166" xr:uid="{A75207BD-607B-4379-977A-7C67C65BDD1C}"/>
    <cellStyle name="Normal 5 2 2 2 2 5 2" xfId="8522" xr:uid="{98C7BF37-2B58-40AD-8B89-DCB912316189}"/>
    <cellStyle name="Normal 5 2 2 2 2 6" xfId="7691" xr:uid="{58781FD3-2C3E-44C4-B0C5-83A7AE5E5A27}"/>
    <cellStyle name="Normal 5 2 2 2 3" xfId="2989" xr:uid="{AC089B20-65A5-41F9-BC78-7423EFB3343B}"/>
    <cellStyle name="Normal 5 2 2 2 3 2" xfId="2990" xr:uid="{27B3961B-37F5-4FDF-9BCC-BA82ACE03ED9}"/>
    <cellStyle name="Normal 5 2 2 2 3 2 2" xfId="2991" xr:uid="{D0E17B84-0FA0-4353-90DE-DBBAACC55898}"/>
    <cellStyle name="Normal 5 2 2 2 3 2 2 2" xfId="2992" xr:uid="{770CA91F-60D9-40D0-B560-21DD5E66BBA1}"/>
    <cellStyle name="Normal 5 2 2 2 3 2 2 2 2" xfId="6048" xr:uid="{4CF5B69C-86CA-40FD-B9BB-05A712F1C50D}"/>
    <cellStyle name="Normal 5 2 2 2 3 2 2 2 2 2" xfId="10404" xr:uid="{067833BB-DDC0-41AE-93D4-EBA0AD72D7E6}"/>
    <cellStyle name="Normal 5 2 2 2 3 2 2 2 3" xfId="7702" xr:uid="{8B977C02-3B3C-4D74-AD34-2F642C259F4A}"/>
    <cellStyle name="Normal 5 2 2 2 3 2 2 3" xfId="4968" xr:uid="{CDD76A0A-A538-41D5-BEA8-E537E2900AE9}"/>
    <cellStyle name="Normal 5 2 2 2 3 2 2 3 2" xfId="9324" xr:uid="{9DF60627-FD64-4094-9A08-AC2220A95E60}"/>
    <cellStyle name="Normal 5 2 2 2 3 2 2 4" xfId="7701" xr:uid="{810D06A4-11ED-435A-BCA4-D832FCA4C5CD}"/>
    <cellStyle name="Normal 5 2 2 2 3 2 3" xfId="2993" xr:uid="{222ECA53-B2C3-4485-81EF-75AA348F3FB6}"/>
    <cellStyle name="Normal 5 2 2 2 3 2 3 2" xfId="5508" xr:uid="{383C553D-5D41-4DDE-B7DA-66C0F12C77EA}"/>
    <cellStyle name="Normal 5 2 2 2 3 2 3 2 2" xfId="9864" xr:uid="{D7521DB3-8647-4136-BFF7-13A8BF970C9E}"/>
    <cellStyle name="Normal 5 2 2 2 3 2 3 3" xfId="7703" xr:uid="{ED41600D-F8E6-4DAA-B521-2CF7A2B6CC10}"/>
    <cellStyle name="Normal 5 2 2 2 3 2 4" xfId="4428" xr:uid="{5A270ACB-724D-4711-86C4-8B6CC4947E2A}"/>
    <cellStyle name="Normal 5 2 2 2 3 2 4 2" xfId="8784" xr:uid="{02649EB7-20F0-4F26-B0A0-68D9AFC281E1}"/>
    <cellStyle name="Normal 5 2 2 2 3 2 5" xfId="7700" xr:uid="{FCD00AD9-974D-46EC-B165-CE04B3DA70C9}"/>
    <cellStyle name="Normal 5 2 2 2 3 3" xfId="2994" xr:uid="{6E18754D-6906-41BF-AA1F-0041844DAA09}"/>
    <cellStyle name="Normal 5 2 2 2 3 3 2" xfId="2995" xr:uid="{1736CD96-6F31-4D59-B772-09372FFFFA4A}"/>
    <cellStyle name="Normal 5 2 2 2 3 3 2 2" xfId="5778" xr:uid="{DF342CFE-13D2-43A2-8AC1-058E05C1F861}"/>
    <cellStyle name="Normal 5 2 2 2 3 3 2 2 2" xfId="10134" xr:uid="{E32CB962-FE90-42AA-83D7-73B309E24BC4}"/>
    <cellStyle name="Normal 5 2 2 2 3 3 2 3" xfId="7705" xr:uid="{0F22E315-FE83-4F73-AF3D-D8559D6A7697}"/>
    <cellStyle name="Normal 5 2 2 2 3 3 3" xfId="4698" xr:uid="{DD83922E-CAEA-4281-81DB-770718E3ADE3}"/>
    <cellStyle name="Normal 5 2 2 2 3 3 3 2" xfId="9054" xr:uid="{3F0E9FBD-D92C-49E5-B63E-B68304C93E5C}"/>
    <cellStyle name="Normal 5 2 2 2 3 3 4" xfId="7704" xr:uid="{D5501FC2-07C9-4F78-8599-A716AC0C836D}"/>
    <cellStyle name="Normal 5 2 2 2 3 4" xfId="2996" xr:uid="{0B4C9420-FF29-4011-AE23-DBAB50AA9959}"/>
    <cellStyle name="Normal 5 2 2 2 3 4 2" xfId="5238" xr:uid="{6475885B-C251-4E54-AA7D-C571AABAD292}"/>
    <cellStyle name="Normal 5 2 2 2 3 4 2 2" xfId="9594" xr:uid="{7AF4DD78-4E15-40C3-BFDE-04E66811297F}"/>
    <cellStyle name="Normal 5 2 2 2 3 4 3" xfId="7706" xr:uid="{28D6561A-B90C-4486-BA07-F16A5CB3F890}"/>
    <cellStyle name="Normal 5 2 2 2 3 5" xfId="4248" xr:uid="{6A534DC4-966D-41BD-A635-80373188DD97}"/>
    <cellStyle name="Normal 5 2 2 2 3 5 2" xfId="8604" xr:uid="{66D004CD-FFD9-40B0-B706-3DD145642C38}"/>
    <cellStyle name="Normal 5 2 2 2 3 6" xfId="7699" xr:uid="{10FE122C-52B2-4DCC-901D-520EDB4E9C63}"/>
    <cellStyle name="Normal 5 2 2 2 4" xfId="2997" xr:uid="{BE7BA3B1-33E3-4B36-9EDE-C32A1E77C35D}"/>
    <cellStyle name="Normal 5 2 2 2 4 2" xfId="2998" xr:uid="{A0E8EE2E-EE79-4334-9CB7-7279E3ADEFCF}"/>
    <cellStyle name="Normal 5 2 2 2 4 2 2" xfId="2999" xr:uid="{08F2C01E-D15D-4B4D-BDD1-F4762C845162}"/>
    <cellStyle name="Normal 5 2 2 2 4 2 2 2" xfId="5966" xr:uid="{13667EFD-C0C6-4346-BBA0-7641EABC9DEC}"/>
    <cellStyle name="Normal 5 2 2 2 4 2 2 2 2" xfId="10322" xr:uid="{08408899-5773-4DC4-81C5-305B545702F1}"/>
    <cellStyle name="Normal 5 2 2 2 4 2 2 3" xfId="7709" xr:uid="{06378643-1ADD-4845-8D7C-5584CEE905E4}"/>
    <cellStyle name="Normal 5 2 2 2 4 2 3" xfId="4886" xr:uid="{5628196C-F651-4611-8A9C-39472C1314D0}"/>
    <cellStyle name="Normal 5 2 2 2 4 2 3 2" xfId="9242" xr:uid="{C17CE549-C878-4A87-9B92-D31E180F6D02}"/>
    <cellStyle name="Normal 5 2 2 2 4 2 4" xfId="7708" xr:uid="{298E4B25-5DA8-485E-A3EA-07058EBE6374}"/>
    <cellStyle name="Normal 5 2 2 2 4 3" xfId="3000" xr:uid="{3A99435F-6A97-4C70-87B2-0DB04469BD35}"/>
    <cellStyle name="Normal 5 2 2 2 4 3 2" xfId="5426" xr:uid="{2482AA52-31B0-43AD-984C-90A054DF003A}"/>
    <cellStyle name="Normal 5 2 2 2 4 3 2 2" xfId="9782" xr:uid="{B9F7BAE7-4DAE-4077-B156-D82F032ECCC7}"/>
    <cellStyle name="Normal 5 2 2 2 4 3 3" xfId="7710" xr:uid="{FED0DC34-D7A7-403B-9721-CC2BA323F222}"/>
    <cellStyle name="Normal 5 2 2 2 4 4" xfId="4346" xr:uid="{39AF7109-AA11-4BDC-828F-1408ABECFA8F}"/>
    <cellStyle name="Normal 5 2 2 2 4 4 2" xfId="8702" xr:uid="{BF29E15F-4738-4F2E-B27D-4C6B15F4C2A9}"/>
    <cellStyle name="Normal 5 2 2 2 4 5" xfId="7707" xr:uid="{87E73D2C-2EF7-4A89-BCE6-D5B6CBCC84A1}"/>
    <cellStyle name="Normal 5 2 2 2 5" xfId="3001" xr:uid="{9005DFA3-558E-4C34-9CBA-2E91F85926A7}"/>
    <cellStyle name="Normal 5 2 2 2 5 2" xfId="3002" xr:uid="{956BD09F-BEF5-4061-84E1-644F8BBE1D82}"/>
    <cellStyle name="Normal 5 2 2 2 5 2 2" xfId="5696" xr:uid="{4FB5AF80-4AE7-49E5-B9A2-3EBFE9ECFD84}"/>
    <cellStyle name="Normal 5 2 2 2 5 2 2 2" xfId="10052" xr:uid="{8B5EC3FB-8EB4-43FB-8CFB-8C036F6C25B2}"/>
    <cellStyle name="Normal 5 2 2 2 5 2 3" xfId="7712" xr:uid="{A8EDFD2E-7663-4C67-AC6D-160CCFAFE33E}"/>
    <cellStyle name="Normal 5 2 2 2 5 3" xfId="4616" xr:uid="{ECF00E87-50DB-43B2-87E1-701C7FCAA680}"/>
    <cellStyle name="Normal 5 2 2 2 5 3 2" xfId="8972" xr:uid="{1B359D45-E315-40FB-89A6-623F55C52592}"/>
    <cellStyle name="Normal 5 2 2 2 5 4" xfId="7711" xr:uid="{A8332C87-E02D-45E5-815B-2C49210E5364}"/>
    <cellStyle name="Normal 5 2 2 2 6" xfId="3003" xr:uid="{0A149172-055A-41BB-BE09-941B7F4F6FEA}"/>
    <cellStyle name="Normal 5 2 2 2 6 2" xfId="5156" xr:uid="{D5383309-CC49-4CAF-AC1D-EECE184B29C3}"/>
    <cellStyle name="Normal 5 2 2 2 6 2 2" xfId="9512" xr:uid="{C190B5CA-AB52-4C9F-8687-F5E71DBD1F6E}"/>
    <cellStyle name="Normal 5 2 2 2 6 3" xfId="7713" xr:uid="{F3BD150D-A167-4F79-96E2-F6C31B71BBA4}"/>
    <cellStyle name="Normal 5 2 2 2 7" xfId="4068" xr:uid="{772768CF-9E31-4FA2-A093-B54B5736F902}"/>
    <cellStyle name="Normal 5 2 2 2 7 2" xfId="8424" xr:uid="{EBA988EE-90B4-4AB7-8C8A-DD06D1A34A6A}"/>
    <cellStyle name="Normal 5 2 2 2 8" xfId="7690" xr:uid="{CFE7F5BF-B5F1-4982-9F05-F1F5A856B32F}"/>
    <cellStyle name="Normal 5 2 2 3" xfId="3004" xr:uid="{23514A91-741C-40D5-BB31-30011AAD3759}"/>
    <cellStyle name="Normal 5 2 2 3 2" xfId="3005" xr:uid="{16C69249-19DE-40AC-A015-A4840896236A}"/>
    <cellStyle name="Normal 5 2 2 3 2 2" xfId="3006" xr:uid="{324BAC03-E76F-4B4B-8823-4C2FA908B036}"/>
    <cellStyle name="Normal 5 2 2 3 2 2 2" xfId="3007" xr:uid="{EC722538-CE52-4835-8EFF-47D03EC5DC78}"/>
    <cellStyle name="Normal 5 2 2 3 2 2 2 2" xfId="6101" xr:uid="{C46C73C1-6B9A-4161-B7F3-F9880736F565}"/>
    <cellStyle name="Normal 5 2 2 3 2 2 2 2 2" xfId="10457" xr:uid="{8F4752F8-58F5-4444-9AEC-7E815EA96928}"/>
    <cellStyle name="Normal 5 2 2 3 2 2 2 3" xfId="7717" xr:uid="{052CA52E-D835-4C92-B119-4E6E63B690BF}"/>
    <cellStyle name="Normal 5 2 2 3 2 2 3" xfId="5021" xr:uid="{D5AD8FDB-2B1A-4A07-88A2-F870CE10DBA2}"/>
    <cellStyle name="Normal 5 2 2 3 2 2 3 2" xfId="9377" xr:uid="{41E35BF4-F62A-4A36-8D23-27C61E2E7AA1}"/>
    <cellStyle name="Normal 5 2 2 3 2 2 4" xfId="7716" xr:uid="{1271547F-327F-40B6-A11D-E06FE8AD7C9D}"/>
    <cellStyle name="Normal 5 2 2 3 2 3" xfId="3008" xr:uid="{AC180540-AA85-4302-972E-501C40B45499}"/>
    <cellStyle name="Normal 5 2 2 3 2 3 2" xfId="5561" xr:uid="{6322F813-63C3-4089-ADE2-677CE61E6E93}"/>
    <cellStyle name="Normal 5 2 2 3 2 3 2 2" xfId="9917" xr:uid="{6161E895-E99E-405D-9EAC-9ED944EEB048}"/>
    <cellStyle name="Normal 5 2 2 3 2 3 3" xfId="7718" xr:uid="{B39222F6-3007-4210-879D-2058BC6ED9F3}"/>
    <cellStyle name="Normal 5 2 2 3 2 4" xfId="4481" xr:uid="{4BFB8D44-68B4-454E-A2EC-E1E80027E95D}"/>
    <cellStyle name="Normal 5 2 2 3 2 4 2" xfId="8837" xr:uid="{407C7817-7FC4-497D-8961-276952D612A0}"/>
    <cellStyle name="Normal 5 2 2 3 2 5" xfId="7715" xr:uid="{1774E83F-7F38-4326-A369-97B8AA84E721}"/>
    <cellStyle name="Normal 5 2 2 3 3" xfId="3009" xr:uid="{2D5AA148-1A98-4E2E-BCE6-E1E6BA8461A9}"/>
    <cellStyle name="Normal 5 2 2 3 3 2" xfId="3010" xr:uid="{640C975A-1A92-4113-B99D-40DA941AA586}"/>
    <cellStyle name="Normal 5 2 2 3 3 2 2" xfId="5831" xr:uid="{D04EB6FF-6162-43DE-B7DB-8CF851D214D9}"/>
    <cellStyle name="Normal 5 2 2 3 3 2 2 2" xfId="10187" xr:uid="{BAD9D5FF-2BAC-4953-BCE6-483BA28D9B29}"/>
    <cellStyle name="Normal 5 2 2 3 3 2 3" xfId="7720" xr:uid="{77C404DE-0FE3-405A-879E-A19B8DF5B9A8}"/>
    <cellStyle name="Normal 5 2 2 3 3 3" xfId="4751" xr:uid="{7A6AC819-CA42-41F8-ACF1-E0C538E41EF2}"/>
    <cellStyle name="Normal 5 2 2 3 3 3 2" xfId="9107" xr:uid="{6E9B3604-3C4D-45A3-9835-EB0BAE3AF155}"/>
    <cellStyle name="Normal 5 2 2 3 3 4" xfId="7719" xr:uid="{30F7089E-6285-4B54-9B21-A7F43F3CCC18}"/>
    <cellStyle name="Normal 5 2 2 3 4" xfId="3011" xr:uid="{41A15F28-B221-47CD-B7BB-946119752D27}"/>
    <cellStyle name="Normal 5 2 2 3 4 2" xfId="5291" xr:uid="{54899AA6-4F47-4153-A02C-0CF6F33810DF}"/>
    <cellStyle name="Normal 5 2 2 3 4 2 2" xfId="9647" xr:uid="{5C316BFB-6EA3-43CD-BD48-7A8ED83F8B22}"/>
    <cellStyle name="Normal 5 2 2 3 4 3" xfId="7721" xr:uid="{05F0E5EF-2BB0-4698-BD02-1757EA9AF2AD}"/>
    <cellStyle name="Normal 5 2 2 3 5" xfId="4121" xr:uid="{6317D518-6BC9-4E91-B185-56734E384D3F}"/>
    <cellStyle name="Normal 5 2 2 3 5 2" xfId="8477" xr:uid="{7B777636-B720-433F-986F-17A3E2FB02F8}"/>
    <cellStyle name="Normal 5 2 2 3 6" xfId="7714" xr:uid="{3292B1BF-39C9-44B5-8B9F-910A5F6B8C65}"/>
    <cellStyle name="Normal 5 2 2 4" xfId="3012" xr:uid="{34410A0E-925C-43B7-87C8-B4AF6F6C5536}"/>
    <cellStyle name="Normal 5 2 2 4 2" xfId="3013" xr:uid="{015417E2-401B-4018-9D47-AC35A0327270}"/>
    <cellStyle name="Normal 5 2 2 4 2 2" xfId="3014" xr:uid="{FCC97AA5-100C-4D3A-A09E-316023E1C0A8}"/>
    <cellStyle name="Normal 5 2 2 4 2 2 2" xfId="3015" xr:uid="{FB44FACC-676A-4239-A830-6E53DD14917F}"/>
    <cellStyle name="Normal 5 2 2 4 2 2 2 2" xfId="6047" xr:uid="{1F8A0B3C-5375-438D-88BD-C95DF3AEACF6}"/>
    <cellStyle name="Normal 5 2 2 4 2 2 2 2 2" xfId="10403" xr:uid="{45E68B4E-4AD5-4A7E-98C3-E6D1DBA7B1B1}"/>
    <cellStyle name="Normal 5 2 2 4 2 2 2 3" xfId="7725" xr:uid="{CFEA6AC4-3DAA-447B-8484-35D9323151A9}"/>
    <cellStyle name="Normal 5 2 2 4 2 2 3" xfId="4967" xr:uid="{F7A21863-1A19-4620-93B1-768ACA120AC3}"/>
    <cellStyle name="Normal 5 2 2 4 2 2 3 2" xfId="9323" xr:uid="{F0AF2226-E484-4DB8-BF93-A2DDDAEDE6D6}"/>
    <cellStyle name="Normal 5 2 2 4 2 2 4" xfId="7724" xr:uid="{6FDEE005-8820-44C6-BC68-19F11AE4C6F8}"/>
    <cellStyle name="Normal 5 2 2 4 2 3" xfId="3016" xr:uid="{78A2C36E-A956-45D5-8500-785AF58B603A}"/>
    <cellStyle name="Normal 5 2 2 4 2 3 2" xfId="5507" xr:uid="{C1107ED0-56CF-4845-8B35-9EAE07D98B0B}"/>
    <cellStyle name="Normal 5 2 2 4 2 3 2 2" xfId="9863" xr:uid="{0C17D39A-E46E-4711-98A3-963377EB1681}"/>
    <cellStyle name="Normal 5 2 2 4 2 3 3" xfId="7726" xr:uid="{0ADFB8AD-938E-4118-968B-1EAB98744009}"/>
    <cellStyle name="Normal 5 2 2 4 2 4" xfId="4427" xr:uid="{E39AB076-EE0B-4246-8BFB-71233BE54CF5}"/>
    <cellStyle name="Normal 5 2 2 4 2 4 2" xfId="8783" xr:uid="{38E63236-8E69-4875-9134-F8BB51F017FE}"/>
    <cellStyle name="Normal 5 2 2 4 2 5" xfId="7723" xr:uid="{D8D6DF80-2FF1-41C5-80D4-AF6285A4C43B}"/>
    <cellStyle name="Normal 5 2 2 4 3" xfId="3017" xr:uid="{0941FAE2-A5D1-467D-9E21-B178B97DEB35}"/>
    <cellStyle name="Normal 5 2 2 4 3 2" xfId="3018" xr:uid="{7513B904-CCFF-4438-B1C4-1A23B10AE5A2}"/>
    <cellStyle name="Normal 5 2 2 4 3 2 2" xfId="5777" xr:uid="{9DB9634B-F2F6-4F72-AD1C-427C72E1D653}"/>
    <cellStyle name="Normal 5 2 2 4 3 2 2 2" xfId="10133" xr:uid="{873CCCC1-DDAE-46E5-B00C-423EE3DDA3F5}"/>
    <cellStyle name="Normal 5 2 2 4 3 2 3" xfId="7728" xr:uid="{E9258CCC-C1D9-4968-96A0-F88D83EFE106}"/>
    <cellStyle name="Normal 5 2 2 4 3 3" xfId="4697" xr:uid="{8C4D9E19-499D-40F2-8401-907E1D29FE22}"/>
    <cellStyle name="Normal 5 2 2 4 3 3 2" xfId="9053" xr:uid="{1FC58AB0-FAB9-4E53-87B0-4A375F46239C}"/>
    <cellStyle name="Normal 5 2 2 4 3 4" xfId="7727" xr:uid="{20AED2C7-54DB-4437-B567-4C8D40026E92}"/>
    <cellStyle name="Normal 5 2 2 4 4" xfId="3019" xr:uid="{09048E2A-7C51-4790-86DE-54BF6527F845}"/>
    <cellStyle name="Normal 5 2 2 4 4 2" xfId="5237" xr:uid="{069F9E78-FDD7-49DE-A14B-7BEA0D3EBBAE}"/>
    <cellStyle name="Normal 5 2 2 4 4 2 2" xfId="9593" xr:uid="{41C5ED4C-532C-43E8-A16F-9B0B2280825F}"/>
    <cellStyle name="Normal 5 2 2 4 4 3" xfId="7729" xr:uid="{1C6F6875-DB00-462C-8D3E-077EBDD37B16}"/>
    <cellStyle name="Normal 5 2 2 4 5" xfId="4247" xr:uid="{8AE932C7-712D-4379-8DC6-2B6B264C15BE}"/>
    <cellStyle name="Normal 5 2 2 4 5 2" xfId="8603" xr:uid="{36438274-76CD-4FF6-9940-04B73DD349C2}"/>
    <cellStyle name="Normal 5 2 2 4 6" xfId="7722" xr:uid="{44046802-3EE8-4B11-A6B1-2ED1622DF581}"/>
    <cellStyle name="Normal 5 2 2 5" xfId="3020" xr:uid="{CD797C30-8F1E-4712-B35A-212456B4B0F3}"/>
    <cellStyle name="Normal 5 2 2 5 2" xfId="3021" xr:uid="{30661DF6-E024-466E-978C-0257475819F8}"/>
    <cellStyle name="Normal 5 2 2 5 2 2" xfId="3022" xr:uid="{1E275BB1-E870-4ABC-9077-8112D1E92571}"/>
    <cellStyle name="Normal 5 2 2 5 2 2 2" xfId="5921" xr:uid="{777E940E-3CD8-42B0-B79F-48FE07BA8320}"/>
    <cellStyle name="Normal 5 2 2 5 2 2 2 2" xfId="10277" xr:uid="{E6B09EDE-AD42-4246-B6F5-E9038C09048C}"/>
    <cellStyle name="Normal 5 2 2 5 2 2 3" xfId="7732" xr:uid="{5B0FAD52-DF0E-4681-B9E8-6CAD7698966E}"/>
    <cellStyle name="Normal 5 2 2 5 2 3" xfId="4841" xr:uid="{8C3FED05-E8B1-4356-AC5C-67125615322D}"/>
    <cellStyle name="Normal 5 2 2 5 2 3 2" xfId="9197" xr:uid="{D04646C8-E711-4037-BF3B-E2D875DD0853}"/>
    <cellStyle name="Normal 5 2 2 5 2 4" xfId="7731" xr:uid="{61A46B38-4221-4670-B799-E118D2D956A4}"/>
    <cellStyle name="Normal 5 2 2 5 3" xfId="3023" xr:uid="{68F2A75C-EEB2-4952-B548-DCFEAE2DF019}"/>
    <cellStyle name="Normal 5 2 2 5 3 2" xfId="5381" xr:uid="{D9D1A747-69AE-4B7B-BD42-FE9564C72A92}"/>
    <cellStyle name="Normal 5 2 2 5 3 2 2" xfId="9737" xr:uid="{2EFAD3A8-F270-4298-A65E-DF9FDFD6E335}"/>
    <cellStyle name="Normal 5 2 2 5 3 3" xfId="7733" xr:uid="{F45D21F0-C25F-419D-896B-3DE149A4ACB0}"/>
    <cellStyle name="Normal 5 2 2 5 4" xfId="4301" xr:uid="{B407BFDA-AB0A-4804-922C-CF6B87C74F55}"/>
    <cellStyle name="Normal 5 2 2 5 4 2" xfId="8657" xr:uid="{BCF91117-AC60-47FF-9A47-AC2D916258CE}"/>
    <cellStyle name="Normal 5 2 2 5 5" xfId="7730" xr:uid="{E110E726-6740-43BE-B624-9C99B9D42524}"/>
    <cellStyle name="Normal 5 2 2 6" xfId="3024" xr:uid="{A420A702-747A-464B-892C-B1F241D2A661}"/>
    <cellStyle name="Normal 5 2 2 6 2" xfId="3025" xr:uid="{395FA6F7-220A-47C1-9889-9931DCA2A899}"/>
    <cellStyle name="Normal 5 2 2 6 2 2" xfId="5651" xr:uid="{11BE9FCC-8A03-43C3-A238-8A996468D915}"/>
    <cellStyle name="Normal 5 2 2 6 2 2 2" xfId="10007" xr:uid="{21D1A002-22C8-426B-982E-00A2CACF833F}"/>
    <cellStyle name="Normal 5 2 2 6 2 3" xfId="7735" xr:uid="{05493235-ADCA-4930-9CE1-DDD6E62ED116}"/>
    <cellStyle name="Normal 5 2 2 6 3" xfId="4571" xr:uid="{68F0B765-197D-426F-8CF9-D3B6B1EC4018}"/>
    <cellStyle name="Normal 5 2 2 6 3 2" xfId="8927" xr:uid="{A94F98FE-7F0C-4F31-88CF-C311DC2C546B}"/>
    <cellStyle name="Normal 5 2 2 6 4" xfId="7734" xr:uid="{E9475A43-0792-4791-BBFF-97E29AFA447C}"/>
    <cellStyle name="Normal 5 2 2 7" xfId="3026" xr:uid="{4B5796AC-4833-46BF-8622-501F479AC62C}"/>
    <cellStyle name="Normal 5 2 2 7 2" xfId="5111" xr:uid="{A358681D-8D8C-49BD-AD53-78F7FFA330E2}"/>
    <cellStyle name="Normal 5 2 2 7 2 2" xfId="9467" xr:uid="{7868AAE9-C527-4319-8ACB-BB0C262944A9}"/>
    <cellStyle name="Normal 5 2 2 7 3" xfId="7736" xr:uid="{978B5A5C-05C0-4C72-9635-6FB463B352C6}"/>
    <cellStyle name="Normal 5 2 2 8" xfId="4067" xr:uid="{559915AA-36EC-49B1-BAB3-CA3A07D45AEE}"/>
    <cellStyle name="Normal 5 2 2 8 2" xfId="8423" xr:uid="{CE0DC8D4-8AB1-49E8-B6A2-BA9AED76740E}"/>
    <cellStyle name="Normal 5 2 2 9" xfId="7689" xr:uid="{BB04A31F-906B-4A9D-B3F0-5C1A1F9371A5}"/>
    <cellStyle name="Normal 5 2 3" xfId="3027" xr:uid="{B75F3FE6-24EF-4988-B6C1-603A44AF2AD6}"/>
    <cellStyle name="Normal 5 2 3 2" xfId="3028" xr:uid="{6E7652C3-0635-4EEF-B6B3-07435B4C69F4}"/>
    <cellStyle name="Normal 5 2 3 2 2" xfId="3029" xr:uid="{3BD78D90-5DCA-4872-A10D-74E4F4755FAC}"/>
    <cellStyle name="Normal 5 2 3 2 2 2" xfId="3030" xr:uid="{1226706C-7057-4BC8-8372-6782DC1A5BAE}"/>
    <cellStyle name="Normal 5 2 3 2 2 2 2" xfId="3031" xr:uid="{9C46D214-18D3-4578-B8C7-C75CF709CCA2}"/>
    <cellStyle name="Normal 5 2 3 2 2 2 2 2" xfId="3032" xr:uid="{DEF1E979-B9FF-4B7D-8050-027BEC1B6407}"/>
    <cellStyle name="Normal 5 2 3 2 2 2 2 2 2" xfId="6152" xr:uid="{0E99F63D-4820-4855-BFC1-A648191A3787}"/>
    <cellStyle name="Normal 5 2 3 2 2 2 2 2 2 2" xfId="10508" xr:uid="{EC6A0A45-E3E1-4EF8-8426-C250E40DA79E}"/>
    <cellStyle name="Normal 5 2 3 2 2 2 2 2 3" xfId="7742" xr:uid="{BDC11A02-367D-4C25-8909-61DCA2A70F60}"/>
    <cellStyle name="Normal 5 2 3 2 2 2 2 3" xfId="5072" xr:uid="{F3878386-7895-4C34-9A8A-40716994BFD4}"/>
    <cellStyle name="Normal 5 2 3 2 2 2 2 3 2" xfId="9428" xr:uid="{5CC97263-3D32-41BF-B5A1-C29BCDCC9BCC}"/>
    <cellStyle name="Normal 5 2 3 2 2 2 2 4" xfId="7741" xr:uid="{5AC72BBC-A65A-40C0-9DC1-20931F927B7D}"/>
    <cellStyle name="Normal 5 2 3 2 2 2 3" xfId="3033" xr:uid="{CE62AEA1-7DD6-4373-8FE3-10FB9D631151}"/>
    <cellStyle name="Normal 5 2 3 2 2 2 3 2" xfId="5612" xr:uid="{5DAC28E0-D626-46D7-8DB9-FB9FF9703139}"/>
    <cellStyle name="Normal 5 2 3 2 2 2 3 2 2" xfId="9968" xr:uid="{2EE5D326-19D8-4924-8502-CB95B9D2C96B}"/>
    <cellStyle name="Normal 5 2 3 2 2 2 3 3" xfId="7743" xr:uid="{3BCC1CF2-22CE-45CF-87A7-C26BDD30775D}"/>
    <cellStyle name="Normal 5 2 3 2 2 2 4" xfId="4532" xr:uid="{D5E69A0E-105C-44DA-A86E-8C1B2E91BE3D}"/>
    <cellStyle name="Normal 5 2 3 2 2 2 4 2" xfId="8888" xr:uid="{5983924F-6E4E-49DD-A858-B23214131D32}"/>
    <cellStyle name="Normal 5 2 3 2 2 2 5" xfId="7740" xr:uid="{C7F1889B-D81B-4E41-988A-0D90CBB410F4}"/>
    <cellStyle name="Normal 5 2 3 2 2 3" xfId="3034" xr:uid="{7221CA9C-89C4-4878-84CB-BB681F9E1E83}"/>
    <cellStyle name="Normal 5 2 3 2 2 3 2" xfId="3035" xr:uid="{F51B9F05-5A6E-41FF-8B92-00F3B61CA854}"/>
    <cellStyle name="Normal 5 2 3 2 2 3 2 2" xfId="5882" xr:uid="{A1FB889B-73C9-461E-8ACA-BCEC773B9EFD}"/>
    <cellStyle name="Normal 5 2 3 2 2 3 2 2 2" xfId="10238" xr:uid="{4C8C9189-9857-4678-811F-350BE81A2EC0}"/>
    <cellStyle name="Normal 5 2 3 2 2 3 2 3" xfId="7745" xr:uid="{8F56E65B-28B0-48B0-BD78-6B8E185C0171}"/>
    <cellStyle name="Normal 5 2 3 2 2 3 3" xfId="4802" xr:uid="{20D92755-FD77-4658-8FFA-339EF1808620}"/>
    <cellStyle name="Normal 5 2 3 2 2 3 3 2" xfId="9158" xr:uid="{C973F514-96E6-4D85-9667-9A2DB25BF743}"/>
    <cellStyle name="Normal 5 2 3 2 2 3 4" xfId="7744" xr:uid="{5F00EA29-DF39-45E5-8CB7-6F70D442C001}"/>
    <cellStyle name="Normal 5 2 3 2 2 4" xfId="3036" xr:uid="{5D4AFCF8-87A9-436E-93B5-FB342DF984E1}"/>
    <cellStyle name="Normal 5 2 3 2 2 4 2" xfId="5342" xr:uid="{E75AA782-043C-4A26-AACB-2CA0E4E14137}"/>
    <cellStyle name="Normal 5 2 3 2 2 4 2 2" xfId="9698" xr:uid="{9C5F9A7A-A87B-40DE-B573-2E9798EC6BFF}"/>
    <cellStyle name="Normal 5 2 3 2 2 4 3" xfId="7746" xr:uid="{A43543D9-9873-452F-A1CA-F4CC3492F041}"/>
    <cellStyle name="Normal 5 2 3 2 2 5" xfId="4172" xr:uid="{9C4469CC-2E23-4AAC-9F09-00A5BB97EBA6}"/>
    <cellStyle name="Normal 5 2 3 2 2 5 2" xfId="8528" xr:uid="{7DCB4D2F-C56E-417D-8EE1-09BE5A6EF436}"/>
    <cellStyle name="Normal 5 2 3 2 2 6" xfId="7739" xr:uid="{8A1F9181-7C93-46B4-A36D-D1EF50FB63C9}"/>
    <cellStyle name="Normal 5 2 3 2 3" xfId="3037" xr:uid="{3AD5F3AF-97A1-48C9-A388-73D1FD31034F}"/>
    <cellStyle name="Normal 5 2 3 2 3 2" xfId="3038" xr:uid="{209B40DA-2E5E-44BA-AC91-73A9326BC2D2}"/>
    <cellStyle name="Normal 5 2 3 2 3 2 2" xfId="3039" xr:uid="{EF3120A5-CE9D-49E2-BC9B-67BC339163AE}"/>
    <cellStyle name="Normal 5 2 3 2 3 2 2 2" xfId="3040" xr:uid="{E8F9A315-78E9-49D0-B302-DD0D634CB674}"/>
    <cellStyle name="Normal 5 2 3 2 3 2 2 2 2" xfId="6050" xr:uid="{B784FF95-BD83-47CD-873B-D5956D91DE0D}"/>
    <cellStyle name="Normal 5 2 3 2 3 2 2 2 2 2" xfId="10406" xr:uid="{9417C3DF-E028-410E-848A-AC0E8242D815}"/>
    <cellStyle name="Normal 5 2 3 2 3 2 2 2 3" xfId="7750" xr:uid="{5D440AB8-12FD-49E3-BC9D-37AB1CCA19A6}"/>
    <cellStyle name="Normal 5 2 3 2 3 2 2 3" xfId="4970" xr:uid="{581EE642-A8C0-4622-8D69-2AC1D3A93768}"/>
    <cellStyle name="Normal 5 2 3 2 3 2 2 3 2" xfId="9326" xr:uid="{538C03FE-6D64-4BE0-89B0-D3B242C50B5B}"/>
    <cellStyle name="Normal 5 2 3 2 3 2 2 4" xfId="7749" xr:uid="{30BCBD93-7CC6-4AB9-9CC4-5FC5E9E92F61}"/>
    <cellStyle name="Normal 5 2 3 2 3 2 3" xfId="3041" xr:uid="{D2439B8B-7078-44BA-A438-E675C997B074}"/>
    <cellStyle name="Normal 5 2 3 2 3 2 3 2" xfId="5510" xr:uid="{2E5F7E50-75A4-47E9-99C2-0F1D969EB437}"/>
    <cellStyle name="Normal 5 2 3 2 3 2 3 2 2" xfId="9866" xr:uid="{4DF05BFD-8838-47AB-8BBE-73A57FB3298A}"/>
    <cellStyle name="Normal 5 2 3 2 3 2 3 3" xfId="7751" xr:uid="{73D7A871-49EC-4C96-AF6C-B46FD7F684AA}"/>
    <cellStyle name="Normal 5 2 3 2 3 2 4" xfId="4430" xr:uid="{3EFD46BD-0105-43C7-BF23-940F5C8B9320}"/>
    <cellStyle name="Normal 5 2 3 2 3 2 4 2" xfId="8786" xr:uid="{DD8756D8-3C9B-4713-8601-7F20D2A4A8CE}"/>
    <cellStyle name="Normal 5 2 3 2 3 2 5" xfId="7748" xr:uid="{DE64B477-50EB-4F58-B5F0-DC3602E3C02F}"/>
    <cellStyle name="Normal 5 2 3 2 3 3" xfId="3042" xr:uid="{94FE836B-16CF-4292-AF5A-31C885EC5692}"/>
    <cellStyle name="Normal 5 2 3 2 3 3 2" xfId="3043" xr:uid="{E6FA3EDF-B9D0-415F-8CA1-FCDE6CE39F6D}"/>
    <cellStyle name="Normal 5 2 3 2 3 3 2 2" xfId="5780" xr:uid="{D647DC6C-DD5F-42BE-8350-E3C6A5351000}"/>
    <cellStyle name="Normal 5 2 3 2 3 3 2 2 2" xfId="10136" xr:uid="{89184BA7-31EF-4F6B-8279-B19528844A42}"/>
    <cellStyle name="Normal 5 2 3 2 3 3 2 3" xfId="7753" xr:uid="{957889CD-4185-4712-A29E-88702C5B9A0D}"/>
    <cellStyle name="Normal 5 2 3 2 3 3 3" xfId="4700" xr:uid="{3AA5CE64-1355-42B5-8280-8A33670A94E5}"/>
    <cellStyle name="Normal 5 2 3 2 3 3 3 2" xfId="9056" xr:uid="{54E194D0-C1F6-4A26-B305-FA1B2D740D75}"/>
    <cellStyle name="Normal 5 2 3 2 3 3 4" xfId="7752" xr:uid="{5175ED92-7F41-4157-8CBF-B08A62F98238}"/>
    <cellStyle name="Normal 5 2 3 2 3 4" xfId="3044" xr:uid="{9E1737DD-4755-49E3-84C7-F7A53ECD35F2}"/>
    <cellStyle name="Normal 5 2 3 2 3 4 2" xfId="5240" xr:uid="{6C6923A3-2152-4858-A1A0-26D313F6C125}"/>
    <cellStyle name="Normal 5 2 3 2 3 4 2 2" xfId="9596" xr:uid="{6DE1F03F-553F-4E70-84F6-CDCB9AD52E5A}"/>
    <cellStyle name="Normal 5 2 3 2 3 4 3" xfId="7754" xr:uid="{E97956AD-1475-4CB2-BABB-3F06FBE089E1}"/>
    <cellStyle name="Normal 5 2 3 2 3 5" xfId="4250" xr:uid="{E2F7856F-8EF0-4D99-B10E-198406B2ECA2}"/>
    <cellStyle name="Normal 5 2 3 2 3 5 2" xfId="8606" xr:uid="{3D21CE73-CF17-4E36-8B7F-E4F5F9CE270E}"/>
    <cellStyle name="Normal 5 2 3 2 3 6" xfId="7747" xr:uid="{72384005-FF84-4BEF-9680-D28714E3A3D5}"/>
    <cellStyle name="Normal 5 2 3 2 4" xfId="3045" xr:uid="{F01A386B-5ECA-43CE-878E-800DCCCBD459}"/>
    <cellStyle name="Normal 5 2 3 2 4 2" xfId="3046" xr:uid="{EE64D108-07C8-45FD-999B-71B36B6BD62F}"/>
    <cellStyle name="Normal 5 2 3 2 4 2 2" xfId="3047" xr:uid="{4E3E6274-470E-4B47-9662-021214770CBF}"/>
    <cellStyle name="Normal 5 2 3 2 4 2 2 2" xfId="5972" xr:uid="{3D08B0DE-A90B-4416-B633-A7983B718F17}"/>
    <cellStyle name="Normal 5 2 3 2 4 2 2 2 2" xfId="10328" xr:uid="{9C4D338E-A29E-4176-A7A1-364E515F248E}"/>
    <cellStyle name="Normal 5 2 3 2 4 2 2 3" xfId="7757" xr:uid="{FA18BC40-8229-4A6D-9E8A-6E31795A7B0F}"/>
    <cellStyle name="Normal 5 2 3 2 4 2 3" xfId="4892" xr:uid="{D3377463-9CA6-4357-A930-FD732D62D81E}"/>
    <cellStyle name="Normal 5 2 3 2 4 2 3 2" xfId="9248" xr:uid="{0A9C57E4-9B27-4C8C-AB77-76C9E3949499}"/>
    <cellStyle name="Normal 5 2 3 2 4 2 4" xfId="7756" xr:uid="{37213A15-76AF-42D7-856B-58A9A37F569A}"/>
    <cellStyle name="Normal 5 2 3 2 4 3" xfId="3048" xr:uid="{5FE93E07-5C22-48D3-8735-494A0271D0F2}"/>
    <cellStyle name="Normal 5 2 3 2 4 3 2" xfId="5432" xr:uid="{F2423DCC-5C6A-4109-BF29-78EB4BEEC106}"/>
    <cellStyle name="Normal 5 2 3 2 4 3 2 2" xfId="9788" xr:uid="{0066B5C1-9DB1-45B3-8D77-4C60AEC7BC16}"/>
    <cellStyle name="Normal 5 2 3 2 4 3 3" xfId="7758" xr:uid="{0AE151A0-2479-4B04-9605-009F5003DD6C}"/>
    <cellStyle name="Normal 5 2 3 2 4 4" xfId="4352" xr:uid="{836945AF-E4A9-4902-B362-C38FC6EAEF42}"/>
    <cellStyle name="Normal 5 2 3 2 4 4 2" xfId="8708" xr:uid="{FCB1DF02-8347-45B5-9A65-FD02F4986851}"/>
    <cellStyle name="Normal 5 2 3 2 4 5" xfId="7755" xr:uid="{ACF97DDC-2A98-491E-A16C-F94FD35E9E13}"/>
    <cellStyle name="Normal 5 2 3 2 5" xfId="3049" xr:uid="{9D710048-DC25-4081-AB11-9527A015D09F}"/>
    <cellStyle name="Normal 5 2 3 2 5 2" xfId="3050" xr:uid="{6FB48689-64F9-481F-84C2-EEC949665573}"/>
    <cellStyle name="Normal 5 2 3 2 5 2 2" xfId="5702" xr:uid="{3BBD4A29-0E41-440B-9B70-AF2781579A80}"/>
    <cellStyle name="Normal 5 2 3 2 5 2 2 2" xfId="10058" xr:uid="{568D5DCB-4E74-4938-AC4B-323F3F322591}"/>
    <cellStyle name="Normal 5 2 3 2 5 2 3" xfId="7760" xr:uid="{A8912112-24BD-4A52-968C-A951B83AF63D}"/>
    <cellStyle name="Normal 5 2 3 2 5 3" xfId="4622" xr:uid="{9A1909F9-550A-4318-AD17-CCF5F03BF4BD}"/>
    <cellStyle name="Normal 5 2 3 2 5 3 2" xfId="8978" xr:uid="{7C3540E8-A5FE-4A92-AB37-ACAE4EFC81BC}"/>
    <cellStyle name="Normal 5 2 3 2 5 4" xfId="7759" xr:uid="{2B7A711E-F7C8-4893-8FCB-CEC18A0A7829}"/>
    <cellStyle name="Normal 5 2 3 2 6" xfId="3051" xr:uid="{09ECD8C0-81B7-47F9-9FF8-491901FD01D0}"/>
    <cellStyle name="Normal 5 2 3 2 6 2" xfId="5162" xr:uid="{1B60F4DC-6D8F-41DB-9055-02B31786CE9E}"/>
    <cellStyle name="Normal 5 2 3 2 6 2 2" xfId="9518" xr:uid="{240D8AC6-AB62-4C5D-977E-DF7F44D627D4}"/>
    <cellStyle name="Normal 5 2 3 2 6 3" xfId="7761" xr:uid="{19A6A988-96CA-48C2-B974-00B0FF24E6B6}"/>
    <cellStyle name="Normal 5 2 3 2 7" xfId="4070" xr:uid="{3FFB6B6D-E04D-4F6E-8237-D3E482F9DE39}"/>
    <cellStyle name="Normal 5 2 3 2 7 2" xfId="8426" xr:uid="{A408EF9F-9A05-44A8-9DE9-6ACA8D69FF4F}"/>
    <cellStyle name="Normal 5 2 3 2 8" xfId="7738" xr:uid="{41F89FA9-67E5-43C7-9556-9DC644E498E7}"/>
    <cellStyle name="Normal 5 2 3 3" xfId="3052" xr:uid="{7C0A3E25-6D67-4966-A99C-AC3F0BD10611}"/>
    <cellStyle name="Normal 5 2 3 3 2" xfId="3053" xr:uid="{FD85E30C-5E4E-4534-B48C-0B860D05B87D}"/>
    <cellStyle name="Normal 5 2 3 3 2 2" xfId="3054" xr:uid="{E33AB7EC-2342-4A17-89EB-245E001ABB55}"/>
    <cellStyle name="Normal 5 2 3 3 2 2 2" xfId="3055" xr:uid="{12141FAB-3D9D-4CA7-8297-7931B3F8C17A}"/>
    <cellStyle name="Normal 5 2 3 3 2 2 2 2" xfId="6107" xr:uid="{18B93468-1B00-40FA-92AE-7DF06D2E09F9}"/>
    <cellStyle name="Normal 5 2 3 3 2 2 2 2 2" xfId="10463" xr:uid="{CD93E4D2-0995-4179-B869-36E7DAF1D70C}"/>
    <cellStyle name="Normal 5 2 3 3 2 2 2 3" xfId="7765" xr:uid="{B8AC69AA-ACA5-4514-969B-FC28AFABB6C8}"/>
    <cellStyle name="Normal 5 2 3 3 2 2 3" xfId="5027" xr:uid="{7E90F313-8EF3-4FB6-9CE0-D42359F972CB}"/>
    <cellStyle name="Normal 5 2 3 3 2 2 3 2" xfId="9383" xr:uid="{6CBB3F43-3163-4933-B20F-760CDE92FCEB}"/>
    <cellStyle name="Normal 5 2 3 3 2 2 4" xfId="7764" xr:uid="{49CB9BCD-898B-4EBD-884B-EB1DFC4E6E59}"/>
    <cellStyle name="Normal 5 2 3 3 2 3" xfId="3056" xr:uid="{A243938A-6E50-411E-90FA-D0FD089F6F3D}"/>
    <cellStyle name="Normal 5 2 3 3 2 3 2" xfId="5567" xr:uid="{57094C0F-D40F-4203-A7A3-A48056C1F135}"/>
    <cellStyle name="Normal 5 2 3 3 2 3 2 2" xfId="9923" xr:uid="{AD72ADE9-291A-485D-AA62-6F1FC68C35B1}"/>
    <cellStyle name="Normal 5 2 3 3 2 3 3" xfId="7766" xr:uid="{3C45AC6A-AC23-4AEF-882E-24949BA509B7}"/>
    <cellStyle name="Normal 5 2 3 3 2 4" xfId="4487" xr:uid="{E66494F7-9FDE-4BA5-979D-E5FE5CF7342B}"/>
    <cellStyle name="Normal 5 2 3 3 2 4 2" xfId="8843" xr:uid="{BB43BECF-9D8E-442C-8376-957C0BC21B57}"/>
    <cellStyle name="Normal 5 2 3 3 2 5" xfId="7763" xr:uid="{77E67192-F10F-468C-814F-DD7F1F7866AE}"/>
    <cellStyle name="Normal 5 2 3 3 3" xfId="3057" xr:uid="{8DDE8455-2E4F-4BFC-86D6-0BD426CE242A}"/>
    <cellStyle name="Normal 5 2 3 3 3 2" xfId="3058" xr:uid="{643182C4-1E6C-4C99-B3D8-0D92F52239AF}"/>
    <cellStyle name="Normal 5 2 3 3 3 2 2" xfId="5837" xr:uid="{A4578968-F615-438B-82F2-7F174AF2AE02}"/>
    <cellStyle name="Normal 5 2 3 3 3 2 2 2" xfId="10193" xr:uid="{98384F2F-1A1A-43BA-8F6C-DE0F456334CA}"/>
    <cellStyle name="Normal 5 2 3 3 3 2 3" xfId="7768" xr:uid="{203F32F0-CE34-4C94-9376-C573C3AE7D44}"/>
    <cellStyle name="Normal 5 2 3 3 3 3" xfId="4757" xr:uid="{BD1A6AE2-DE86-483C-8A67-F02193BDFE1C}"/>
    <cellStyle name="Normal 5 2 3 3 3 3 2" xfId="9113" xr:uid="{F0F31EDD-9869-4886-9ACF-86785D1E4B2E}"/>
    <cellStyle name="Normal 5 2 3 3 3 4" xfId="7767" xr:uid="{7C408806-B77C-478F-AFE5-BC7B8D1D9476}"/>
    <cellStyle name="Normal 5 2 3 3 4" xfId="3059" xr:uid="{2839C87B-D0A0-4D34-948A-C859C234FDE6}"/>
    <cellStyle name="Normal 5 2 3 3 4 2" xfId="5297" xr:uid="{59433F78-5537-43BD-ADE8-3C4DEA0753C9}"/>
    <cellStyle name="Normal 5 2 3 3 4 2 2" xfId="9653" xr:uid="{D4A40BCA-BCBD-4116-BCD3-A72E218B5A27}"/>
    <cellStyle name="Normal 5 2 3 3 4 3" xfId="7769" xr:uid="{B1FCBD5B-1509-4DAE-8578-E3F2204B5D4E}"/>
    <cellStyle name="Normal 5 2 3 3 5" xfId="4127" xr:uid="{0BBB39FB-2D32-4D29-A5C6-3CAA5190993E}"/>
    <cellStyle name="Normal 5 2 3 3 5 2" xfId="8483" xr:uid="{8953A3D7-B8A3-4448-9256-E9A3CE138797}"/>
    <cellStyle name="Normal 5 2 3 3 6" xfId="7762" xr:uid="{97B3E187-8812-4DCE-84AA-4C3B84D309E3}"/>
    <cellStyle name="Normal 5 2 3 4" xfId="3060" xr:uid="{8EA0048F-C1AB-4453-A631-BF3F0C782292}"/>
    <cellStyle name="Normal 5 2 3 4 2" xfId="3061" xr:uid="{195A09C3-B04B-4E64-9DCD-8BF3B31AC485}"/>
    <cellStyle name="Normal 5 2 3 4 2 2" xfId="3062" xr:uid="{8D189F0F-EC09-4519-AD96-146C0862B67B}"/>
    <cellStyle name="Normal 5 2 3 4 2 2 2" xfId="3063" xr:uid="{A89DAE5F-9E4D-49BE-A553-2DE445C01277}"/>
    <cellStyle name="Normal 5 2 3 4 2 2 2 2" xfId="6049" xr:uid="{252E975F-4FBA-4E4D-8A71-994AF5DDF9AA}"/>
    <cellStyle name="Normal 5 2 3 4 2 2 2 2 2" xfId="10405" xr:uid="{D690A631-6690-4760-A785-7FA1AE28A4D8}"/>
    <cellStyle name="Normal 5 2 3 4 2 2 2 3" xfId="7773" xr:uid="{305859D3-3A65-4C83-BA10-CE382927597C}"/>
    <cellStyle name="Normal 5 2 3 4 2 2 3" xfId="4969" xr:uid="{113CCF85-5588-4A4F-912A-8CE08F2E9E2A}"/>
    <cellStyle name="Normal 5 2 3 4 2 2 3 2" xfId="9325" xr:uid="{1C1D249A-92DC-4738-9441-A39A49B01A27}"/>
    <cellStyle name="Normal 5 2 3 4 2 2 4" xfId="7772" xr:uid="{748F60C9-EE78-4189-B6C6-3296E529C50C}"/>
    <cellStyle name="Normal 5 2 3 4 2 3" xfId="3064" xr:uid="{C7F00716-B678-4C8C-9711-1F44C9FCFA86}"/>
    <cellStyle name="Normal 5 2 3 4 2 3 2" xfId="5509" xr:uid="{24D382BB-E5F6-4437-A228-A57EF09B8E2A}"/>
    <cellStyle name="Normal 5 2 3 4 2 3 2 2" xfId="9865" xr:uid="{528EB635-7295-4CB7-91F0-BF69AAF9E824}"/>
    <cellStyle name="Normal 5 2 3 4 2 3 3" xfId="7774" xr:uid="{8B9C2DA5-8213-445B-9344-9BF283D14122}"/>
    <cellStyle name="Normal 5 2 3 4 2 4" xfId="4429" xr:uid="{A9D0DE5F-945A-4E27-8216-1288DB794515}"/>
    <cellStyle name="Normal 5 2 3 4 2 4 2" xfId="8785" xr:uid="{A1E0EA92-8BDE-4630-805D-61569DB1DA2D}"/>
    <cellStyle name="Normal 5 2 3 4 2 5" xfId="7771" xr:uid="{58532188-4123-45CE-A162-1016B83E1391}"/>
    <cellStyle name="Normal 5 2 3 4 3" xfId="3065" xr:uid="{BCDBFD9C-A16C-40EC-B107-EEC627F05099}"/>
    <cellStyle name="Normal 5 2 3 4 3 2" xfId="3066" xr:uid="{35694C04-E4C7-4756-939E-886254309051}"/>
    <cellStyle name="Normal 5 2 3 4 3 2 2" xfId="5779" xr:uid="{CC095BB1-99E6-47F4-82FB-CAD9BFC56555}"/>
    <cellStyle name="Normal 5 2 3 4 3 2 2 2" xfId="10135" xr:uid="{61312753-943C-4B0B-A123-629D0070E2B9}"/>
    <cellStyle name="Normal 5 2 3 4 3 2 3" xfId="7776" xr:uid="{5B602EC7-9CEF-45FC-B10C-A34216C6EB2F}"/>
    <cellStyle name="Normal 5 2 3 4 3 3" xfId="4699" xr:uid="{A1338C98-FD16-484C-BB95-0EE0AD5F064E}"/>
    <cellStyle name="Normal 5 2 3 4 3 3 2" xfId="9055" xr:uid="{FE4D2C0C-439E-4E2B-AEC6-10ED451120D0}"/>
    <cellStyle name="Normal 5 2 3 4 3 4" xfId="7775" xr:uid="{9BBC7325-74C3-4920-91B4-9E1D33F834F6}"/>
    <cellStyle name="Normal 5 2 3 4 4" xfId="3067" xr:uid="{C70BEAF6-18D0-48C1-9FF7-58EE119E7F10}"/>
    <cellStyle name="Normal 5 2 3 4 4 2" xfId="5239" xr:uid="{7354AA99-EEC1-426A-B0A3-BF2599C31FDF}"/>
    <cellStyle name="Normal 5 2 3 4 4 2 2" xfId="9595" xr:uid="{6A55B994-868C-43CB-AC4F-0A5447978E37}"/>
    <cellStyle name="Normal 5 2 3 4 4 3" xfId="7777" xr:uid="{35058C4A-9C42-4FC6-B5DF-B2ED9D2D864D}"/>
    <cellStyle name="Normal 5 2 3 4 5" xfId="4249" xr:uid="{F6EB95E7-5B63-461F-9C4B-0F19D15123B4}"/>
    <cellStyle name="Normal 5 2 3 4 5 2" xfId="8605" xr:uid="{C7975F3A-F286-467B-895D-1E50D2B6956F}"/>
    <cellStyle name="Normal 5 2 3 4 6" xfId="7770" xr:uid="{4FB56F61-5F7B-469A-B899-EF381F0980F0}"/>
    <cellStyle name="Normal 5 2 3 5" xfId="3068" xr:uid="{D6AF03BD-C2E7-40BA-AE74-1B008436B08C}"/>
    <cellStyle name="Normal 5 2 3 5 2" xfId="3069" xr:uid="{46487DAD-5BF5-4293-82E8-86E74E8D2D80}"/>
    <cellStyle name="Normal 5 2 3 5 2 2" xfId="3070" xr:uid="{809575A9-E887-45A7-B3BF-65EF4F0E0E14}"/>
    <cellStyle name="Normal 5 2 3 5 2 2 2" xfId="5927" xr:uid="{27A8E9EA-112C-4FCF-98B4-DC36EADFFDB7}"/>
    <cellStyle name="Normal 5 2 3 5 2 2 2 2" xfId="10283" xr:uid="{EE55AB61-911C-459D-A6BB-158189FA2311}"/>
    <cellStyle name="Normal 5 2 3 5 2 2 3" xfId="7780" xr:uid="{101092FA-32FE-42BE-867E-EEF364877AB5}"/>
    <cellStyle name="Normal 5 2 3 5 2 3" xfId="4847" xr:uid="{98F1BB26-B3BF-4696-AC21-0F024D7DC879}"/>
    <cellStyle name="Normal 5 2 3 5 2 3 2" xfId="9203" xr:uid="{DA1F10E0-3E5D-42BC-B3CA-6CA10F530DD8}"/>
    <cellStyle name="Normal 5 2 3 5 2 4" xfId="7779" xr:uid="{A1EAAE5B-C7CE-4E05-86B0-AE4F773097C7}"/>
    <cellStyle name="Normal 5 2 3 5 3" xfId="3071" xr:uid="{8D7596F5-855A-4921-90BD-51940D3B34FB}"/>
    <cellStyle name="Normal 5 2 3 5 3 2" xfId="5387" xr:uid="{CA94AD1D-DEF1-4F13-BA4E-839B4BDD8266}"/>
    <cellStyle name="Normal 5 2 3 5 3 2 2" xfId="9743" xr:uid="{95F52CE9-BA6A-4E8C-B2EB-89E4424112D3}"/>
    <cellStyle name="Normal 5 2 3 5 3 3" xfId="7781" xr:uid="{314697F0-FFD6-4774-9128-824343AEE70D}"/>
    <cellStyle name="Normal 5 2 3 5 4" xfId="4307" xr:uid="{36F6D42D-6203-4785-9203-9D6EEC120346}"/>
    <cellStyle name="Normal 5 2 3 5 4 2" xfId="8663" xr:uid="{F42AA4AE-22E9-4E94-A902-A095DFAAC235}"/>
    <cellStyle name="Normal 5 2 3 5 5" xfId="7778" xr:uid="{0C462D93-BDD2-409A-8AC0-96E29ED59F45}"/>
    <cellStyle name="Normal 5 2 3 6" xfId="3072" xr:uid="{5CEE978B-0B8E-44B6-B254-E74790C89442}"/>
    <cellStyle name="Normal 5 2 3 6 2" xfId="3073" xr:uid="{B723EB15-EE54-49EE-B7DA-F35DB8A5A35B}"/>
    <cellStyle name="Normal 5 2 3 6 2 2" xfId="5657" xr:uid="{758E3C68-BD82-4434-9A5D-699052AAE5AD}"/>
    <cellStyle name="Normal 5 2 3 6 2 2 2" xfId="10013" xr:uid="{AB356B0F-4805-4CE1-9A73-DB24545BE682}"/>
    <cellStyle name="Normal 5 2 3 6 2 3" xfId="7783" xr:uid="{B59ED679-B364-4436-A74D-CBAA47C9CE96}"/>
    <cellStyle name="Normal 5 2 3 6 3" xfId="4577" xr:uid="{42629A8D-3A9D-4304-8E3A-98FD45C179E0}"/>
    <cellStyle name="Normal 5 2 3 6 3 2" xfId="8933" xr:uid="{74C10776-A946-436C-9E7C-4C2C3B5C7735}"/>
    <cellStyle name="Normal 5 2 3 6 4" xfId="7782" xr:uid="{85EC8664-D28C-4211-9DF0-E8589C7DBAE5}"/>
    <cellStyle name="Normal 5 2 3 7" xfId="3074" xr:uid="{D600EE0F-48CD-4B52-8AFE-9EE4FFCBE52E}"/>
    <cellStyle name="Normal 5 2 3 7 2" xfId="5117" xr:uid="{88CBB80C-EA97-40F1-93C9-4EAA335D435D}"/>
    <cellStyle name="Normal 5 2 3 7 2 2" xfId="9473" xr:uid="{D37A829E-CDFE-4674-B2A8-BC883B093B2B}"/>
    <cellStyle name="Normal 5 2 3 7 3" xfId="7784" xr:uid="{97373CC2-253A-455C-BDC3-128C94BC2498}"/>
    <cellStyle name="Normal 5 2 3 8" xfId="4069" xr:uid="{69A5FC87-FEB1-4F41-8730-D2E6BF92F01C}"/>
    <cellStyle name="Normal 5 2 3 8 2" xfId="8425" xr:uid="{AEB3ED17-99F7-463B-9513-62B43783F858}"/>
    <cellStyle name="Normal 5 2 3 9" xfId="7737" xr:uid="{81F4371E-0E7E-4B45-9ED9-346941FAE7FB}"/>
    <cellStyle name="Normal 5 2 4" xfId="3075" xr:uid="{C9EA19F7-A4DD-428B-AF65-A47F036B1EC2}"/>
    <cellStyle name="Normal 5 2 4 2" xfId="3076" xr:uid="{3D72665A-D079-4CB4-81E7-AA11297ED0E0}"/>
    <cellStyle name="Normal 5 2 4 2 2" xfId="3077" xr:uid="{B9D88DCD-F22C-42B4-A7D8-5A7B2345407B}"/>
    <cellStyle name="Normal 5 2 4 2 2 2" xfId="3078" xr:uid="{8C0D4D09-7EF7-485C-AAE6-646A6260A089}"/>
    <cellStyle name="Normal 5 2 4 2 2 2 2" xfId="3079" xr:uid="{0AF7F95C-18DE-42F5-B9FC-0786B70CA799}"/>
    <cellStyle name="Normal 5 2 4 2 2 2 2 2" xfId="6132" xr:uid="{F8FD44FD-BE9B-4185-8573-B0A02361EADB}"/>
    <cellStyle name="Normal 5 2 4 2 2 2 2 2 2" xfId="10488" xr:uid="{DEE47746-7FA1-4BF5-8B31-36110DD5AF0E}"/>
    <cellStyle name="Normal 5 2 4 2 2 2 2 3" xfId="7789" xr:uid="{E1CE6493-ED22-4857-82A3-4AB54AF670D3}"/>
    <cellStyle name="Normal 5 2 4 2 2 2 3" xfId="5052" xr:uid="{00D0E0FA-B4B7-4B22-B1D6-6B74AE0FB1EA}"/>
    <cellStyle name="Normal 5 2 4 2 2 2 3 2" xfId="9408" xr:uid="{B199F3FB-CEE5-43E6-A029-411876E4205E}"/>
    <cellStyle name="Normal 5 2 4 2 2 2 4" xfId="7788" xr:uid="{356F02C7-1014-47C8-8554-676ED5E42A5C}"/>
    <cellStyle name="Normal 5 2 4 2 2 3" xfId="3080" xr:uid="{E40EA0DF-404E-48A6-BD5C-6E4AFF96A699}"/>
    <cellStyle name="Normal 5 2 4 2 2 3 2" xfId="5592" xr:uid="{A89009B4-FECB-435F-99F8-933A8EA0BE61}"/>
    <cellStyle name="Normal 5 2 4 2 2 3 2 2" xfId="9948" xr:uid="{5A7CA8D3-5EDD-4762-BD24-ED9B1F76BE31}"/>
    <cellStyle name="Normal 5 2 4 2 2 3 3" xfId="7790" xr:uid="{3FE61111-422C-455F-8817-3027B25EF197}"/>
    <cellStyle name="Normal 5 2 4 2 2 4" xfId="4512" xr:uid="{430634BE-76EE-4400-814C-5325BB574F4B}"/>
    <cellStyle name="Normal 5 2 4 2 2 4 2" xfId="8868" xr:uid="{A11F5C5C-D388-40F1-9F8C-08CDD44AC8AD}"/>
    <cellStyle name="Normal 5 2 4 2 2 5" xfId="7787" xr:uid="{A99CF9C7-B19E-411D-BDA7-B8F00677C990}"/>
    <cellStyle name="Normal 5 2 4 2 3" xfId="3081" xr:uid="{78CAE280-DFC7-450D-BA58-4FD32E59F2C0}"/>
    <cellStyle name="Normal 5 2 4 2 3 2" xfId="3082" xr:uid="{AE422845-24F4-4DFF-88B7-66BEDEB6BA56}"/>
    <cellStyle name="Normal 5 2 4 2 3 2 2" xfId="5862" xr:uid="{EAF801CD-F842-4DF6-872C-06D14BE28DA8}"/>
    <cellStyle name="Normal 5 2 4 2 3 2 2 2" xfId="10218" xr:uid="{1C84FED3-F757-42D3-8A0E-9560BB4F92EA}"/>
    <cellStyle name="Normal 5 2 4 2 3 2 3" xfId="7792" xr:uid="{B37716AF-8544-44DE-879B-3F502AC6B6D4}"/>
    <cellStyle name="Normal 5 2 4 2 3 3" xfId="4782" xr:uid="{AB755FDB-8C0A-4341-820F-77C0D195C4C5}"/>
    <cellStyle name="Normal 5 2 4 2 3 3 2" xfId="9138" xr:uid="{99F61750-323A-469F-85CD-B1973B3BFA36}"/>
    <cellStyle name="Normal 5 2 4 2 3 4" xfId="7791" xr:uid="{5E22CF55-9F5B-4971-9309-9B397DEE2E1B}"/>
    <cellStyle name="Normal 5 2 4 2 4" xfId="3083" xr:uid="{01AC1D55-71D9-4FDA-AF8D-BE6213B58C27}"/>
    <cellStyle name="Normal 5 2 4 2 4 2" xfId="5322" xr:uid="{31A9F946-6DA2-440B-8BAC-0AAC6C3D9B2A}"/>
    <cellStyle name="Normal 5 2 4 2 4 2 2" xfId="9678" xr:uid="{AE760E27-C5C5-4716-9B68-C1BB7558D72D}"/>
    <cellStyle name="Normal 5 2 4 2 4 3" xfId="7793" xr:uid="{5AD47E0E-11BF-49BF-B890-683D17E1D5F5}"/>
    <cellStyle name="Normal 5 2 4 2 5" xfId="4152" xr:uid="{79B34DA0-68F6-4CE4-AB84-9BC67C169AC5}"/>
    <cellStyle name="Normal 5 2 4 2 5 2" xfId="8508" xr:uid="{3D17B56F-D442-4393-8A08-58216E37A79C}"/>
    <cellStyle name="Normal 5 2 4 2 6" xfId="7786" xr:uid="{47FE9104-7539-488A-84BA-12B5EBDA6DB5}"/>
    <cellStyle name="Normal 5 2 4 3" xfId="3084" xr:uid="{55D5AE5B-5939-4A19-B948-AF63E7F9FF12}"/>
    <cellStyle name="Normal 5 2 4 3 2" xfId="3085" xr:uid="{1B063491-A597-40D3-872B-CF3407F0E74D}"/>
    <cellStyle name="Normal 5 2 4 3 2 2" xfId="3086" xr:uid="{923B6101-AE91-45E0-BD7E-57281CD7B654}"/>
    <cellStyle name="Normal 5 2 4 3 2 2 2" xfId="3087" xr:uid="{2B32F467-1131-4677-8184-9BDA641740CB}"/>
    <cellStyle name="Normal 5 2 4 3 2 2 2 2" xfId="6051" xr:uid="{C329ABEF-B210-4CC1-B858-1C66D4B3D546}"/>
    <cellStyle name="Normal 5 2 4 3 2 2 2 2 2" xfId="10407" xr:uid="{665DFFCB-D0E5-479D-90E6-7CB767FB152C}"/>
    <cellStyle name="Normal 5 2 4 3 2 2 2 3" xfId="7797" xr:uid="{A14E9A85-F28F-4A05-98EE-0A32A9D8AA5E}"/>
    <cellStyle name="Normal 5 2 4 3 2 2 3" xfId="4971" xr:uid="{C65B5725-7BC9-4750-9D2B-C6C06341B027}"/>
    <cellStyle name="Normal 5 2 4 3 2 2 3 2" xfId="9327" xr:uid="{CF37B1C9-DBD9-4FA4-9548-4E65D25BD44F}"/>
    <cellStyle name="Normal 5 2 4 3 2 2 4" xfId="7796" xr:uid="{C5F2CBE2-C29A-4F79-82E5-8B818FD3D61D}"/>
    <cellStyle name="Normal 5 2 4 3 2 3" xfId="3088" xr:uid="{3C30F42E-DC26-4A56-B138-64250FEC4265}"/>
    <cellStyle name="Normal 5 2 4 3 2 3 2" xfId="5511" xr:uid="{6B1BBAFF-1419-4434-B894-B331A838A44C}"/>
    <cellStyle name="Normal 5 2 4 3 2 3 2 2" xfId="9867" xr:uid="{4BBF99A2-827C-48B0-866C-DFA0CBCBC1A0}"/>
    <cellStyle name="Normal 5 2 4 3 2 3 3" xfId="7798" xr:uid="{E5EBCCB4-1903-49FE-8744-0B8C1F9C8289}"/>
    <cellStyle name="Normal 5 2 4 3 2 4" xfId="4431" xr:uid="{62476307-B9CB-4535-B305-532E491A9A96}"/>
    <cellStyle name="Normal 5 2 4 3 2 4 2" xfId="8787" xr:uid="{B936FFB4-B802-4FA6-BB62-0A71C8EEE5CD}"/>
    <cellStyle name="Normal 5 2 4 3 2 5" xfId="7795" xr:uid="{9647A639-B162-4411-AAAA-BC7D23BFB2BE}"/>
    <cellStyle name="Normal 5 2 4 3 3" xfId="3089" xr:uid="{AB516D79-2779-401B-B446-9681D3BFE2B5}"/>
    <cellStyle name="Normal 5 2 4 3 3 2" xfId="3090" xr:uid="{B665C81E-FFA5-4614-B1FA-01A61F349CC3}"/>
    <cellStyle name="Normal 5 2 4 3 3 2 2" xfId="5781" xr:uid="{025061AE-5361-4D8F-8A7C-522A65A6683F}"/>
    <cellStyle name="Normal 5 2 4 3 3 2 2 2" xfId="10137" xr:uid="{260B4FD0-E131-4FF5-8123-A25A0FFC392C}"/>
    <cellStyle name="Normal 5 2 4 3 3 2 3" xfId="7800" xr:uid="{37408ACC-9BCC-48D9-81C8-8B3E6C78D7C1}"/>
    <cellStyle name="Normal 5 2 4 3 3 3" xfId="4701" xr:uid="{2CAA3695-61D9-446A-884A-57D8DF996CB2}"/>
    <cellStyle name="Normal 5 2 4 3 3 3 2" xfId="9057" xr:uid="{91201283-EEF5-4044-ABF3-95F66A8F8060}"/>
    <cellStyle name="Normal 5 2 4 3 3 4" xfId="7799" xr:uid="{923F9329-E9DD-4745-A9FC-B5A1E1EFD9C7}"/>
    <cellStyle name="Normal 5 2 4 3 4" xfId="3091" xr:uid="{1D3A3699-A4C5-4E6E-B825-9E6F469894A1}"/>
    <cellStyle name="Normal 5 2 4 3 4 2" xfId="5241" xr:uid="{2552C0F0-B4B1-4563-8E73-36B23D6EC4AA}"/>
    <cellStyle name="Normal 5 2 4 3 4 2 2" xfId="9597" xr:uid="{7F1CEADF-686C-4393-BA95-E4EFDE6E6BE5}"/>
    <cellStyle name="Normal 5 2 4 3 4 3" xfId="7801" xr:uid="{C8BA2767-A308-4EC6-AB48-A553214C6156}"/>
    <cellStyle name="Normal 5 2 4 3 5" xfId="4251" xr:uid="{314A8D03-EB6C-4269-926F-660AA792CCA8}"/>
    <cellStyle name="Normal 5 2 4 3 5 2" xfId="8607" xr:uid="{C4B4B447-1124-4D96-AB7B-29F110AB70F5}"/>
    <cellStyle name="Normal 5 2 4 3 6" xfId="7794" xr:uid="{684FF8F6-BD08-4438-939A-D131D34EF657}"/>
    <cellStyle name="Normal 5 2 4 4" xfId="3092" xr:uid="{B9D3CBC5-F56C-4C56-9EDF-71D75CB91D96}"/>
    <cellStyle name="Normal 5 2 4 4 2" xfId="3093" xr:uid="{6BC2C28E-F9A2-465E-9F63-9F5191F4AAE8}"/>
    <cellStyle name="Normal 5 2 4 4 2 2" xfId="3094" xr:uid="{F19E4DF6-E0A8-4FFA-BA13-EBF5137DF18F}"/>
    <cellStyle name="Normal 5 2 4 4 2 2 2" xfId="5952" xr:uid="{BEC66F57-E51E-44A8-B9B2-277FF8D1BACC}"/>
    <cellStyle name="Normal 5 2 4 4 2 2 2 2" xfId="10308" xr:uid="{491EDF1F-E9C0-45C5-A51D-8F0451BE8A11}"/>
    <cellStyle name="Normal 5 2 4 4 2 2 3" xfId="7804" xr:uid="{DCB771A4-9BBC-43D5-A110-742530DEE826}"/>
    <cellStyle name="Normal 5 2 4 4 2 3" xfId="4872" xr:uid="{84FE67BD-721A-4CFF-917A-10D2FCD152D9}"/>
    <cellStyle name="Normal 5 2 4 4 2 3 2" xfId="9228" xr:uid="{2E93BD29-6C93-45BE-8635-4A52C018B4A6}"/>
    <cellStyle name="Normal 5 2 4 4 2 4" xfId="7803" xr:uid="{D4EC15D2-A289-40A0-8EE6-BD559FC2DD7C}"/>
    <cellStyle name="Normal 5 2 4 4 3" xfId="3095" xr:uid="{2A40BF61-59A7-4A8A-9982-89D95522F9FD}"/>
    <cellStyle name="Normal 5 2 4 4 3 2" xfId="5412" xr:uid="{69D98005-9178-4F9A-96D3-5517F7DFC74A}"/>
    <cellStyle name="Normal 5 2 4 4 3 2 2" xfId="9768" xr:uid="{A91BF3E4-C80E-4D50-AC62-C4A54E144E29}"/>
    <cellStyle name="Normal 5 2 4 4 3 3" xfId="7805" xr:uid="{740B77CE-873E-4BDB-AD76-D559F1C5E107}"/>
    <cellStyle name="Normal 5 2 4 4 4" xfId="4332" xr:uid="{981AB896-DF23-4461-A53B-1EEBE4F32FE4}"/>
    <cellStyle name="Normal 5 2 4 4 4 2" xfId="8688" xr:uid="{1E074610-1CDE-4BBA-A371-9B59D9B6457C}"/>
    <cellStyle name="Normal 5 2 4 4 5" xfId="7802" xr:uid="{5C7F9A74-868B-49F8-956C-CC27D89BD195}"/>
    <cellStyle name="Normal 5 2 4 5" xfId="3096" xr:uid="{C8D836BA-47E4-4702-8B83-45CF01036966}"/>
    <cellStyle name="Normal 5 2 4 5 2" xfId="3097" xr:uid="{E3511435-8164-4909-B4F5-202D0E9302E6}"/>
    <cellStyle name="Normal 5 2 4 5 2 2" xfId="5682" xr:uid="{5229A9F2-6055-40DA-88EA-49A54000FC85}"/>
    <cellStyle name="Normal 5 2 4 5 2 2 2" xfId="10038" xr:uid="{628394F4-C305-44D5-9243-5FE1611F3435}"/>
    <cellStyle name="Normal 5 2 4 5 2 3" xfId="7807" xr:uid="{926F8127-F9D1-46CB-9AA2-8D99400EBFA9}"/>
    <cellStyle name="Normal 5 2 4 5 3" xfId="4602" xr:uid="{64EBBAF1-7F8E-48A7-A551-0D389D3AB0ED}"/>
    <cellStyle name="Normal 5 2 4 5 3 2" xfId="8958" xr:uid="{E154B853-328A-459A-BE78-6734553D1599}"/>
    <cellStyle name="Normal 5 2 4 5 4" xfId="7806" xr:uid="{85BA0E6B-EFBA-4935-BDDC-40585979756C}"/>
    <cellStyle name="Normal 5 2 4 6" xfId="3098" xr:uid="{BB604EE8-E413-4098-AF65-20071C584B8D}"/>
    <cellStyle name="Normal 5 2 4 6 2" xfId="5142" xr:uid="{0A73054A-6E78-4F7A-B5CF-3527C8F2A20C}"/>
    <cellStyle name="Normal 5 2 4 6 2 2" xfId="9498" xr:uid="{DCEF68EA-9C3A-4287-BD15-7C6BEDFFCC2A}"/>
    <cellStyle name="Normal 5 2 4 6 3" xfId="7808" xr:uid="{66B70DA1-F740-4AF0-8A5D-482754B0BD3B}"/>
    <cellStyle name="Normal 5 2 4 7" xfId="4071" xr:uid="{E97EE679-7A4B-4996-A02E-7B0698449810}"/>
    <cellStyle name="Normal 5 2 4 7 2" xfId="8427" xr:uid="{27D5530B-EB6B-427A-BE91-C776F7D080F6}"/>
    <cellStyle name="Normal 5 2 4 8" xfId="7785" xr:uid="{969F6CC3-4E5F-4534-8202-2143AD732503}"/>
    <cellStyle name="Normal 5 2 5" xfId="3099" xr:uid="{D080071E-67FD-4F47-AD0B-15FC189A5DE2}"/>
    <cellStyle name="Normal 5 2 5 2" xfId="3100" xr:uid="{6A8BAD18-18FB-47A3-8327-C0BBA80CB5AC}"/>
    <cellStyle name="Normal 5 2 5 2 2" xfId="3101" xr:uid="{B846C0AC-5A9B-4E14-A6CA-FE4C862C6955}"/>
    <cellStyle name="Normal 5 2 5 2 2 2" xfId="3102" xr:uid="{A966D0E8-E6A9-4E65-B5C2-E043CB7D1170}"/>
    <cellStyle name="Normal 5 2 5 2 2 2 2" xfId="6087" xr:uid="{DAAE0F65-500A-45EB-B642-D20EF80DFC13}"/>
    <cellStyle name="Normal 5 2 5 2 2 2 2 2" xfId="10443" xr:uid="{41D2F196-6420-46F3-A5C3-9B62C8BF3CD4}"/>
    <cellStyle name="Normal 5 2 5 2 2 2 3" xfId="7812" xr:uid="{53D78DDF-1182-497F-B302-0D505D264FE9}"/>
    <cellStyle name="Normal 5 2 5 2 2 3" xfId="5007" xr:uid="{A1E6DAA3-CA01-4BA9-840E-340C0F65C508}"/>
    <cellStyle name="Normal 5 2 5 2 2 3 2" xfId="9363" xr:uid="{9FF17DE7-0A1C-43B3-B833-054889CD0163}"/>
    <cellStyle name="Normal 5 2 5 2 2 4" xfId="7811" xr:uid="{75E19EFF-92FB-4E94-8453-861E58A0F558}"/>
    <cellStyle name="Normal 5 2 5 2 3" xfId="3103" xr:uid="{C68CD06E-D009-4853-BF38-B7BC7F65908F}"/>
    <cellStyle name="Normal 5 2 5 2 3 2" xfId="5547" xr:uid="{39753729-ACA5-49AB-88F4-7D76ED00F747}"/>
    <cellStyle name="Normal 5 2 5 2 3 2 2" xfId="9903" xr:uid="{65F08C0B-F4E7-4672-8044-1CD0C6A21F57}"/>
    <cellStyle name="Normal 5 2 5 2 3 3" xfId="7813" xr:uid="{57C001FD-942E-47C3-A533-EFAAECBA2AE7}"/>
    <cellStyle name="Normal 5 2 5 2 4" xfId="4467" xr:uid="{8FB16128-ED2B-4A23-878C-1B90E3F7BCD7}"/>
    <cellStyle name="Normal 5 2 5 2 4 2" xfId="8823" xr:uid="{D3B25E28-1636-45E1-85AC-B9A710C78262}"/>
    <cellStyle name="Normal 5 2 5 2 5" xfId="7810" xr:uid="{B5F7E795-DA0A-4934-B2E9-EB5A28BC7999}"/>
    <cellStyle name="Normal 5 2 5 3" xfId="3104" xr:uid="{FA9A7AF0-9314-4DAA-9508-14E80BA64C5E}"/>
    <cellStyle name="Normal 5 2 5 3 2" xfId="3105" xr:uid="{9B909400-E964-477B-A8AA-D137D041EB26}"/>
    <cellStyle name="Normal 5 2 5 3 2 2" xfId="5817" xr:uid="{1AA30945-1B2B-49CF-BA5F-9527079ECD95}"/>
    <cellStyle name="Normal 5 2 5 3 2 2 2" xfId="10173" xr:uid="{B24CEF2B-EE07-42D4-8FE2-21EFBC0DF497}"/>
    <cellStyle name="Normal 5 2 5 3 2 3" xfId="7815" xr:uid="{FDC4B070-1139-42D4-B8DE-345A3CCD0A76}"/>
    <cellStyle name="Normal 5 2 5 3 3" xfId="4737" xr:uid="{B8B9DB24-5FAA-4D0D-9D4E-36D55344714B}"/>
    <cellStyle name="Normal 5 2 5 3 3 2" xfId="9093" xr:uid="{AFC2E55F-FED3-4338-B81A-134140901B6E}"/>
    <cellStyle name="Normal 5 2 5 3 4" xfId="7814" xr:uid="{C564669E-1AB5-4C33-813B-4AA25943EE04}"/>
    <cellStyle name="Normal 5 2 5 4" xfId="3106" xr:uid="{53EEDAEA-8996-4DD3-9BA8-7A7B556D1BB3}"/>
    <cellStyle name="Normal 5 2 5 4 2" xfId="5277" xr:uid="{FD85454C-AC0C-42D3-B9CF-A3E2A0E26247}"/>
    <cellStyle name="Normal 5 2 5 4 2 2" xfId="9633" xr:uid="{88A8E1DC-8402-4429-BF34-1BD78D5C0F42}"/>
    <cellStyle name="Normal 5 2 5 4 3" xfId="7816" xr:uid="{3BF6707D-B5E1-4855-B7F9-F4A758D299A8}"/>
    <cellStyle name="Normal 5 2 5 5" xfId="4107" xr:uid="{57D8DF7C-156F-48A8-89EA-1082CA821E8E}"/>
    <cellStyle name="Normal 5 2 5 5 2" xfId="8463" xr:uid="{33F2DEB2-B64D-48A5-B25D-29D09C68CFA2}"/>
    <cellStyle name="Normal 5 2 5 6" xfId="7809" xr:uid="{DB5A6526-B4B0-46C8-A5C0-18B15DAEFEE1}"/>
    <cellStyle name="Normal 5 2 6" xfId="3107" xr:uid="{C9C32C75-8B89-435A-865A-3F706DF5EC41}"/>
    <cellStyle name="Normal 5 2 6 2" xfId="3108" xr:uid="{2D6BB695-63C8-42EB-AF3B-9EE8404C164C}"/>
    <cellStyle name="Normal 5 2 6 2 2" xfId="3109" xr:uid="{AFC33028-DA57-4AD7-B3D0-5BD4EFF379ED}"/>
    <cellStyle name="Normal 5 2 6 2 2 2" xfId="3110" xr:uid="{527941CF-E24C-4779-B7DD-D814FB88C897}"/>
    <cellStyle name="Normal 5 2 6 2 2 2 2" xfId="5997" xr:uid="{3EF4A13D-E033-437E-A3F1-70C28CB6B600}"/>
    <cellStyle name="Normal 5 2 6 2 2 2 2 2" xfId="10353" xr:uid="{612D055A-7C66-4682-9812-69EB6ACDFBCF}"/>
    <cellStyle name="Normal 5 2 6 2 2 2 3" xfId="7820" xr:uid="{406B276D-71FE-4C37-92C7-762A38799CFC}"/>
    <cellStyle name="Normal 5 2 6 2 2 3" xfId="4917" xr:uid="{A7DED997-5164-4082-8DDE-DFD40134A8D1}"/>
    <cellStyle name="Normal 5 2 6 2 2 3 2" xfId="9273" xr:uid="{62BAB761-2A3D-4244-BB82-E9ED45CB56D9}"/>
    <cellStyle name="Normal 5 2 6 2 2 4" xfId="7819" xr:uid="{9E196312-2964-4B7E-8B74-31412B024654}"/>
    <cellStyle name="Normal 5 2 6 2 3" xfId="3111" xr:uid="{A96F9449-1FC3-48E2-B874-BDC02D582DBD}"/>
    <cellStyle name="Normal 5 2 6 2 3 2" xfId="5457" xr:uid="{04798486-74E3-4D6C-AAED-2DAEABDD9A19}"/>
    <cellStyle name="Normal 5 2 6 2 3 2 2" xfId="9813" xr:uid="{62769524-D92B-4109-AADE-2C284AD401E5}"/>
    <cellStyle name="Normal 5 2 6 2 3 3" xfId="7821" xr:uid="{C95CD607-82B2-44AC-A965-D0C51BB34A24}"/>
    <cellStyle name="Normal 5 2 6 2 4" xfId="4377" xr:uid="{7DFEE2A5-C809-4CA6-8764-2E3AAC1FA1EE}"/>
    <cellStyle name="Normal 5 2 6 2 4 2" xfId="8733" xr:uid="{BBD28D9D-52B7-4295-86E5-9EC688DF1021}"/>
    <cellStyle name="Normal 5 2 6 2 5" xfId="7818" xr:uid="{AD5A9CDA-B2DE-4C5B-BADF-EE154E5D4DA9}"/>
    <cellStyle name="Normal 5 2 6 3" xfId="3112" xr:uid="{97C6C658-A908-4783-AD93-D93AD5DE077D}"/>
    <cellStyle name="Normal 5 2 6 3 2" xfId="3113" xr:uid="{F625C621-7328-4AE9-A570-D9CEB8FC1082}"/>
    <cellStyle name="Normal 5 2 6 3 2 2" xfId="5727" xr:uid="{63B79334-3DF7-4D26-8C86-0F870EADF121}"/>
    <cellStyle name="Normal 5 2 6 3 2 2 2" xfId="10083" xr:uid="{97DF0AC3-B473-42B4-9493-62CF85BCFF2F}"/>
    <cellStyle name="Normal 5 2 6 3 2 3" xfId="7823" xr:uid="{0CBFAC73-7D7E-4D8C-8F32-D63FE958139C}"/>
    <cellStyle name="Normal 5 2 6 3 3" xfId="4647" xr:uid="{5B4D1FF7-42BD-48B4-AD81-C82B082D509A}"/>
    <cellStyle name="Normal 5 2 6 3 3 2" xfId="9003" xr:uid="{2B37F7D3-972B-4731-BDE9-596A8CCF6D8E}"/>
    <cellStyle name="Normal 5 2 6 3 4" xfId="7822" xr:uid="{CD6496AB-E52F-41A1-B068-4FB30D4E3E6B}"/>
    <cellStyle name="Normal 5 2 6 4" xfId="3114" xr:uid="{1CEA639D-EFE7-40BB-9F64-6057AEE0D033}"/>
    <cellStyle name="Normal 5 2 6 4 2" xfId="5187" xr:uid="{54E04025-3BD8-4840-A02B-2131DD6B4E65}"/>
    <cellStyle name="Normal 5 2 6 4 2 2" xfId="9543" xr:uid="{C242F67C-393F-4DA0-847B-021CF3980557}"/>
    <cellStyle name="Normal 5 2 6 4 3" xfId="7824" xr:uid="{88E5C2D3-0862-4B20-9AEA-2D016F27C8E0}"/>
    <cellStyle name="Normal 5 2 6 5" xfId="4197" xr:uid="{1A76F723-9498-491C-A86C-0276A6659F3E}"/>
    <cellStyle name="Normal 5 2 6 5 2" xfId="8553" xr:uid="{3287925D-EBAE-4678-8D2F-77D3122A079A}"/>
    <cellStyle name="Normal 5 2 6 6" xfId="7817" xr:uid="{73D38FC9-6EB1-4A9B-B27B-44B3D56BC199}"/>
    <cellStyle name="Normal 5 2 7" xfId="3115" xr:uid="{6CC0895C-D04B-404E-ABEE-11E804B604F1}"/>
    <cellStyle name="Normal 5 2 7 2" xfId="3116" xr:uid="{6205160D-02E4-4774-9F0C-41D975486061}"/>
    <cellStyle name="Normal 5 2 7 2 2" xfId="3117" xr:uid="{E937BB6D-276B-44FA-812A-71FB6395E7BE}"/>
    <cellStyle name="Normal 5 2 7 2 2 2" xfId="5907" xr:uid="{371D563B-D3F0-4C95-8A99-5170A4B0FA07}"/>
    <cellStyle name="Normal 5 2 7 2 2 2 2" xfId="10263" xr:uid="{2CF8FB99-1322-4CDA-80B3-7826770152B9}"/>
    <cellStyle name="Normal 5 2 7 2 2 3" xfId="7827" xr:uid="{2E012828-B799-4422-9AB5-753DE9BCFC8D}"/>
    <cellStyle name="Normal 5 2 7 2 3" xfId="4827" xr:uid="{024CA763-66E1-449B-B953-0283A69EC4F8}"/>
    <cellStyle name="Normal 5 2 7 2 3 2" xfId="9183" xr:uid="{474FA652-6A05-4A5B-A8D6-B2B7FE715F59}"/>
    <cellStyle name="Normal 5 2 7 2 4" xfId="7826" xr:uid="{0B453D33-9505-49BA-9614-2E76AFB1A8E9}"/>
    <cellStyle name="Normal 5 2 7 3" xfId="3118" xr:uid="{12681784-CF32-4645-AA07-E4E4B4ABD9CE}"/>
    <cellStyle name="Normal 5 2 7 3 2" xfId="5367" xr:uid="{B97FF029-89E1-4E4B-A31C-5DA6C2033D7F}"/>
    <cellStyle name="Normal 5 2 7 3 2 2" xfId="9723" xr:uid="{93E71194-DF15-4BE4-89A4-862366FF6EFA}"/>
    <cellStyle name="Normal 5 2 7 3 3" xfId="7828" xr:uid="{DE64D142-A8D8-487D-8E6A-DDFB7C748089}"/>
    <cellStyle name="Normal 5 2 7 4" xfId="4287" xr:uid="{88CDEA3C-080F-4B66-9FAE-9A6F8006F5A6}"/>
    <cellStyle name="Normal 5 2 7 4 2" xfId="8643" xr:uid="{18178B9C-A566-4337-BBA9-6A3B586033C5}"/>
    <cellStyle name="Normal 5 2 7 5" xfId="7825" xr:uid="{0A0AF3FE-DB3B-4201-A406-E90863A3B7AB}"/>
    <cellStyle name="Normal 5 2 8" xfId="3119" xr:uid="{D1CB4515-EADA-465B-B70D-A693EA38B9AB}"/>
    <cellStyle name="Normal 5 2 8 2" xfId="3120" xr:uid="{E0836889-52B8-49E1-BF2F-31259A2F87A7}"/>
    <cellStyle name="Normal 5 2 8 2 2" xfId="5637" xr:uid="{A8C06F09-7C8C-4B53-A9BB-31A0A6C6B7CA}"/>
    <cellStyle name="Normal 5 2 8 2 2 2" xfId="9993" xr:uid="{C1E9780F-D8B9-4BBD-A144-AE1E9D0E9112}"/>
    <cellStyle name="Normal 5 2 8 2 3" xfId="7830" xr:uid="{7F05BEBC-0EB6-4D04-85DA-178595B19044}"/>
    <cellStyle name="Normal 5 2 8 3" xfId="4557" xr:uid="{E83086AF-36E6-4CC3-952C-65FD7D9016A4}"/>
    <cellStyle name="Normal 5 2 8 3 2" xfId="8913" xr:uid="{F172BE95-60A6-41D3-A5CB-13F83C1AB6D6}"/>
    <cellStyle name="Normal 5 2 8 4" xfId="7829" xr:uid="{4D08E0B2-235B-4997-AB51-9BD424767FCE}"/>
    <cellStyle name="Normal 5 2 9" xfId="3121" xr:uid="{094E2B16-0B9C-4708-9676-0BB3D84F0489}"/>
    <cellStyle name="Normal 5 2 9 2" xfId="5097" xr:uid="{2D2E27FF-5380-4581-9C1D-52F0DA84430E}"/>
    <cellStyle name="Normal 5 2 9 2 2" xfId="9453" xr:uid="{AE66885F-5BDF-4BB1-A6F2-F0BCAEF262C9}"/>
    <cellStyle name="Normal 5 2 9 3" xfId="7831" xr:uid="{F128F257-3F4E-4A11-A8D4-B1ECF15259D3}"/>
    <cellStyle name="Normal 5 3" xfId="3122" xr:uid="{F12C701F-3810-460A-B607-F29CDF185ECC}"/>
    <cellStyle name="Normal 5 3 2" xfId="3123" xr:uid="{235CDA57-89A4-47AF-B12E-00E6237011E0}"/>
    <cellStyle name="Normal 5 3 2 2" xfId="3124" xr:uid="{D3B71726-B0A8-49BB-A621-04E738E06235}"/>
    <cellStyle name="Normal 5 3 2 2 2" xfId="3125" xr:uid="{C8DFF7F3-9861-43CB-9F83-418E7B7273BE}"/>
    <cellStyle name="Normal 5 3 2 2 2 2" xfId="3126" xr:uid="{E5782483-1993-439B-AD62-1EB4E2D039B4}"/>
    <cellStyle name="Normal 5 3 2 2 2 2 2" xfId="3127" xr:uid="{1AE2C752-9E5B-445F-916D-FF8E8DE9AE86}"/>
    <cellStyle name="Normal 5 3 2 2 2 2 2 2" xfId="6153" xr:uid="{5412A747-78B2-4283-8B34-56DF19AE2920}"/>
    <cellStyle name="Normal 5 3 2 2 2 2 2 2 2" xfId="10509" xr:uid="{79CC69CD-0068-4F31-AFD2-EDD4E582EE9E}"/>
    <cellStyle name="Normal 5 3 2 2 2 2 2 3" xfId="7837" xr:uid="{F0DA7C81-FD64-472A-B9FC-00F35800134C}"/>
    <cellStyle name="Normal 5 3 2 2 2 2 3" xfId="5073" xr:uid="{1B385572-2F07-48E6-B483-D50FA88A53F8}"/>
    <cellStyle name="Normal 5 3 2 2 2 2 3 2" xfId="9429" xr:uid="{F8E5E61A-27F9-409D-AFE1-C5F63C36AF96}"/>
    <cellStyle name="Normal 5 3 2 2 2 2 4" xfId="7836" xr:uid="{B06DC2FA-F592-431A-9B02-744378298C22}"/>
    <cellStyle name="Normal 5 3 2 2 2 3" xfId="3128" xr:uid="{B6A7ACE8-EB89-4904-9D3F-2845EA52B7E0}"/>
    <cellStyle name="Normal 5 3 2 2 2 3 2" xfId="5613" xr:uid="{405570FC-538F-490E-BF60-2504039EEF5D}"/>
    <cellStyle name="Normal 5 3 2 2 2 3 2 2" xfId="9969" xr:uid="{3BA6608F-9202-477E-9C38-110F325700A3}"/>
    <cellStyle name="Normal 5 3 2 2 2 3 3" xfId="7838" xr:uid="{5EAFF283-B09E-4FE8-B3C8-F19ABB4385E0}"/>
    <cellStyle name="Normal 5 3 2 2 2 4" xfId="4533" xr:uid="{FFD9BEA0-227B-405F-9AB8-4120A6CFA95C}"/>
    <cellStyle name="Normal 5 3 2 2 2 4 2" xfId="8889" xr:uid="{44B2683E-F9AC-451B-9B70-10D6574D4E50}"/>
    <cellStyle name="Normal 5 3 2 2 2 5" xfId="7835" xr:uid="{1ABBEC22-845E-48CB-BCC3-3E97C37E08CE}"/>
    <cellStyle name="Normal 5 3 2 2 3" xfId="3129" xr:uid="{584BF5B0-5380-41FB-ADE3-7D92131922CC}"/>
    <cellStyle name="Normal 5 3 2 2 3 2" xfId="3130" xr:uid="{4F4CCD03-4087-406B-8FE3-BC71A1CE6686}"/>
    <cellStyle name="Normal 5 3 2 2 3 2 2" xfId="5883" xr:uid="{1913A0F1-5C0E-47E1-877F-FC9AE7FB62B1}"/>
    <cellStyle name="Normal 5 3 2 2 3 2 2 2" xfId="10239" xr:uid="{23A60EBB-5831-478D-BA36-E9533A524BBF}"/>
    <cellStyle name="Normal 5 3 2 2 3 2 3" xfId="7840" xr:uid="{77EBA9BA-F2D8-4014-873D-D98B493045D1}"/>
    <cellStyle name="Normal 5 3 2 2 3 3" xfId="4803" xr:uid="{835207AA-1E10-4085-8F2A-A5025E9F6F2E}"/>
    <cellStyle name="Normal 5 3 2 2 3 3 2" xfId="9159" xr:uid="{6A36093C-2A7D-4839-A18E-694A878D34B7}"/>
    <cellStyle name="Normal 5 3 2 2 3 4" xfId="7839" xr:uid="{67454D01-357F-4E0B-B68B-173A91741C28}"/>
    <cellStyle name="Normal 5 3 2 2 4" xfId="3131" xr:uid="{BF91B8A6-5DD0-4BB7-B3A6-739F5C36B1BB}"/>
    <cellStyle name="Normal 5 3 2 2 4 2" xfId="5343" xr:uid="{C55C3E3E-3C9A-4AF0-8102-A4D1932322A9}"/>
    <cellStyle name="Normal 5 3 2 2 4 2 2" xfId="9699" xr:uid="{5283E203-6AEE-4C69-B181-A751F2D212E0}"/>
    <cellStyle name="Normal 5 3 2 2 4 3" xfId="7841" xr:uid="{DAE66BC0-19E8-4470-83FB-E83B6BFF2187}"/>
    <cellStyle name="Normal 5 3 2 2 5" xfId="4173" xr:uid="{3B81702B-E8B9-4E2E-8A9F-3545794218ED}"/>
    <cellStyle name="Normal 5 3 2 2 5 2" xfId="8529" xr:uid="{910DD955-14E3-4EE7-93F9-95A35952AF36}"/>
    <cellStyle name="Normal 5 3 2 2 6" xfId="7834" xr:uid="{8807A5D5-1D74-4702-8675-8944BCCF017F}"/>
    <cellStyle name="Normal 5 3 2 3" xfId="3132" xr:uid="{B99539C5-1F02-4183-BB6A-7B44518256AA}"/>
    <cellStyle name="Normal 5 3 2 3 2" xfId="3133" xr:uid="{28C52F33-19AC-453C-AB0C-C0C443755F65}"/>
    <cellStyle name="Normal 5 3 2 3 2 2" xfId="3134" xr:uid="{622279D9-8656-408D-AC48-3D6136CCE635}"/>
    <cellStyle name="Normal 5 3 2 3 2 2 2" xfId="3135" xr:uid="{3E4F74C0-EEB4-40BE-B761-42D9406822C9}"/>
    <cellStyle name="Normal 5 3 2 3 2 2 2 2" xfId="6053" xr:uid="{E18E4E1A-07A0-485E-B665-CE9F0F162B3E}"/>
    <cellStyle name="Normal 5 3 2 3 2 2 2 2 2" xfId="10409" xr:uid="{84C1E6D7-8148-4102-AFC0-8D40CC7452DB}"/>
    <cellStyle name="Normal 5 3 2 3 2 2 2 3" xfId="7845" xr:uid="{D1643707-44C5-4B82-9EF2-C26D47B1DB6D}"/>
    <cellStyle name="Normal 5 3 2 3 2 2 3" xfId="4973" xr:uid="{9D5A3DCE-F7E2-423E-A973-DF879C4B95D6}"/>
    <cellStyle name="Normal 5 3 2 3 2 2 3 2" xfId="9329" xr:uid="{84B2F045-2BD1-4AEF-8225-41D919B474F2}"/>
    <cellStyle name="Normal 5 3 2 3 2 2 4" xfId="7844" xr:uid="{202905D4-73F8-4680-B698-A17C55136DAB}"/>
    <cellStyle name="Normal 5 3 2 3 2 3" xfId="3136" xr:uid="{779378F5-86D6-4FD6-BB55-AF2197DD40A8}"/>
    <cellStyle name="Normal 5 3 2 3 2 3 2" xfId="5513" xr:uid="{42BAA2D6-8828-48E4-A506-DAAE02D5E03F}"/>
    <cellStyle name="Normal 5 3 2 3 2 3 2 2" xfId="9869" xr:uid="{49545328-5A9F-4AF2-85A3-67F8D6E3C1B3}"/>
    <cellStyle name="Normal 5 3 2 3 2 3 3" xfId="7846" xr:uid="{60F286F1-2595-44F1-BCFD-E174A21AF0B8}"/>
    <cellStyle name="Normal 5 3 2 3 2 4" xfId="4433" xr:uid="{F696E024-C1E6-4702-8112-873A839A7DDD}"/>
    <cellStyle name="Normal 5 3 2 3 2 4 2" xfId="8789" xr:uid="{7BF19064-109C-42D5-832C-D5745D2A410D}"/>
    <cellStyle name="Normal 5 3 2 3 2 5" xfId="7843" xr:uid="{4BE1BED4-7C07-4DCC-B010-C747FCBB5396}"/>
    <cellStyle name="Normal 5 3 2 3 3" xfId="3137" xr:uid="{B19C43E6-47C1-4289-9C6B-0D720119FCDB}"/>
    <cellStyle name="Normal 5 3 2 3 3 2" xfId="3138" xr:uid="{C013CBC2-CBA6-4386-9445-E945669D122F}"/>
    <cellStyle name="Normal 5 3 2 3 3 2 2" xfId="5783" xr:uid="{1422A4FC-8C4B-4509-9108-7F9B7835BC2E}"/>
    <cellStyle name="Normal 5 3 2 3 3 2 2 2" xfId="10139" xr:uid="{93576207-D4C7-4246-A154-700BAB11704C}"/>
    <cellStyle name="Normal 5 3 2 3 3 2 3" xfId="7848" xr:uid="{B091DA31-0AF1-4356-975E-879EAB33087C}"/>
    <cellStyle name="Normal 5 3 2 3 3 3" xfId="4703" xr:uid="{69DE3C4B-6364-41D3-B480-D2DD2288DB07}"/>
    <cellStyle name="Normal 5 3 2 3 3 3 2" xfId="9059" xr:uid="{00D8EAFA-8F2F-4AF1-A233-F28545C03811}"/>
    <cellStyle name="Normal 5 3 2 3 3 4" xfId="7847" xr:uid="{8C21ED14-080F-4A5B-93F3-0E58845CF823}"/>
    <cellStyle name="Normal 5 3 2 3 4" xfId="3139" xr:uid="{7F641DF4-E4B1-4F56-A174-6E1DE31F3E9C}"/>
    <cellStyle name="Normal 5 3 2 3 4 2" xfId="5243" xr:uid="{B1C4645F-7DD4-4146-9E27-0D1C9AC851CF}"/>
    <cellStyle name="Normal 5 3 2 3 4 2 2" xfId="9599" xr:uid="{42C1EC5D-4BB3-4358-BDC1-FF12B1C99687}"/>
    <cellStyle name="Normal 5 3 2 3 4 3" xfId="7849" xr:uid="{34C8C8FA-F019-4AE4-92CD-9087BF8F28B5}"/>
    <cellStyle name="Normal 5 3 2 3 5" xfId="4253" xr:uid="{BAD75984-27A4-4418-981F-E1C0F38C3726}"/>
    <cellStyle name="Normal 5 3 2 3 5 2" xfId="8609" xr:uid="{8CDE2C8B-5087-46A4-85FD-FE23A7DD76DB}"/>
    <cellStyle name="Normal 5 3 2 3 6" xfId="7842" xr:uid="{D5191E59-5284-4EA5-8702-0966323369C4}"/>
    <cellStyle name="Normal 5 3 2 4" xfId="3140" xr:uid="{3C0802B7-2051-4B8E-B94C-1DC550FE12E8}"/>
    <cellStyle name="Normal 5 3 2 4 2" xfId="3141" xr:uid="{0ED8719F-5956-4C01-8713-0223C4B07436}"/>
    <cellStyle name="Normal 5 3 2 4 2 2" xfId="3142" xr:uid="{A20471D8-8E72-480A-9490-84E56E8875C2}"/>
    <cellStyle name="Normal 5 3 2 4 2 2 2" xfId="5973" xr:uid="{3B581F7F-F92D-486D-ACAA-90A8530E89B1}"/>
    <cellStyle name="Normal 5 3 2 4 2 2 2 2" xfId="10329" xr:uid="{9249166E-C15A-4DF3-9A53-BBA855D1DF32}"/>
    <cellStyle name="Normal 5 3 2 4 2 2 3" xfId="7852" xr:uid="{712ECC1A-57E4-43C8-9AFE-0638D260BAEC}"/>
    <cellStyle name="Normal 5 3 2 4 2 3" xfId="4893" xr:uid="{C92F264F-D593-4B6B-989F-AA113672DC22}"/>
    <cellStyle name="Normal 5 3 2 4 2 3 2" xfId="9249" xr:uid="{6D460739-0408-420D-B055-5E1D4435D5FA}"/>
    <cellStyle name="Normal 5 3 2 4 2 4" xfId="7851" xr:uid="{AB186984-2A4D-4A89-AC70-2B5CC1A3D793}"/>
    <cellStyle name="Normal 5 3 2 4 3" xfId="3143" xr:uid="{2AE1B639-44BC-4BE8-ACB4-37F3AB357B15}"/>
    <cellStyle name="Normal 5 3 2 4 3 2" xfId="5433" xr:uid="{26027DC5-ACB6-42A8-B004-5700A06F3E53}"/>
    <cellStyle name="Normal 5 3 2 4 3 2 2" xfId="9789" xr:uid="{B4B7E0BB-58B1-4187-A248-F56CE518B14A}"/>
    <cellStyle name="Normal 5 3 2 4 3 3" xfId="7853" xr:uid="{DBDD9109-1287-4A8E-B11D-AB486A11D743}"/>
    <cellStyle name="Normal 5 3 2 4 4" xfId="4353" xr:uid="{4C8908D2-0FE3-40A2-A1B1-EA6F47C59B3B}"/>
    <cellStyle name="Normal 5 3 2 4 4 2" xfId="8709" xr:uid="{BFE44183-78EC-404F-9D05-B397674639E1}"/>
    <cellStyle name="Normal 5 3 2 4 5" xfId="7850" xr:uid="{75568743-7A53-407B-9D6E-EC11CC25BD92}"/>
    <cellStyle name="Normal 5 3 2 5" xfId="3144" xr:uid="{9CB9FF10-EBED-4491-B7AA-B34E6F518788}"/>
    <cellStyle name="Normal 5 3 2 5 2" xfId="3145" xr:uid="{666A3275-0DB7-4186-AEAD-A528A01A950E}"/>
    <cellStyle name="Normal 5 3 2 5 2 2" xfId="5703" xr:uid="{7B5B0386-308C-45BC-8239-46F9C2DB7401}"/>
    <cellStyle name="Normal 5 3 2 5 2 2 2" xfId="10059" xr:uid="{B6BFB0DE-87FD-4BB7-86D8-A9BAE1837D09}"/>
    <cellStyle name="Normal 5 3 2 5 2 3" xfId="7855" xr:uid="{DCBB006B-36CC-4BC4-B085-98A81AB680F0}"/>
    <cellStyle name="Normal 5 3 2 5 3" xfId="4623" xr:uid="{0B918DBD-F89C-43A0-B919-21AE753CEB67}"/>
    <cellStyle name="Normal 5 3 2 5 3 2" xfId="8979" xr:uid="{23E7F021-9362-4E47-BC0A-E475E0445073}"/>
    <cellStyle name="Normal 5 3 2 5 4" xfId="7854" xr:uid="{51849753-C9C6-487F-8A2F-9996E9129FFB}"/>
    <cellStyle name="Normal 5 3 2 6" xfId="3146" xr:uid="{DD3FC116-C1DC-4AB2-9C56-ECFBA0BFC994}"/>
    <cellStyle name="Normal 5 3 2 6 2" xfId="5163" xr:uid="{70DE4F50-9C1C-44E3-8C7D-DEBA37171FD2}"/>
    <cellStyle name="Normal 5 3 2 6 2 2" xfId="9519" xr:uid="{72229821-C838-4C47-8833-6CEE5B0C80E7}"/>
    <cellStyle name="Normal 5 3 2 6 3" xfId="7856" xr:uid="{173056E5-25D3-437E-A909-BE0A02FA242F}"/>
    <cellStyle name="Normal 5 3 2 7" xfId="4073" xr:uid="{BB2C99B2-3247-40C5-9473-41D02AD9F657}"/>
    <cellStyle name="Normal 5 3 2 7 2" xfId="8429" xr:uid="{F1B200FD-507B-4243-82B9-6B1A3E8B1DC0}"/>
    <cellStyle name="Normal 5 3 2 8" xfId="7833" xr:uid="{3AAECEAC-45D5-40FF-9C71-5DAB562CA610}"/>
    <cellStyle name="Normal 5 3 3" xfId="3147" xr:uid="{53ABF842-9098-4246-A587-ADCD52297886}"/>
    <cellStyle name="Normal 5 3 3 2" xfId="3148" xr:uid="{BBA68521-AD77-4AEE-8AB7-6150647FC66C}"/>
    <cellStyle name="Normal 5 3 3 2 2" xfId="3149" xr:uid="{3A77234D-CDD3-49C7-9D89-150F087F045E}"/>
    <cellStyle name="Normal 5 3 3 2 2 2" xfId="3150" xr:uid="{C5FC0492-ACFE-4663-984A-9E8AC51EB50C}"/>
    <cellStyle name="Normal 5 3 3 2 2 2 2" xfId="6108" xr:uid="{687F5923-DFB5-4D6C-9A7A-40120842D42E}"/>
    <cellStyle name="Normal 5 3 3 2 2 2 2 2" xfId="10464" xr:uid="{FC3511A3-24EC-4C00-8822-294EDFD2D54E}"/>
    <cellStyle name="Normal 5 3 3 2 2 2 3" xfId="7860" xr:uid="{A1AC3192-25EA-4B41-A74C-A3D3C6556904}"/>
    <cellStyle name="Normal 5 3 3 2 2 3" xfId="5028" xr:uid="{D1FC6571-2CD1-4F6E-9B62-D2F154D7546C}"/>
    <cellStyle name="Normal 5 3 3 2 2 3 2" xfId="9384" xr:uid="{3E5FC5D0-08C4-418D-8BDB-89632B629B63}"/>
    <cellStyle name="Normal 5 3 3 2 2 4" xfId="7859" xr:uid="{89E5B813-7E5D-46AC-9D15-5FAF4C1AAE4B}"/>
    <cellStyle name="Normal 5 3 3 2 3" xfId="3151" xr:uid="{79F48F5D-A980-4E28-BCB6-5D9F3D39B21B}"/>
    <cellStyle name="Normal 5 3 3 2 3 2" xfId="5568" xr:uid="{ACF3596A-9D91-41A9-B2AB-F19A7A8D2224}"/>
    <cellStyle name="Normal 5 3 3 2 3 2 2" xfId="9924" xr:uid="{5E2EFA54-024B-4297-A973-A0A4246AD142}"/>
    <cellStyle name="Normal 5 3 3 2 3 3" xfId="7861" xr:uid="{8B9C7AC4-C117-41A1-96B4-F4993FF8900C}"/>
    <cellStyle name="Normal 5 3 3 2 4" xfId="4488" xr:uid="{5F60B73B-CDE9-4E4C-9FCA-99F53EAEEC64}"/>
    <cellStyle name="Normal 5 3 3 2 4 2" xfId="8844" xr:uid="{C6C02202-088C-46E6-84BE-7A29D33A18AF}"/>
    <cellStyle name="Normal 5 3 3 2 5" xfId="7858" xr:uid="{05D75B4B-B06B-4A16-BCD8-E9C2543D05F4}"/>
    <cellStyle name="Normal 5 3 3 3" xfId="3152" xr:uid="{624C3062-488A-49BF-9CB9-7B35EFB643D8}"/>
    <cellStyle name="Normal 5 3 3 3 2" xfId="3153" xr:uid="{D780E526-D5BE-40D3-A008-CD3312951420}"/>
    <cellStyle name="Normal 5 3 3 3 2 2" xfId="5838" xr:uid="{827A81AD-FAEC-4B44-9675-2033604DAA3B}"/>
    <cellStyle name="Normal 5 3 3 3 2 2 2" xfId="10194" xr:uid="{7D734A5E-E06C-4E89-BFB0-B534D121213E}"/>
    <cellStyle name="Normal 5 3 3 3 2 3" xfId="7863" xr:uid="{05F87B58-D0F3-4079-B5A9-7B2A48601B64}"/>
    <cellStyle name="Normal 5 3 3 3 3" xfId="4758" xr:uid="{8D268C36-FFAC-4BB8-A62C-900C984404BC}"/>
    <cellStyle name="Normal 5 3 3 3 3 2" xfId="9114" xr:uid="{49336478-9C1E-4D86-83E5-B15C4BB5C1E3}"/>
    <cellStyle name="Normal 5 3 3 3 4" xfId="7862" xr:uid="{EF83C089-0765-457D-B270-FABC63C76985}"/>
    <cellStyle name="Normal 5 3 3 4" xfId="3154" xr:uid="{5A394854-1546-4271-99DE-2D468041440F}"/>
    <cellStyle name="Normal 5 3 3 4 2" xfId="5298" xr:uid="{73A0C038-BFFE-4ECF-B833-02E2EB02856C}"/>
    <cellStyle name="Normal 5 3 3 4 2 2" xfId="9654" xr:uid="{CE3C65A0-25FB-47CA-80B9-BE62A09D2136}"/>
    <cellStyle name="Normal 5 3 3 4 3" xfId="7864" xr:uid="{AA75CEB8-4B23-4004-8F5E-BC6B5987E199}"/>
    <cellStyle name="Normal 5 3 3 5" xfId="4128" xr:uid="{B5BB8A37-E6AE-4360-B5DF-19D655CA77F0}"/>
    <cellStyle name="Normal 5 3 3 5 2" xfId="8484" xr:uid="{BF3A87CF-40B5-4E0D-B1F5-5C46413E7380}"/>
    <cellStyle name="Normal 5 3 3 6" xfId="7857" xr:uid="{8A3BC3D8-06FA-44D8-AAA2-B7858D1D5F86}"/>
    <cellStyle name="Normal 5 3 4" xfId="3155" xr:uid="{CD4C3409-9CD5-4041-8347-EF01F4B9D375}"/>
    <cellStyle name="Normal 5 3 4 2" xfId="3156" xr:uid="{29440467-C1B7-4CE1-B32A-91542C15ABF3}"/>
    <cellStyle name="Normal 5 3 4 2 2" xfId="3157" xr:uid="{9DC8FDC9-B582-4CC3-9307-075908EE54D1}"/>
    <cellStyle name="Normal 5 3 4 2 2 2" xfId="3158" xr:uid="{B88B54F4-7B6F-4A5D-B37E-ED2B0A7FDD29}"/>
    <cellStyle name="Normal 5 3 4 2 2 2 2" xfId="6052" xr:uid="{00EE6B80-2E95-4595-B4DA-601F0B6E217E}"/>
    <cellStyle name="Normal 5 3 4 2 2 2 2 2" xfId="10408" xr:uid="{978FAD54-BEC6-454C-8367-4A90C4F28F3D}"/>
    <cellStyle name="Normal 5 3 4 2 2 2 3" xfId="7868" xr:uid="{0A63B328-AB63-4CD1-8EF9-0285253FFA35}"/>
    <cellStyle name="Normal 5 3 4 2 2 3" xfId="4972" xr:uid="{F9A41B10-A453-45B9-A0B6-2F7AAA407A71}"/>
    <cellStyle name="Normal 5 3 4 2 2 3 2" xfId="9328" xr:uid="{44C4EF24-389E-4189-A77D-5938488F0584}"/>
    <cellStyle name="Normal 5 3 4 2 2 4" xfId="7867" xr:uid="{3253C098-E02F-4B5A-91D0-90E6729ABD52}"/>
    <cellStyle name="Normal 5 3 4 2 3" xfId="3159" xr:uid="{9BA6448A-C1CE-4FEC-A16D-B4E957D6E0EC}"/>
    <cellStyle name="Normal 5 3 4 2 3 2" xfId="5512" xr:uid="{80DFDA7F-ADA3-426A-AC8A-49324A8961F5}"/>
    <cellStyle name="Normal 5 3 4 2 3 2 2" xfId="9868" xr:uid="{90096B1C-5519-4B1E-AB8D-88FE805FCF98}"/>
    <cellStyle name="Normal 5 3 4 2 3 3" xfId="7869" xr:uid="{E4F57051-DDED-4A87-AC49-0430C5878E72}"/>
    <cellStyle name="Normal 5 3 4 2 4" xfId="4432" xr:uid="{B879B659-BA70-42F8-B60C-A578EB159863}"/>
    <cellStyle name="Normal 5 3 4 2 4 2" xfId="8788" xr:uid="{DD93B5F9-DDDF-441F-8F4F-0D11F159D97F}"/>
    <cellStyle name="Normal 5 3 4 2 5" xfId="7866" xr:uid="{C6F2008C-A551-4E48-A115-E74ECB9E62A1}"/>
    <cellStyle name="Normal 5 3 4 3" xfId="3160" xr:uid="{2B6C45B1-CB37-4196-95B6-727354CCF08B}"/>
    <cellStyle name="Normal 5 3 4 3 2" xfId="3161" xr:uid="{15875E57-7687-46E4-BADE-EF1FE8381840}"/>
    <cellStyle name="Normal 5 3 4 3 2 2" xfId="5782" xr:uid="{A4BB6DB3-4DD2-41A8-8C90-F56815FF31EE}"/>
    <cellStyle name="Normal 5 3 4 3 2 2 2" xfId="10138" xr:uid="{1E89A45A-AE55-427B-ADBA-0BF75CBABFAD}"/>
    <cellStyle name="Normal 5 3 4 3 2 3" xfId="7871" xr:uid="{539F49FC-7FE4-4E65-8464-56248A824D29}"/>
    <cellStyle name="Normal 5 3 4 3 3" xfId="4702" xr:uid="{56588F3D-A534-4AD8-BD75-B41E930E071A}"/>
    <cellStyle name="Normal 5 3 4 3 3 2" xfId="9058" xr:uid="{714A6FF7-0F19-4FA4-8DB5-A1670B81D9F4}"/>
    <cellStyle name="Normal 5 3 4 3 4" xfId="7870" xr:uid="{D380C876-B977-47D0-940B-9E9182FE2B44}"/>
    <cellStyle name="Normal 5 3 4 4" xfId="3162" xr:uid="{2FBC7DB2-4AAF-4FF4-8A3B-5CA9F5B92D62}"/>
    <cellStyle name="Normal 5 3 4 4 2" xfId="5242" xr:uid="{AFDECFC1-7687-4FD1-BF69-58FE398BB645}"/>
    <cellStyle name="Normal 5 3 4 4 2 2" xfId="9598" xr:uid="{26E5DBDD-4C1B-41C6-9E93-7B4CEC2449E4}"/>
    <cellStyle name="Normal 5 3 4 4 3" xfId="7872" xr:uid="{DE31140D-92EF-44B6-B50C-270BCFD4D548}"/>
    <cellStyle name="Normal 5 3 4 5" xfId="4252" xr:uid="{A97D353D-5A3F-48DC-BD22-CD22F9974645}"/>
    <cellStyle name="Normal 5 3 4 5 2" xfId="8608" xr:uid="{A400DCE9-BDD4-40F7-B044-5F4C583325F8}"/>
    <cellStyle name="Normal 5 3 4 6" xfId="7865" xr:uid="{E035ED71-7AFA-4A2D-BB92-02A64AB9AA11}"/>
    <cellStyle name="Normal 5 3 5" xfId="3163" xr:uid="{FF827941-C9AF-4FC0-8028-B7AB43A859F9}"/>
    <cellStyle name="Normal 5 3 5 2" xfId="3164" xr:uid="{C72ED67E-53E8-4022-9A94-0635BBDBD4E6}"/>
    <cellStyle name="Normal 5 3 5 2 2" xfId="3165" xr:uid="{22C0862E-F48B-4365-B1BE-0EEED7F93A72}"/>
    <cellStyle name="Normal 5 3 5 2 2 2" xfId="5928" xr:uid="{1670E08B-A20B-4F31-A4EB-FB5105F439E3}"/>
    <cellStyle name="Normal 5 3 5 2 2 2 2" xfId="10284" xr:uid="{DF4BF9A9-F9E9-455F-9827-B02341CE61B9}"/>
    <cellStyle name="Normal 5 3 5 2 2 3" xfId="7875" xr:uid="{68622668-43EA-4681-9037-E0BD280A2455}"/>
    <cellStyle name="Normal 5 3 5 2 3" xfId="4848" xr:uid="{7997855E-EE73-42BF-93A6-53A2F3A6BCC4}"/>
    <cellStyle name="Normal 5 3 5 2 3 2" xfId="9204" xr:uid="{3C6AAF34-9201-43FB-99B0-BEB237939706}"/>
    <cellStyle name="Normal 5 3 5 2 4" xfId="7874" xr:uid="{9F8EFBD6-2F06-40F8-980A-F446C4A269B6}"/>
    <cellStyle name="Normal 5 3 5 3" xfId="3166" xr:uid="{0F1323CE-650E-4F7B-9578-1F834D683904}"/>
    <cellStyle name="Normal 5 3 5 3 2" xfId="5388" xr:uid="{0131D634-387A-40E3-A607-7DB19B366ED0}"/>
    <cellStyle name="Normal 5 3 5 3 2 2" xfId="9744" xr:uid="{64615824-7DB5-4048-88DD-08B8D94A3DBE}"/>
    <cellStyle name="Normal 5 3 5 3 3" xfId="7876" xr:uid="{9EBC7907-5ACB-45BF-B15F-BD7E9D2DF3BD}"/>
    <cellStyle name="Normal 5 3 5 4" xfId="4308" xr:uid="{3CC10A74-453B-4AF7-A559-8515A56279D0}"/>
    <cellStyle name="Normal 5 3 5 4 2" xfId="8664" xr:uid="{F5EE33B5-BC45-4EC8-9049-CEA70B21AC66}"/>
    <cellStyle name="Normal 5 3 5 5" xfId="7873" xr:uid="{DA90E189-8B57-4621-BA9B-0899393AB7F8}"/>
    <cellStyle name="Normal 5 3 6" xfId="3167" xr:uid="{30BB5406-2FD3-4018-A5C1-58B3478DE869}"/>
    <cellStyle name="Normal 5 3 6 2" xfId="3168" xr:uid="{6ABF3A35-2930-4B43-A32D-A9D80D74D802}"/>
    <cellStyle name="Normal 5 3 6 2 2" xfId="5658" xr:uid="{1C0371DE-D7AB-426E-A8E7-D8253CF0A1ED}"/>
    <cellStyle name="Normal 5 3 6 2 2 2" xfId="10014" xr:uid="{DBE836EB-660D-4DCD-924B-5BAC25809F00}"/>
    <cellStyle name="Normal 5 3 6 2 3" xfId="7878" xr:uid="{3EAE4C7E-5DB7-4F0D-8F77-7483D82D73E1}"/>
    <cellStyle name="Normal 5 3 6 3" xfId="4578" xr:uid="{716BF3BE-0B38-4414-9232-3C2EB27012C5}"/>
    <cellStyle name="Normal 5 3 6 3 2" xfId="8934" xr:uid="{29822825-E269-473A-87C8-48D9A4083962}"/>
    <cellStyle name="Normal 5 3 6 4" xfId="7877" xr:uid="{6F26F723-300C-4B79-84F4-29A014646E90}"/>
    <cellStyle name="Normal 5 3 7" xfId="3169" xr:uid="{88D38F28-72AD-453B-B600-D559E75D7A95}"/>
    <cellStyle name="Normal 5 3 7 2" xfId="5118" xr:uid="{E9D2C946-395E-4E72-B8F2-6A67544391A5}"/>
    <cellStyle name="Normal 5 3 7 2 2" xfId="9474" xr:uid="{86955F49-BC8E-4003-B743-189EE9BE480A}"/>
    <cellStyle name="Normal 5 3 7 3" xfId="7879" xr:uid="{B714204F-E0CD-402B-853D-2DC3D1485DB5}"/>
    <cellStyle name="Normal 5 3 8" xfId="4072" xr:uid="{0AE17EA1-76ED-4547-BA4C-4154AD613147}"/>
    <cellStyle name="Normal 5 3 8 2" xfId="8428" xr:uid="{A90A220B-1406-4A94-BCCA-0BE010D45FEA}"/>
    <cellStyle name="Normal 5 3 9" xfId="7832" xr:uid="{CC3A05F7-A1E1-49CF-9816-877E4A6B1D29}"/>
    <cellStyle name="Normal 5 4" xfId="3170" xr:uid="{B8F539C0-D4B9-4418-8629-87D29B364201}"/>
    <cellStyle name="Normal 5 4 2" xfId="3171" xr:uid="{F107370F-B370-4310-9359-9E3CA3CF8818}"/>
    <cellStyle name="Normal 5 4 2 2" xfId="3172" xr:uid="{13C372AA-980E-46EA-996E-CA85D0D5FF5E}"/>
    <cellStyle name="Normal 5 4 2 2 2" xfId="3173" xr:uid="{E87E3BEC-3D86-423F-896A-A71C62A1A36C}"/>
    <cellStyle name="Normal 5 4 2 2 2 2" xfId="3174" xr:uid="{2A2DA219-66CC-4F8E-A8E8-CC5CA83E32B2}"/>
    <cellStyle name="Normal 5 4 2 2 2 2 2" xfId="3175" xr:uid="{1E45E75A-44EE-4E4E-9050-A3D7E8F9D8A2}"/>
    <cellStyle name="Normal 5 4 2 2 2 2 2 2" xfId="6154" xr:uid="{E8A3C9B9-36DF-4AEC-9D70-09DE20BFBAC5}"/>
    <cellStyle name="Normal 5 4 2 2 2 2 2 2 2" xfId="10510" xr:uid="{F66F4FDE-CAE5-4B79-8043-153781BA22CB}"/>
    <cellStyle name="Normal 5 4 2 2 2 2 2 3" xfId="7885" xr:uid="{CC9D806E-76FF-400D-89F6-32078DE8E818}"/>
    <cellStyle name="Normal 5 4 2 2 2 2 3" xfId="5074" xr:uid="{77630272-F5C6-495D-9F55-36BEB4AD8E8A}"/>
    <cellStyle name="Normal 5 4 2 2 2 2 3 2" xfId="9430" xr:uid="{221120ED-3F81-472D-84E3-9C3B98440989}"/>
    <cellStyle name="Normal 5 4 2 2 2 2 4" xfId="7884" xr:uid="{B081526C-FB57-4844-8506-F946D6D51A59}"/>
    <cellStyle name="Normal 5 4 2 2 2 3" xfId="3176" xr:uid="{96BE8428-0118-4667-8C8B-5CDE61A579C6}"/>
    <cellStyle name="Normal 5 4 2 2 2 3 2" xfId="5614" xr:uid="{AA94B15A-0931-43A4-895B-20B57A210E7F}"/>
    <cellStyle name="Normal 5 4 2 2 2 3 2 2" xfId="9970" xr:uid="{FC14869F-A9AC-424E-8423-10BF28D2CBE6}"/>
    <cellStyle name="Normal 5 4 2 2 2 3 3" xfId="7886" xr:uid="{E2590488-39F0-4C27-A589-35050F0B70E0}"/>
    <cellStyle name="Normal 5 4 2 2 2 4" xfId="4534" xr:uid="{165DB37C-6E05-4B93-99FA-AF82F81C2A95}"/>
    <cellStyle name="Normal 5 4 2 2 2 4 2" xfId="8890" xr:uid="{2630F1F0-8857-4BF5-A8BD-37512C10B9A0}"/>
    <cellStyle name="Normal 5 4 2 2 2 5" xfId="7883" xr:uid="{93E60455-B8F0-411B-A65E-A601566A6FAE}"/>
    <cellStyle name="Normal 5 4 2 2 3" xfId="3177" xr:uid="{9C8B4564-4B16-46F3-9CB8-3989BAEE6D04}"/>
    <cellStyle name="Normal 5 4 2 2 3 2" xfId="3178" xr:uid="{47BE0799-BC6A-4C43-8C84-FC1362EAFF9C}"/>
    <cellStyle name="Normal 5 4 2 2 3 2 2" xfId="5884" xr:uid="{C1C095D0-809B-4330-85B6-FA9FF49EEDC1}"/>
    <cellStyle name="Normal 5 4 2 2 3 2 2 2" xfId="10240" xr:uid="{C36380BA-7ACF-45AA-BA72-E45DBCA3130C}"/>
    <cellStyle name="Normal 5 4 2 2 3 2 3" xfId="7888" xr:uid="{78E5EAC8-7CB7-4DA2-8AFD-7DC3CCB9F318}"/>
    <cellStyle name="Normal 5 4 2 2 3 3" xfId="4804" xr:uid="{3AF1349C-4097-4BBD-B6E5-E254E5974B21}"/>
    <cellStyle name="Normal 5 4 2 2 3 3 2" xfId="9160" xr:uid="{67258DDE-D51A-43FC-9D55-5F6F71D27C35}"/>
    <cellStyle name="Normal 5 4 2 2 3 4" xfId="7887" xr:uid="{9F919690-E69F-4472-9B38-C0C20CFC690E}"/>
    <cellStyle name="Normal 5 4 2 2 4" xfId="3179" xr:uid="{293CF4BA-5651-4867-A7FE-E44BC1823EBC}"/>
    <cellStyle name="Normal 5 4 2 2 4 2" xfId="5344" xr:uid="{46AB42B9-12C4-4DDB-8E26-946233B15206}"/>
    <cellStyle name="Normal 5 4 2 2 4 2 2" xfId="9700" xr:uid="{58E9F458-091A-4063-B04A-510D5205E9A1}"/>
    <cellStyle name="Normal 5 4 2 2 4 3" xfId="7889" xr:uid="{C5F3E89D-751C-4632-9014-BD1906262A0E}"/>
    <cellStyle name="Normal 5 4 2 2 5" xfId="4174" xr:uid="{2E88A0BD-877A-4FEF-AA94-0ACA21506BB3}"/>
    <cellStyle name="Normal 5 4 2 2 5 2" xfId="8530" xr:uid="{71E4BF76-23E8-4129-9050-F26F7FBF8333}"/>
    <cellStyle name="Normal 5 4 2 2 6" xfId="7882" xr:uid="{65D6D453-0854-4710-B7EA-8FCD15EB479C}"/>
    <cellStyle name="Normal 5 4 2 3" xfId="3180" xr:uid="{9137E4A2-BEDB-4005-AC91-4AAC712F9BCA}"/>
    <cellStyle name="Normal 5 4 2 3 2" xfId="3181" xr:uid="{947F714E-1EB5-4A24-BEEA-892596DED6B4}"/>
    <cellStyle name="Normal 5 4 2 3 2 2" xfId="3182" xr:uid="{EF2AFFFE-F215-409B-990A-CE82E0252E35}"/>
    <cellStyle name="Normal 5 4 2 3 2 2 2" xfId="3183" xr:uid="{B3565E5D-8B25-43B8-991A-E4D6BC35065D}"/>
    <cellStyle name="Normal 5 4 2 3 2 2 2 2" xfId="6055" xr:uid="{3D24583D-5D64-445B-B9C0-F4279603BFCB}"/>
    <cellStyle name="Normal 5 4 2 3 2 2 2 2 2" xfId="10411" xr:uid="{0408E41A-4965-4A90-A591-11D794500B5C}"/>
    <cellStyle name="Normal 5 4 2 3 2 2 2 3" xfId="7893" xr:uid="{0A8BD883-EBFE-47F4-AF92-493A781AA0A0}"/>
    <cellStyle name="Normal 5 4 2 3 2 2 3" xfId="4975" xr:uid="{F2FCAEE8-370E-4E5C-A048-D48D16DDF64B}"/>
    <cellStyle name="Normal 5 4 2 3 2 2 3 2" xfId="9331" xr:uid="{11F08956-4CC2-4C89-AED8-C47ECB233B3D}"/>
    <cellStyle name="Normal 5 4 2 3 2 2 4" xfId="7892" xr:uid="{A3C2A2F5-5E29-4C96-A36D-54F4B5E304A9}"/>
    <cellStyle name="Normal 5 4 2 3 2 3" xfId="3184" xr:uid="{06919101-65D5-41D5-BBC2-17A5098BB6A7}"/>
    <cellStyle name="Normal 5 4 2 3 2 3 2" xfId="5515" xr:uid="{937D0A84-61AB-4DF0-BB33-A296E5A98B59}"/>
    <cellStyle name="Normal 5 4 2 3 2 3 2 2" xfId="9871" xr:uid="{9BAA5439-62AB-4EBF-AA37-641A2670AD1B}"/>
    <cellStyle name="Normal 5 4 2 3 2 3 3" xfId="7894" xr:uid="{803A6FB4-6108-43B5-B62B-41E3A94B9464}"/>
    <cellStyle name="Normal 5 4 2 3 2 4" xfId="4435" xr:uid="{4D1D0FB0-901E-45FB-8226-8F369E996C90}"/>
    <cellStyle name="Normal 5 4 2 3 2 4 2" xfId="8791" xr:uid="{9502B0CE-CCBE-42DB-8115-2DA6F80D1411}"/>
    <cellStyle name="Normal 5 4 2 3 2 5" xfId="7891" xr:uid="{4B877E59-7214-4436-9361-18A8C4183D6D}"/>
    <cellStyle name="Normal 5 4 2 3 3" xfId="3185" xr:uid="{35430926-16D1-476F-AF48-E66DC1431084}"/>
    <cellStyle name="Normal 5 4 2 3 3 2" xfId="3186" xr:uid="{33F7D7EE-922D-4C4B-84E6-F09BB95DA107}"/>
    <cellStyle name="Normal 5 4 2 3 3 2 2" xfId="5785" xr:uid="{EE6EC1BA-8BDB-4F0C-A4E9-2E7368FA699D}"/>
    <cellStyle name="Normal 5 4 2 3 3 2 2 2" xfId="10141" xr:uid="{FD875A97-8D0A-4943-A95A-41633ED18CE6}"/>
    <cellStyle name="Normal 5 4 2 3 3 2 3" xfId="7896" xr:uid="{AAA7E295-10CD-40C3-B94C-AEB3C2224F72}"/>
    <cellStyle name="Normal 5 4 2 3 3 3" xfId="4705" xr:uid="{740B93E4-7A65-40F8-B087-E7186CABFB7D}"/>
    <cellStyle name="Normal 5 4 2 3 3 3 2" xfId="9061" xr:uid="{3908EC00-6B3C-46D6-B857-CE8BE1956239}"/>
    <cellStyle name="Normal 5 4 2 3 3 4" xfId="7895" xr:uid="{8245F373-6420-421F-A084-023FB23123BB}"/>
    <cellStyle name="Normal 5 4 2 3 4" xfId="3187" xr:uid="{76451224-D600-4E49-91F3-F7B31C05517A}"/>
    <cellStyle name="Normal 5 4 2 3 4 2" xfId="5245" xr:uid="{F4F9E6E7-CBB1-47CA-A79A-C2E4E711DD38}"/>
    <cellStyle name="Normal 5 4 2 3 4 2 2" xfId="9601" xr:uid="{D25D636B-D713-40B2-AB2B-5C7813338D15}"/>
    <cellStyle name="Normal 5 4 2 3 4 3" xfId="7897" xr:uid="{FEC118E2-8923-4A23-BA0E-A7439B7D0BA6}"/>
    <cellStyle name="Normal 5 4 2 3 5" xfId="4255" xr:uid="{20929A89-831F-4E7F-8D75-B46AA16A0FB1}"/>
    <cellStyle name="Normal 5 4 2 3 5 2" xfId="8611" xr:uid="{FBAB67D0-1A0E-4CDC-982B-FA25C0D9ED9C}"/>
    <cellStyle name="Normal 5 4 2 3 6" xfId="7890" xr:uid="{DE5830D3-D2FC-425A-A4D0-1DF9B30267C0}"/>
    <cellStyle name="Normal 5 4 2 4" xfId="3188" xr:uid="{E1E34D84-9363-45A8-BFF7-0C6F3427D855}"/>
    <cellStyle name="Normal 5 4 2 4 2" xfId="3189" xr:uid="{869C1EA9-42F8-43AF-81F1-987BF41FA244}"/>
    <cellStyle name="Normal 5 4 2 4 2 2" xfId="3190" xr:uid="{73A24085-490A-47F9-8966-68AE45F73242}"/>
    <cellStyle name="Normal 5 4 2 4 2 2 2" xfId="5974" xr:uid="{44683569-EBEF-4730-BF19-C44E96A9DFE1}"/>
    <cellStyle name="Normal 5 4 2 4 2 2 2 2" xfId="10330" xr:uid="{5BAC4A92-B08C-4BFE-9C1C-38FFEB66B88A}"/>
    <cellStyle name="Normal 5 4 2 4 2 2 3" xfId="7900" xr:uid="{10D5F0D2-94C9-4A26-959D-E7AB641A9A1B}"/>
    <cellStyle name="Normal 5 4 2 4 2 3" xfId="4894" xr:uid="{F28DDE04-D573-406C-980B-E0F954F5B6D1}"/>
    <cellStyle name="Normal 5 4 2 4 2 3 2" xfId="9250" xr:uid="{A170DC72-DC4F-4DE6-AC3F-419DFB4514E9}"/>
    <cellStyle name="Normal 5 4 2 4 2 4" xfId="7899" xr:uid="{D8DBD1AD-36B9-4026-ABFE-1B4143C75937}"/>
    <cellStyle name="Normal 5 4 2 4 3" xfId="3191" xr:uid="{CB9418B2-BE9C-4665-ACB5-D2701E1762AF}"/>
    <cellStyle name="Normal 5 4 2 4 3 2" xfId="5434" xr:uid="{E955FD22-61DE-4EC8-AEC5-9830D4EBF0C8}"/>
    <cellStyle name="Normal 5 4 2 4 3 2 2" xfId="9790" xr:uid="{910E265A-77EC-4387-B2A6-E348F0472EB4}"/>
    <cellStyle name="Normal 5 4 2 4 3 3" xfId="7901" xr:uid="{246334A7-A596-47D8-AEEB-F22C3F7E3D1B}"/>
    <cellStyle name="Normal 5 4 2 4 4" xfId="4354" xr:uid="{8C6A4E3A-43A1-4845-842A-B57FEB184529}"/>
    <cellStyle name="Normal 5 4 2 4 4 2" xfId="8710" xr:uid="{D99EFA37-2095-4553-8DBA-8EC0C62B3334}"/>
    <cellStyle name="Normal 5 4 2 4 5" xfId="7898" xr:uid="{82705011-9F15-4AC6-801E-7C9AB16D1B13}"/>
    <cellStyle name="Normal 5 4 2 5" xfId="3192" xr:uid="{C86D8BDE-9E54-47CF-A4A3-FE8E34F77690}"/>
    <cellStyle name="Normal 5 4 2 5 2" xfId="3193" xr:uid="{5F484806-EE5B-4777-AFE8-A0FC37869926}"/>
    <cellStyle name="Normal 5 4 2 5 2 2" xfId="5704" xr:uid="{85CA19E2-7EF6-4F99-9F9B-4328705886FE}"/>
    <cellStyle name="Normal 5 4 2 5 2 2 2" xfId="10060" xr:uid="{036E6CCA-62C0-426D-BF5D-0EAB3B81748D}"/>
    <cellStyle name="Normal 5 4 2 5 2 3" xfId="7903" xr:uid="{39759110-8FEC-4361-A9B6-8D63A14B49A5}"/>
    <cellStyle name="Normal 5 4 2 5 3" xfId="4624" xr:uid="{23A1A0A3-0B52-4984-9A79-DE3FBB7EE2B5}"/>
    <cellStyle name="Normal 5 4 2 5 3 2" xfId="8980" xr:uid="{3BED6C20-8A7A-4C8A-9026-1AEA67D5D671}"/>
    <cellStyle name="Normal 5 4 2 5 4" xfId="7902" xr:uid="{44606DD8-6D47-4F30-B6F8-63DCCDFE72C6}"/>
    <cellStyle name="Normal 5 4 2 6" xfId="3194" xr:uid="{B7049BD8-290E-4DB2-BBDE-B23C363A386E}"/>
    <cellStyle name="Normal 5 4 2 6 2" xfId="5164" xr:uid="{3136A5B6-EA55-4A2C-9E05-FAD57C488B97}"/>
    <cellStyle name="Normal 5 4 2 6 2 2" xfId="9520" xr:uid="{5B77A374-F72E-46ED-8884-777504790463}"/>
    <cellStyle name="Normal 5 4 2 6 3" xfId="7904" xr:uid="{21E645A8-2D34-4BF3-92E3-9750F6FAB18D}"/>
    <cellStyle name="Normal 5 4 2 7" xfId="4075" xr:uid="{4B5640FB-AB20-430D-8BA4-AA987AA55AB3}"/>
    <cellStyle name="Normal 5 4 2 7 2" xfId="8431" xr:uid="{22C96529-3B10-4C21-9F56-7047161D0D31}"/>
    <cellStyle name="Normal 5 4 2 8" xfId="7881" xr:uid="{4352A1DC-24A3-4CC1-B2CF-AED8163FAA75}"/>
    <cellStyle name="Normal 5 4 3" xfId="3195" xr:uid="{196E0E8D-840F-48CB-9519-07A41550C226}"/>
    <cellStyle name="Normal 5 4 3 2" xfId="3196" xr:uid="{7F1BEDEB-AFB7-46A6-9817-2F049B7596F2}"/>
    <cellStyle name="Normal 5 4 3 2 2" xfId="3197" xr:uid="{471D53C7-27C4-44EB-943E-A66A61221BF0}"/>
    <cellStyle name="Normal 5 4 3 2 2 2" xfId="3198" xr:uid="{CB0F26F5-34CB-4F44-8160-B95986006984}"/>
    <cellStyle name="Normal 5 4 3 2 2 2 2" xfId="6109" xr:uid="{E9CC1FE9-E3B2-4C3C-905F-4A13E2A5D95C}"/>
    <cellStyle name="Normal 5 4 3 2 2 2 2 2" xfId="10465" xr:uid="{B590CACD-7761-4079-B9D7-8B46C9CA65EE}"/>
    <cellStyle name="Normal 5 4 3 2 2 2 3" xfId="7908" xr:uid="{0DC2D1C7-ECE1-4091-9C04-A8A580B46A92}"/>
    <cellStyle name="Normal 5 4 3 2 2 3" xfId="5029" xr:uid="{8FFFF239-95D0-4D47-8CA0-AB34D3670D53}"/>
    <cellStyle name="Normal 5 4 3 2 2 3 2" xfId="9385" xr:uid="{26FDFCB7-D585-488A-AC63-00CC808EBA93}"/>
    <cellStyle name="Normal 5 4 3 2 2 4" xfId="7907" xr:uid="{3C35AB0C-FF73-4B5E-981E-824B5BB02A3B}"/>
    <cellStyle name="Normal 5 4 3 2 3" xfId="3199" xr:uid="{8D189B5E-8644-43B6-A108-46319BD5246E}"/>
    <cellStyle name="Normal 5 4 3 2 3 2" xfId="5569" xr:uid="{A30ECED4-247F-4AC6-A4EE-DAD0BAD96025}"/>
    <cellStyle name="Normal 5 4 3 2 3 2 2" xfId="9925" xr:uid="{64F7EA81-8F36-4FAF-A6A0-5EE6AA34B736}"/>
    <cellStyle name="Normal 5 4 3 2 3 3" xfId="7909" xr:uid="{D6401212-90B2-474E-A59C-679096664379}"/>
    <cellStyle name="Normal 5 4 3 2 4" xfId="4489" xr:uid="{D0995F7A-4D85-43E4-AC2F-0650F40E488F}"/>
    <cellStyle name="Normal 5 4 3 2 4 2" xfId="8845" xr:uid="{55C53C6A-61FB-4D00-B326-189604E31560}"/>
    <cellStyle name="Normal 5 4 3 2 5" xfId="7906" xr:uid="{71317F74-6969-4DC2-A090-D40C599B90E4}"/>
    <cellStyle name="Normal 5 4 3 3" xfId="3200" xr:uid="{59649B85-F38D-4893-8C69-2B1FD408024B}"/>
    <cellStyle name="Normal 5 4 3 3 2" xfId="3201" xr:uid="{0E7103AE-E89D-4A6E-B241-2EDC0020CC5E}"/>
    <cellStyle name="Normal 5 4 3 3 2 2" xfId="5839" xr:uid="{4CB96CAF-D6DF-49D2-88D3-3ED9D6E3B80C}"/>
    <cellStyle name="Normal 5 4 3 3 2 2 2" xfId="10195" xr:uid="{913BAEBD-5FFB-407A-8D78-EA5B5F50688D}"/>
    <cellStyle name="Normal 5 4 3 3 2 3" xfId="7911" xr:uid="{BFCEBE1A-BF9B-452D-AD0B-DE7F79C6D801}"/>
    <cellStyle name="Normal 5 4 3 3 3" xfId="4759" xr:uid="{B053BF94-1ACF-4570-8DF5-79B72676DB96}"/>
    <cellStyle name="Normal 5 4 3 3 3 2" xfId="9115" xr:uid="{AF2F0318-09D2-4290-BA94-01F3D22F72A1}"/>
    <cellStyle name="Normal 5 4 3 3 4" xfId="7910" xr:uid="{958BF86C-933B-46BA-B5CF-8D1DF67E11C5}"/>
    <cellStyle name="Normal 5 4 3 4" xfId="3202" xr:uid="{D88A171A-E447-49BD-9905-2625701500A5}"/>
    <cellStyle name="Normal 5 4 3 4 2" xfId="5299" xr:uid="{5ABD7044-5FE2-4930-8A25-D78D83B8A81B}"/>
    <cellStyle name="Normal 5 4 3 4 2 2" xfId="9655" xr:uid="{3E0B60CB-E9C1-43DE-8BBC-8839AA3B3052}"/>
    <cellStyle name="Normal 5 4 3 4 3" xfId="7912" xr:uid="{A06608E2-168F-4124-8B24-85E567D105B6}"/>
    <cellStyle name="Normal 5 4 3 5" xfId="4129" xr:uid="{DC2A5AB1-D223-44E8-8197-2B5924F28198}"/>
    <cellStyle name="Normal 5 4 3 5 2" xfId="8485" xr:uid="{8001E162-9110-42AD-BCAB-931791C56833}"/>
    <cellStyle name="Normal 5 4 3 6" xfId="7905" xr:uid="{62604759-9365-464D-96B3-C4564481CA9F}"/>
    <cellStyle name="Normal 5 4 4" xfId="3203" xr:uid="{5F54A7BD-B54C-44D8-AAF0-432A1ED41F29}"/>
    <cellStyle name="Normal 5 4 4 2" xfId="3204" xr:uid="{C0AB9A49-535B-4683-BEBC-9B4013EC65DA}"/>
    <cellStyle name="Normal 5 4 4 2 2" xfId="3205" xr:uid="{F80924F5-CEED-46E9-A9D7-A16BC39089C5}"/>
    <cellStyle name="Normal 5 4 4 2 2 2" xfId="3206" xr:uid="{0548C393-7D28-4B29-8FF6-EFCF5A34E857}"/>
    <cellStyle name="Normal 5 4 4 2 2 2 2" xfId="6054" xr:uid="{D843E3D8-E149-441F-9574-40080D1C27FD}"/>
    <cellStyle name="Normal 5 4 4 2 2 2 2 2" xfId="10410" xr:uid="{315C158C-530D-43E8-8759-9BB25D9DB4B3}"/>
    <cellStyle name="Normal 5 4 4 2 2 2 3" xfId="7916" xr:uid="{A969E52B-C9D7-4AE3-A626-18740D16518E}"/>
    <cellStyle name="Normal 5 4 4 2 2 3" xfId="4974" xr:uid="{1F21C4FE-6187-4A14-AE90-08E631D1748C}"/>
    <cellStyle name="Normal 5 4 4 2 2 3 2" xfId="9330" xr:uid="{40A68226-3C25-4182-B00C-086A755041FB}"/>
    <cellStyle name="Normal 5 4 4 2 2 4" xfId="7915" xr:uid="{11B6AECB-0F28-4F3C-BBDE-EB8AAEA1B340}"/>
    <cellStyle name="Normal 5 4 4 2 3" xfId="3207" xr:uid="{2F72A976-12DD-4B6F-97D6-5935EC4CB60D}"/>
    <cellStyle name="Normal 5 4 4 2 3 2" xfId="5514" xr:uid="{CE568832-0271-4930-B6C0-1020606CA174}"/>
    <cellStyle name="Normal 5 4 4 2 3 2 2" xfId="9870" xr:uid="{444A8307-D558-43DD-90E8-C97245B3C3A7}"/>
    <cellStyle name="Normal 5 4 4 2 3 3" xfId="7917" xr:uid="{E5319856-7F4B-4638-8275-BA47DA8E90F2}"/>
    <cellStyle name="Normal 5 4 4 2 4" xfId="4434" xr:uid="{E4DC7884-9E14-48FE-95C3-93BB2B8ACD12}"/>
    <cellStyle name="Normal 5 4 4 2 4 2" xfId="8790" xr:uid="{29FEB40B-C8EB-47C9-AB20-206D49836550}"/>
    <cellStyle name="Normal 5 4 4 2 5" xfId="7914" xr:uid="{E7D63712-0FBF-4D4D-99F1-08847EEF3BCF}"/>
    <cellStyle name="Normal 5 4 4 3" xfId="3208" xr:uid="{2478CE94-CD9D-4C60-9BE6-D75750AF3E73}"/>
    <cellStyle name="Normal 5 4 4 3 2" xfId="3209" xr:uid="{2CE976C7-F960-4791-8B22-1E4CB67BDFD3}"/>
    <cellStyle name="Normal 5 4 4 3 2 2" xfId="5784" xr:uid="{8A89CC22-AA8A-4AE6-9493-84BF1D934F80}"/>
    <cellStyle name="Normal 5 4 4 3 2 2 2" xfId="10140" xr:uid="{C6BD846F-402E-4A70-BA35-2A54E73FBE4C}"/>
    <cellStyle name="Normal 5 4 4 3 2 3" xfId="7919" xr:uid="{398E165D-3B53-4393-9D3C-74AEC67EF252}"/>
    <cellStyle name="Normal 5 4 4 3 3" xfId="4704" xr:uid="{794A89BD-1E5B-4070-9125-C46C27EBDED0}"/>
    <cellStyle name="Normal 5 4 4 3 3 2" xfId="9060" xr:uid="{56296FBA-D1F0-4FCB-A2A4-3CDC0D0FA457}"/>
    <cellStyle name="Normal 5 4 4 3 4" xfId="7918" xr:uid="{98372817-F02A-47DF-8418-F8588670D126}"/>
    <cellStyle name="Normal 5 4 4 4" xfId="3210" xr:uid="{595FDED0-ECBB-4FBB-A28F-10E7C31C7D11}"/>
    <cellStyle name="Normal 5 4 4 4 2" xfId="5244" xr:uid="{E271EEA5-ED69-46AC-863C-B2105DC7004A}"/>
    <cellStyle name="Normal 5 4 4 4 2 2" xfId="9600" xr:uid="{76579CD7-3A86-4883-8051-C71A54C65C0B}"/>
    <cellStyle name="Normal 5 4 4 4 3" xfId="7920" xr:uid="{5E308020-923C-4011-A77F-8E132C7C4147}"/>
    <cellStyle name="Normal 5 4 4 5" xfId="4254" xr:uid="{1DF1B561-68D9-4A76-9376-7A9FBD7049FE}"/>
    <cellStyle name="Normal 5 4 4 5 2" xfId="8610" xr:uid="{0A2B9675-02FF-420D-9524-203EB621066E}"/>
    <cellStyle name="Normal 5 4 4 6" xfId="7913" xr:uid="{8B8A6266-7BBA-483E-8BE3-41C9489CCED3}"/>
    <cellStyle name="Normal 5 4 5" xfId="3211" xr:uid="{B8683DB9-A81A-4B72-8185-BB31A3B1B17B}"/>
    <cellStyle name="Normal 5 4 5 2" xfId="3212" xr:uid="{AB3D2089-9EC7-4C34-8833-546AFD036CA2}"/>
    <cellStyle name="Normal 5 4 5 2 2" xfId="3213" xr:uid="{54654E4C-607D-43C0-9CF5-F9640167B533}"/>
    <cellStyle name="Normal 5 4 5 2 2 2" xfId="5929" xr:uid="{EDEE0DE9-F019-4454-A77C-3B5A408FEEA9}"/>
    <cellStyle name="Normal 5 4 5 2 2 2 2" xfId="10285" xr:uid="{5DC13B0E-34E8-4A18-9BC8-B4107E946193}"/>
    <cellStyle name="Normal 5 4 5 2 2 3" xfId="7923" xr:uid="{D8787184-D6DE-4457-BC3D-6CD7DBF94EA6}"/>
    <cellStyle name="Normal 5 4 5 2 3" xfId="4849" xr:uid="{F0EBBEA4-258B-4CCA-8736-8AFC780B606B}"/>
    <cellStyle name="Normal 5 4 5 2 3 2" xfId="9205" xr:uid="{17F5B27D-9600-4137-B471-6ED49475270B}"/>
    <cellStyle name="Normal 5 4 5 2 4" xfId="7922" xr:uid="{A34A129B-9C66-4FAC-9396-5103FB59CB52}"/>
    <cellStyle name="Normal 5 4 5 3" xfId="3214" xr:uid="{37A49350-2EE9-4F8F-841B-26F49B3F93C1}"/>
    <cellStyle name="Normal 5 4 5 3 2" xfId="5389" xr:uid="{00B7C292-B2EB-44D7-8FED-34A0925BC38C}"/>
    <cellStyle name="Normal 5 4 5 3 2 2" xfId="9745" xr:uid="{FC3CD038-D68E-4D07-8A8A-C0A0F8797345}"/>
    <cellStyle name="Normal 5 4 5 3 3" xfId="7924" xr:uid="{527E72AA-E9D0-458B-9EC5-AB54E617D7D9}"/>
    <cellStyle name="Normal 5 4 5 4" xfId="4309" xr:uid="{E68E6B4A-5365-4851-9664-64419487FE3B}"/>
    <cellStyle name="Normal 5 4 5 4 2" xfId="8665" xr:uid="{94A46F81-3EE5-4DA7-8F01-53063D5D6BAA}"/>
    <cellStyle name="Normal 5 4 5 5" xfId="7921" xr:uid="{C6FB5102-5BDF-4DDD-8B21-DC4F05A82C31}"/>
    <cellStyle name="Normal 5 4 6" xfId="3215" xr:uid="{CF42EB0F-A854-47FD-B88C-92C9D1243ADF}"/>
    <cellStyle name="Normal 5 4 6 2" xfId="3216" xr:uid="{3FCA0B88-8B1E-4E9F-AFDD-4EA10E0113B8}"/>
    <cellStyle name="Normal 5 4 6 2 2" xfId="5659" xr:uid="{BEF8A687-304D-4D18-9A24-28B0EAE5FFA7}"/>
    <cellStyle name="Normal 5 4 6 2 2 2" xfId="10015" xr:uid="{EB99C56A-733E-4A23-B602-3091F1C3AB39}"/>
    <cellStyle name="Normal 5 4 6 2 3" xfId="7926" xr:uid="{FE53B222-32DB-4E07-8F31-AA3EEC983097}"/>
    <cellStyle name="Normal 5 4 6 3" xfId="4579" xr:uid="{42A88FE1-7DD2-403F-B009-4448D3FE5E30}"/>
    <cellStyle name="Normal 5 4 6 3 2" xfId="8935" xr:uid="{5E9155D8-5475-4D66-95A2-5C72727B8160}"/>
    <cellStyle name="Normal 5 4 6 4" xfId="7925" xr:uid="{1EFD571D-7F98-4C9E-9687-83AF577F0551}"/>
    <cellStyle name="Normal 5 4 7" xfId="3217" xr:uid="{6837DFB2-1618-41CB-B61F-F6F3F0A25F1B}"/>
    <cellStyle name="Normal 5 4 7 2" xfId="5119" xr:uid="{C4B192AB-E75B-4DE0-B4D1-EF9DAF9CEC94}"/>
    <cellStyle name="Normal 5 4 7 2 2" xfId="9475" xr:uid="{2BC81201-3B29-4847-AF39-DEAC4AB64194}"/>
    <cellStyle name="Normal 5 4 7 3" xfId="7927" xr:uid="{B62A2C4F-8689-459C-AB47-FF74A07BE8CB}"/>
    <cellStyle name="Normal 5 4 8" xfId="4074" xr:uid="{529EB833-F058-4C9E-9400-6268AC82233A}"/>
    <cellStyle name="Normal 5 4 8 2" xfId="8430" xr:uid="{1A2D2AEE-B1FF-4718-A408-20E7901E1029}"/>
    <cellStyle name="Normal 5 4 9" xfId="7880" xr:uid="{93834E6D-FF9F-487A-BA34-219A64948DDE}"/>
    <cellStyle name="Normal 5 5" xfId="3218" xr:uid="{6903A385-38A0-48E0-9AFC-A2815A708FF4}"/>
    <cellStyle name="Normal 5 5 2" xfId="3219" xr:uid="{130387D2-2F6A-472A-B67C-AE02BD40D5D7}"/>
    <cellStyle name="Normal 5 5 2 2" xfId="3220" xr:uid="{C96F7121-3110-485A-9F4D-7C47B8327395}"/>
    <cellStyle name="Normal 5 5 2 2 2" xfId="3221" xr:uid="{05ECFAFD-C5D4-45DA-866D-262ADEBEE2BF}"/>
    <cellStyle name="Normal 5 5 2 2 2 2" xfId="3222" xr:uid="{F9456CAB-198D-4830-910D-8ED680D5C0F1}"/>
    <cellStyle name="Normal 5 5 2 2 2 2 2" xfId="3223" xr:uid="{FAA47BA7-678E-460A-A65E-40BB49628118}"/>
    <cellStyle name="Normal 5 5 2 2 2 2 2 2" xfId="6151" xr:uid="{B36BE29D-7174-42B8-8476-D8A58B90D621}"/>
    <cellStyle name="Normal 5 5 2 2 2 2 2 2 2" xfId="10507" xr:uid="{8D0519B7-A0F2-4DD1-9C85-AA59D427A7BA}"/>
    <cellStyle name="Normal 5 5 2 2 2 2 2 3" xfId="7933" xr:uid="{DD9016D1-8D05-42A8-BCD1-FA82E3ED9F17}"/>
    <cellStyle name="Normal 5 5 2 2 2 2 3" xfId="5071" xr:uid="{F123CFD1-3225-4F0C-9188-1DE6E9A0A7D1}"/>
    <cellStyle name="Normal 5 5 2 2 2 2 3 2" xfId="9427" xr:uid="{0FED4A91-0928-4333-88BE-0AE3303AAC80}"/>
    <cellStyle name="Normal 5 5 2 2 2 2 4" xfId="7932" xr:uid="{72A29282-8C0B-493D-80A3-231FA80B91F2}"/>
    <cellStyle name="Normal 5 5 2 2 2 3" xfId="3224" xr:uid="{A37FC93C-D22B-4EA6-A039-80A9AA62B322}"/>
    <cellStyle name="Normal 5 5 2 2 2 3 2" xfId="5611" xr:uid="{041D8694-3B22-4987-89F6-2987502AF8D9}"/>
    <cellStyle name="Normal 5 5 2 2 2 3 2 2" xfId="9967" xr:uid="{DCCD7C5B-B279-4BA0-88DB-B1CE5A98D5E7}"/>
    <cellStyle name="Normal 5 5 2 2 2 3 3" xfId="7934" xr:uid="{F48D8DE1-D0CF-4CAB-ABB0-BC2FBDB3BFBC}"/>
    <cellStyle name="Normal 5 5 2 2 2 4" xfId="4531" xr:uid="{BF8A60AF-8D6E-4CA5-92B3-BE2069A0BD48}"/>
    <cellStyle name="Normal 5 5 2 2 2 4 2" xfId="8887" xr:uid="{3F6D8282-9564-4174-8956-759784C61C62}"/>
    <cellStyle name="Normal 5 5 2 2 2 5" xfId="7931" xr:uid="{0B1E89CE-A7FF-440F-9E16-C492EAF1EC9A}"/>
    <cellStyle name="Normal 5 5 2 2 3" xfId="3225" xr:uid="{A0DEC86D-6BB6-42A7-892A-03A2A2AF4111}"/>
    <cellStyle name="Normal 5 5 2 2 3 2" xfId="3226" xr:uid="{23DA327C-15AE-4CDE-B495-701751D4454A}"/>
    <cellStyle name="Normal 5 5 2 2 3 2 2" xfId="5881" xr:uid="{6C5AC788-68FD-465C-B80B-CDC35FF0385F}"/>
    <cellStyle name="Normal 5 5 2 2 3 2 2 2" xfId="10237" xr:uid="{E2AA839F-38AF-4D2E-A476-CD882297F881}"/>
    <cellStyle name="Normal 5 5 2 2 3 2 3" xfId="7936" xr:uid="{F4476FFB-A311-434A-8B8B-476670B460CD}"/>
    <cellStyle name="Normal 5 5 2 2 3 3" xfId="4801" xr:uid="{BCA96FE6-68CD-48B7-95A4-18328BA80C4A}"/>
    <cellStyle name="Normal 5 5 2 2 3 3 2" xfId="9157" xr:uid="{EBC203D3-BA0A-47CF-95E7-A1B2927C5A96}"/>
    <cellStyle name="Normal 5 5 2 2 3 4" xfId="7935" xr:uid="{EF2503F8-E293-44A2-8ED5-FABF138155DE}"/>
    <cellStyle name="Normal 5 5 2 2 4" xfId="3227" xr:uid="{86CB2580-DA5D-41AE-A722-E916E10D3294}"/>
    <cellStyle name="Normal 5 5 2 2 4 2" xfId="5341" xr:uid="{0367C425-4D92-4EB4-9100-10907D9E0C6C}"/>
    <cellStyle name="Normal 5 5 2 2 4 2 2" xfId="9697" xr:uid="{C3B25BBE-B76C-4635-842C-74DA22E7383A}"/>
    <cellStyle name="Normal 5 5 2 2 4 3" xfId="7937" xr:uid="{EFCFDEFC-3897-45AE-B8AD-B3DF1B0C431C}"/>
    <cellStyle name="Normal 5 5 2 2 5" xfId="4171" xr:uid="{AFB477C7-E933-4929-90B2-3DC78F81B153}"/>
    <cellStyle name="Normal 5 5 2 2 5 2" xfId="8527" xr:uid="{AB4CE464-DFC1-4A64-BF64-848F1688C6A6}"/>
    <cellStyle name="Normal 5 5 2 2 6" xfId="7930" xr:uid="{8784635D-649B-4B7C-8ABF-744BAEDA269B}"/>
    <cellStyle name="Normal 5 5 2 3" xfId="3228" xr:uid="{AFAEC20F-DD86-462B-A868-BDC24C2C57C8}"/>
    <cellStyle name="Normal 5 5 2 3 2" xfId="3229" xr:uid="{5A9F2F58-F796-4D8B-A24B-095348D6496B}"/>
    <cellStyle name="Normal 5 5 2 3 2 2" xfId="3230" xr:uid="{2DF6E448-3741-48BC-B061-B510DA1A3746}"/>
    <cellStyle name="Normal 5 5 2 3 2 2 2" xfId="3231" xr:uid="{776B5EBA-D486-432C-9B79-5D4BE77216E8}"/>
    <cellStyle name="Normal 5 5 2 3 2 2 2 2" xfId="6057" xr:uid="{BE99B40F-EAEC-4128-9A81-233215514E61}"/>
    <cellStyle name="Normal 5 5 2 3 2 2 2 2 2" xfId="10413" xr:uid="{82DFE594-553E-4BE7-AE18-7E660712B647}"/>
    <cellStyle name="Normal 5 5 2 3 2 2 2 3" xfId="7941" xr:uid="{ACF30F6F-9A1C-4060-9EB3-D15BBF7E9235}"/>
    <cellStyle name="Normal 5 5 2 3 2 2 3" xfId="4977" xr:uid="{5057566F-C3EF-450A-9179-1880CAB84508}"/>
    <cellStyle name="Normal 5 5 2 3 2 2 3 2" xfId="9333" xr:uid="{3A11EB36-F432-4DB8-AC90-DAC9C1860147}"/>
    <cellStyle name="Normal 5 5 2 3 2 2 4" xfId="7940" xr:uid="{B1BE9068-3F8E-4DC5-AA9D-0BD95DED9B10}"/>
    <cellStyle name="Normal 5 5 2 3 2 3" xfId="3232" xr:uid="{097F6FE2-F0C6-4DFE-9FA7-F428E11CA186}"/>
    <cellStyle name="Normal 5 5 2 3 2 3 2" xfId="5517" xr:uid="{C60043BB-32B5-4F58-8216-1210B1CF2C9C}"/>
    <cellStyle name="Normal 5 5 2 3 2 3 2 2" xfId="9873" xr:uid="{5BF07A8F-A632-4019-9D34-B6D5D2108D68}"/>
    <cellStyle name="Normal 5 5 2 3 2 3 3" xfId="7942" xr:uid="{0C14EDE2-FDDA-4286-A773-5C8262EBF519}"/>
    <cellStyle name="Normal 5 5 2 3 2 4" xfId="4437" xr:uid="{D1584416-6244-4C66-BEFB-82E53FB6212A}"/>
    <cellStyle name="Normal 5 5 2 3 2 4 2" xfId="8793" xr:uid="{AF24C508-16B7-4959-BDE3-445C4D0EC676}"/>
    <cellStyle name="Normal 5 5 2 3 2 5" xfId="7939" xr:uid="{964620B6-1819-4116-A16F-9B92E9AF9391}"/>
    <cellStyle name="Normal 5 5 2 3 3" xfId="3233" xr:uid="{184DAAAE-018E-4C96-B1E5-FA69B1343421}"/>
    <cellStyle name="Normal 5 5 2 3 3 2" xfId="3234" xr:uid="{4B1F8B1D-AACC-4B41-9B05-CF60A9CE6235}"/>
    <cellStyle name="Normal 5 5 2 3 3 2 2" xfId="5787" xr:uid="{0E0A1CB4-441B-4F12-BFCC-8038835E99DC}"/>
    <cellStyle name="Normal 5 5 2 3 3 2 2 2" xfId="10143" xr:uid="{F7705B8E-A7AA-42AE-A62C-08450F4F6CCA}"/>
    <cellStyle name="Normal 5 5 2 3 3 2 3" xfId="7944" xr:uid="{84F86551-202F-4E9C-9E76-9A14BECE65B7}"/>
    <cellStyle name="Normal 5 5 2 3 3 3" xfId="4707" xr:uid="{2865600A-FB4F-4D26-8466-71960F2A77F4}"/>
    <cellStyle name="Normal 5 5 2 3 3 3 2" xfId="9063" xr:uid="{1BDDE90A-02A1-4C11-9249-21F888DB3CFE}"/>
    <cellStyle name="Normal 5 5 2 3 3 4" xfId="7943" xr:uid="{75672719-6E84-4F98-8960-8B03585BC22D}"/>
    <cellStyle name="Normal 5 5 2 3 4" xfId="3235" xr:uid="{80D5CEF6-04D3-4530-8807-3EFF530069D5}"/>
    <cellStyle name="Normal 5 5 2 3 4 2" xfId="5247" xr:uid="{925B2098-7424-4A08-B705-F2DCE2274B02}"/>
    <cellStyle name="Normal 5 5 2 3 4 2 2" xfId="9603" xr:uid="{9881E716-BB3B-4B79-878D-207CE07B182B}"/>
    <cellStyle name="Normal 5 5 2 3 4 3" xfId="7945" xr:uid="{3CBEB86F-2850-4E1B-B64D-C1C41CC45FE3}"/>
    <cellStyle name="Normal 5 5 2 3 5" xfId="4257" xr:uid="{D435DF1E-4D1A-4436-B170-17DD4DD153B3}"/>
    <cellStyle name="Normal 5 5 2 3 5 2" xfId="8613" xr:uid="{91D26CBA-514A-420D-B9F6-5D9B0C1AEB52}"/>
    <cellStyle name="Normal 5 5 2 3 6" xfId="7938" xr:uid="{357848E9-E0CE-4B05-A59D-647CEA481154}"/>
    <cellStyle name="Normal 5 5 2 4" xfId="3236" xr:uid="{3141E442-D345-4A75-9A8D-3B69E2F2990A}"/>
    <cellStyle name="Normal 5 5 2 4 2" xfId="3237" xr:uid="{652846F1-77C4-46A1-85B8-90ACBB85D735}"/>
    <cellStyle name="Normal 5 5 2 4 2 2" xfId="3238" xr:uid="{1EA13069-9BF7-45E1-A15E-1773DA3A1131}"/>
    <cellStyle name="Normal 5 5 2 4 2 2 2" xfId="5971" xr:uid="{082324B0-DB74-4149-9A31-24F34701EF97}"/>
    <cellStyle name="Normal 5 5 2 4 2 2 2 2" xfId="10327" xr:uid="{11A5F3A2-EE58-4987-A0DA-C7591D8CEC78}"/>
    <cellStyle name="Normal 5 5 2 4 2 2 3" xfId="7948" xr:uid="{4198B98F-D43D-48D6-ABB7-29C1546890D1}"/>
    <cellStyle name="Normal 5 5 2 4 2 3" xfId="4891" xr:uid="{A0F325B5-2D54-49F7-9B7C-96FF840B7C8B}"/>
    <cellStyle name="Normal 5 5 2 4 2 3 2" xfId="9247" xr:uid="{A3E46252-6B46-42C4-A33C-075EC498DC10}"/>
    <cellStyle name="Normal 5 5 2 4 2 4" xfId="7947" xr:uid="{43F07112-17CD-42C7-A2AD-7CA30DA98078}"/>
    <cellStyle name="Normal 5 5 2 4 3" xfId="3239" xr:uid="{7B4331CA-21F3-4CD3-9F93-88AA21CD5E6A}"/>
    <cellStyle name="Normal 5 5 2 4 3 2" xfId="5431" xr:uid="{FAEF4CD3-936F-4826-8D73-555A963A54B8}"/>
    <cellStyle name="Normal 5 5 2 4 3 2 2" xfId="9787" xr:uid="{CC3E1A40-B248-4958-AD72-FF3A9C18E77D}"/>
    <cellStyle name="Normal 5 5 2 4 3 3" xfId="7949" xr:uid="{0AE12E7A-5524-4A65-AE70-0574607804BB}"/>
    <cellStyle name="Normal 5 5 2 4 4" xfId="4351" xr:uid="{D804EB4B-F954-44F1-BF91-BBFFC73F82E6}"/>
    <cellStyle name="Normal 5 5 2 4 4 2" xfId="8707" xr:uid="{2A16F779-CE74-4AC4-852A-41A3757ADF52}"/>
    <cellStyle name="Normal 5 5 2 4 5" xfId="7946" xr:uid="{8D6FE3AF-3EF1-4038-B52C-5C0DF6BC8DB3}"/>
    <cellStyle name="Normal 5 5 2 5" xfId="3240" xr:uid="{8FB79C51-4DD3-4353-B3D9-C68F8AB05D1F}"/>
    <cellStyle name="Normal 5 5 2 5 2" xfId="3241" xr:uid="{7C5A699C-D84D-4828-A942-6AD4633B7645}"/>
    <cellStyle name="Normal 5 5 2 5 2 2" xfId="5701" xr:uid="{DFD4937F-0DC6-450A-BBCF-2C622CE5EA4B}"/>
    <cellStyle name="Normal 5 5 2 5 2 2 2" xfId="10057" xr:uid="{FF59A20C-F718-414E-B4C5-5ED0196C0ED7}"/>
    <cellStyle name="Normal 5 5 2 5 2 3" xfId="7951" xr:uid="{0AF659BC-B1ED-4135-941F-0A5E3753BCC9}"/>
    <cellStyle name="Normal 5 5 2 5 3" xfId="4621" xr:uid="{AA9195C6-6985-4662-915C-856468DB9068}"/>
    <cellStyle name="Normal 5 5 2 5 3 2" xfId="8977" xr:uid="{B948B62A-FB6C-46E1-8CEB-E4BD7A35ECDA}"/>
    <cellStyle name="Normal 5 5 2 5 4" xfId="7950" xr:uid="{607267B4-901E-42EB-8829-2D7E57D25E6E}"/>
    <cellStyle name="Normal 5 5 2 6" xfId="3242" xr:uid="{8B3D38D6-E749-4F15-90B1-44D1766F0A08}"/>
    <cellStyle name="Normal 5 5 2 6 2" xfId="5161" xr:uid="{03EB2E50-ACDE-49B9-BC05-5698C6528F74}"/>
    <cellStyle name="Normal 5 5 2 6 2 2" xfId="9517" xr:uid="{695486E3-D6DE-4DDB-80D8-073A64C49322}"/>
    <cellStyle name="Normal 5 5 2 6 3" xfId="7952" xr:uid="{8787010E-3723-46E5-BD72-A9CE673CFDDC}"/>
    <cellStyle name="Normal 5 5 2 7" xfId="4077" xr:uid="{78B0BA2A-3C6D-474E-B45D-328CFDFF26F9}"/>
    <cellStyle name="Normal 5 5 2 7 2" xfId="8433" xr:uid="{89DD3538-9174-4ABB-8C3B-C1B14CA32E1F}"/>
    <cellStyle name="Normal 5 5 2 8" xfId="7929" xr:uid="{3BB3F3FE-E79E-447A-A0C0-A46755E253B3}"/>
    <cellStyle name="Normal 5 5 3" xfId="3243" xr:uid="{BC1FAF29-DFB0-48E4-B90A-2564037660DD}"/>
    <cellStyle name="Normal 5 5 3 2" xfId="3244" xr:uid="{81CD01CC-F236-41DE-B0F3-878348A0C22D}"/>
    <cellStyle name="Normal 5 5 3 2 2" xfId="3245" xr:uid="{001D2805-93B6-47BF-BBB7-08099381CA4C}"/>
    <cellStyle name="Normal 5 5 3 2 2 2" xfId="3246" xr:uid="{5B337B53-2BCC-4B2B-9D6D-2CEB62066D02}"/>
    <cellStyle name="Normal 5 5 3 2 2 2 2" xfId="6106" xr:uid="{D83418BD-01F5-462A-8A90-8A8AF16049A2}"/>
    <cellStyle name="Normal 5 5 3 2 2 2 2 2" xfId="10462" xr:uid="{CE26BCCB-4950-4DF0-97AB-A3AD656F71E9}"/>
    <cellStyle name="Normal 5 5 3 2 2 2 3" xfId="7956" xr:uid="{FAE1189E-91E0-4727-9E69-88C7ADF7174B}"/>
    <cellStyle name="Normal 5 5 3 2 2 3" xfId="5026" xr:uid="{0AAF775D-4923-4A23-8D1C-8EF943328401}"/>
    <cellStyle name="Normal 5 5 3 2 2 3 2" xfId="9382" xr:uid="{95613E04-0C0B-4BFA-98D0-3D1D7BAB415F}"/>
    <cellStyle name="Normal 5 5 3 2 2 4" xfId="7955" xr:uid="{746DD6DD-548D-4254-8389-3FC4EF869F32}"/>
    <cellStyle name="Normal 5 5 3 2 3" xfId="3247" xr:uid="{B845E313-6AEC-4F7A-ABF9-76DA5F9C1DF3}"/>
    <cellStyle name="Normal 5 5 3 2 3 2" xfId="5566" xr:uid="{0D0FA307-CA51-4054-852F-888DAB215AE2}"/>
    <cellStyle name="Normal 5 5 3 2 3 2 2" xfId="9922" xr:uid="{80476243-4260-47FC-B45B-F83338B81AD7}"/>
    <cellStyle name="Normal 5 5 3 2 3 3" xfId="7957" xr:uid="{0EC7E423-682A-478A-9150-70AD15B8E398}"/>
    <cellStyle name="Normal 5 5 3 2 4" xfId="4486" xr:uid="{0E27D64F-F798-429E-B3C9-B0983E04F060}"/>
    <cellStyle name="Normal 5 5 3 2 4 2" xfId="8842" xr:uid="{9AE31177-8456-4BEE-83D1-70A742A6C222}"/>
    <cellStyle name="Normal 5 5 3 2 5" xfId="7954" xr:uid="{FB7FB93F-281F-45F3-80A2-C175E730D63E}"/>
    <cellStyle name="Normal 5 5 3 3" xfId="3248" xr:uid="{D80240B5-A849-4665-8C47-14DDB55B812E}"/>
    <cellStyle name="Normal 5 5 3 3 2" xfId="3249" xr:uid="{8D986903-54CB-488A-95D3-07FFB2023807}"/>
    <cellStyle name="Normal 5 5 3 3 2 2" xfId="5836" xr:uid="{9CDA64AC-DC4B-4F81-8748-5EC06813CA46}"/>
    <cellStyle name="Normal 5 5 3 3 2 2 2" xfId="10192" xr:uid="{B8ED6579-F79A-45B3-8459-F44BB26FE252}"/>
    <cellStyle name="Normal 5 5 3 3 2 3" xfId="7959" xr:uid="{066D4CFA-CDE5-46B5-B735-DBC13B491589}"/>
    <cellStyle name="Normal 5 5 3 3 3" xfId="4756" xr:uid="{CCC3ED91-178C-47F9-9FDE-EA9172E33B34}"/>
    <cellStyle name="Normal 5 5 3 3 3 2" xfId="9112" xr:uid="{088D814C-356B-4658-A3A5-156D123CF22B}"/>
    <cellStyle name="Normal 5 5 3 3 4" xfId="7958" xr:uid="{2262A97A-9A76-4808-AE7A-53A802DF7FAC}"/>
    <cellStyle name="Normal 5 5 3 4" xfId="3250" xr:uid="{A0F75299-A186-4AE5-A31D-BC88C1A1ADE5}"/>
    <cellStyle name="Normal 5 5 3 4 2" xfId="5296" xr:uid="{203D468B-9D8A-4F27-9629-EB4C2851019D}"/>
    <cellStyle name="Normal 5 5 3 4 2 2" xfId="9652" xr:uid="{19AE54DB-5668-407F-BAEF-131E5325BA1A}"/>
    <cellStyle name="Normal 5 5 3 4 3" xfId="7960" xr:uid="{03018D5A-0CC1-497D-B702-BB9D604ED93A}"/>
    <cellStyle name="Normal 5 5 3 5" xfId="4126" xr:uid="{257EE12F-7C85-4A53-ABB0-3C86740872CC}"/>
    <cellStyle name="Normal 5 5 3 5 2" xfId="8482" xr:uid="{7ACA39D6-9F18-43B5-8345-C08DA5B4DEBF}"/>
    <cellStyle name="Normal 5 5 3 6" xfId="7953" xr:uid="{4A0D9693-B7F0-4028-9A47-4861D818FAB7}"/>
    <cellStyle name="Normal 5 5 4" xfId="3251" xr:uid="{3E1F1433-2E64-4EB0-A28E-0FF31CC0E589}"/>
    <cellStyle name="Normal 5 5 4 2" xfId="3252" xr:uid="{188F8F67-9BA4-4F61-B8FB-7A423F862F57}"/>
    <cellStyle name="Normal 5 5 4 2 2" xfId="3253" xr:uid="{4D3870B8-F98F-47C2-A1A4-152E4CD68DDD}"/>
    <cellStyle name="Normal 5 5 4 2 2 2" xfId="3254" xr:uid="{4304C9EA-0EC4-4CBC-A9DA-DE6005C69811}"/>
    <cellStyle name="Normal 5 5 4 2 2 2 2" xfId="6056" xr:uid="{843F4D72-3AE4-46E5-A2E7-20998220B0FB}"/>
    <cellStyle name="Normal 5 5 4 2 2 2 2 2" xfId="10412" xr:uid="{84E4D28C-596C-4DB7-B032-F1A7CDF90378}"/>
    <cellStyle name="Normal 5 5 4 2 2 2 3" xfId="7964" xr:uid="{BD0D85B6-03AE-40AF-ADE2-B40CF7132419}"/>
    <cellStyle name="Normal 5 5 4 2 2 3" xfId="4976" xr:uid="{130C1000-F771-4B7B-BA6B-B5B1A18C3946}"/>
    <cellStyle name="Normal 5 5 4 2 2 3 2" xfId="9332" xr:uid="{8F1B261D-5195-469F-A691-09A3F532DD2E}"/>
    <cellStyle name="Normal 5 5 4 2 2 4" xfId="7963" xr:uid="{9DBF35F9-17A6-417B-9248-153F4C1B59D2}"/>
    <cellStyle name="Normal 5 5 4 2 3" xfId="3255" xr:uid="{F5549406-6E61-47B4-B68D-7F27D8A5B0B7}"/>
    <cellStyle name="Normal 5 5 4 2 3 2" xfId="5516" xr:uid="{5030B07E-60D2-4B36-831B-99CAC8C5FB67}"/>
    <cellStyle name="Normal 5 5 4 2 3 2 2" xfId="9872" xr:uid="{4D4B3439-619F-419E-9B07-E1A4E1C88C63}"/>
    <cellStyle name="Normal 5 5 4 2 3 3" xfId="7965" xr:uid="{026D9E16-3CC7-4797-A76B-2912707E401B}"/>
    <cellStyle name="Normal 5 5 4 2 4" xfId="4436" xr:uid="{59EC50A1-FC71-4D72-AEC9-E7EED1DD25A0}"/>
    <cellStyle name="Normal 5 5 4 2 4 2" xfId="8792" xr:uid="{8721CEFD-41AD-4130-83D7-A57104D79C74}"/>
    <cellStyle name="Normal 5 5 4 2 5" xfId="7962" xr:uid="{36E8ECA1-6906-4C7B-80D7-72367FEAA864}"/>
    <cellStyle name="Normal 5 5 4 3" xfId="3256" xr:uid="{83B182E2-6B2A-4430-8AF4-52D6396EDA97}"/>
    <cellStyle name="Normal 5 5 4 3 2" xfId="3257" xr:uid="{70A78F42-FAFC-4C41-94FC-3ECAABDEA723}"/>
    <cellStyle name="Normal 5 5 4 3 2 2" xfId="5786" xr:uid="{C3E9FD02-2DC3-4CD8-BB99-8446671B02FB}"/>
    <cellStyle name="Normal 5 5 4 3 2 2 2" xfId="10142" xr:uid="{32502147-B4C1-4731-B2E1-0B986793D909}"/>
    <cellStyle name="Normal 5 5 4 3 2 3" xfId="7967" xr:uid="{00EE8EC4-9D9B-4891-A271-D112AD41B83B}"/>
    <cellStyle name="Normal 5 5 4 3 3" xfId="4706" xr:uid="{69C00CF2-D5E0-4D3B-917A-716FCA39B8FB}"/>
    <cellStyle name="Normal 5 5 4 3 3 2" xfId="9062" xr:uid="{AF701AA0-5C83-40E6-B2C4-75B74E9CDA66}"/>
    <cellStyle name="Normal 5 5 4 3 4" xfId="7966" xr:uid="{5F461D1E-0BF6-4B4A-B520-D6D3A3B9E963}"/>
    <cellStyle name="Normal 5 5 4 4" xfId="3258" xr:uid="{E5AA0D67-7E52-41AC-B1B7-EA987ADE9FC1}"/>
    <cellStyle name="Normal 5 5 4 4 2" xfId="5246" xr:uid="{67CCC6E5-7BD7-4393-ADCD-5BB6ACCD5FD5}"/>
    <cellStyle name="Normal 5 5 4 4 2 2" xfId="9602" xr:uid="{00709D84-DD60-41EE-A469-2486E40B2679}"/>
    <cellStyle name="Normal 5 5 4 4 3" xfId="7968" xr:uid="{F9D45609-FEBA-4018-8C86-1151B06CD3FB}"/>
    <cellStyle name="Normal 5 5 4 5" xfId="4256" xr:uid="{EAB14F87-797B-4750-8BA5-DC10DF2F6FBC}"/>
    <cellStyle name="Normal 5 5 4 5 2" xfId="8612" xr:uid="{9960180A-D466-4C5F-999D-32F9C1467FFB}"/>
    <cellStyle name="Normal 5 5 4 6" xfId="7961" xr:uid="{4699DF92-5DE5-422A-8AD5-7F0819A4B219}"/>
    <cellStyle name="Normal 5 5 5" xfId="3259" xr:uid="{10D0C44A-63C9-4445-B6C1-007F2A68E5AE}"/>
    <cellStyle name="Normal 5 5 5 2" xfId="3260" xr:uid="{467731A6-CEB0-40CD-A5EC-5F91B423B002}"/>
    <cellStyle name="Normal 5 5 5 2 2" xfId="3261" xr:uid="{D1770CE0-A523-4FC3-840D-BA3ACD92BC37}"/>
    <cellStyle name="Normal 5 5 5 2 2 2" xfId="5926" xr:uid="{691636F5-B9E5-42A8-B401-D6E93BC2C0E7}"/>
    <cellStyle name="Normal 5 5 5 2 2 2 2" xfId="10282" xr:uid="{4372416B-E6E0-439A-8E3C-EC4DA9589E5A}"/>
    <cellStyle name="Normal 5 5 5 2 2 3" xfId="7971" xr:uid="{D169F30F-6ADF-41F9-96B5-12D32F125C1D}"/>
    <cellStyle name="Normal 5 5 5 2 3" xfId="4846" xr:uid="{EF538505-84D0-48FD-9854-6C3BBE6F7B75}"/>
    <cellStyle name="Normal 5 5 5 2 3 2" xfId="9202" xr:uid="{8C28B1AA-06B0-4A66-9D0C-256DACF6F32B}"/>
    <cellStyle name="Normal 5 5 5 2 4" xfId="7970" xr:uid="{A752D743-D7F0-4AB8-8F17-0AE7D8766EAF}"/>
    <cellStyle name="Normal 5 5 5 3" xfId="3262" xr:uid="{22130493-B203-444D-ADD3-2CD57BC85861}"/>
    <cellStyle name="Normal 5 5 5 3 2" xfId="5386" xr:uid="{0F37C6AF-054F-4CBD-B154-D1EE97793657}"/>
    <cellStyle name="Normal 5 5 5 3 2 2" xfId="9742" xr:uid="{7D3CC273-B1A1-49D9-85DA-C8D35D46ECA0}"/>
    <cellStyle name="Normal 5 5 5 3 3" xfId="7972" xr:uid="{DF9ABBB0-7A74-4AD1-AE0A-2D97FDCB5CF4}"/>
    <cellStyle name="Normal 5 5 5 4" xfId="4306" xr:uid="{4FC047CB-A384-44A1-9F34-94A9C3CA4694}"/>
    <cellStyle name="Normal 5 5 5 4 2" xfId="8662" xr:uid="{5E25E06A-12E1-4320-9F5F-1641391C5829}"/>
    <cellStyle name="Normal 5 5 5 5" xfId="7969" xr:uid="{9C198ADD-E624-4A40-9B17-5B65E1801894}"/>
    <cellStyle name="Normal 5 5 6" xfId="3263" xr:uid="{D679B3E8-2A41-4317-998C-D91D408A524D}"/>
    <cellStyle name="Normal 5 5 6 2" xfId="3264" xr:uid="{A54A671E-5775-44AE-8132-77F23F83AEA3}"/>
    <cellStyle name="Normal 5 5 6 2 2" xfId="5656" xr:uid="{78C5B8D7-D0C5-4D83-8CE0-7F564CB219CA}"/>
    <cellStyle name="Normal 5 5 6 2 2 2" xfId="10012" xr:uid="{4755182B-DBA1-4FE6-B5C4-214534DD6AA6}"/>
    <cellStyle name="Normal 5 5 6 2 3" xfId="7974" xr:uid="{C609E716-6165-4849-AA48-7E80A23A65EC}"/>
    <cellStyle name="Normal 5 5 6 3" xfId="4576" xr:uid="{65F22D3D-22D3-4C4A-ABA3-71332F186148}"/>
    <cellStyle name="Normal 5 5 6 3 2" xfId="8932" xr:uid="{8D13C031-4755-4552-9999-E837A456A8F6}"/>
    <cellStyle name="Normal 5 5 6 4" xfId="7973" xr:uid="{9CEB2C4B-C5C7-4368-97E0-1648E0A7E66A}"/>
    <cellStyle name="Normal 5 5 7" xfId="3265" xr:uid="{313F490C-97A0-45F5-A232-A47BE9511384}"/>
    <cellStyle name="Normal 5 5 7 2" xfId="5116" xr:uid="{EA67B087-ACB1-4E66-AA86-E2D1908C14B3}"/>
    <cellStyle name="Normal 5 5 7 2 2" xfId="9472" xr:uid="{259FEAF7-23AA-4914-B26B-67C8682D9B5A}"/>
    <cellStyle name="Normal 5 5 7 3" xfId="7975" xr:uid="{61261450-C329-4235-BD9B-802DA98E1761}"/>
    <cellStyle name="Normal 5 5 8" xfId="4076" xr:uid="{CC81CB73-1C81-4684-A681-0F5FA5404B06}"/>
    <cellStyle name="Normal 5 5 8 2" xfId="8432" xr:uid="{36B36F4A-F5AD-4E64-800A-0C5AB4945D2C}"/>
    <cellStyle name="Normal 5 5 9" xfId="7928" xr:uid="{F5DE90F3-AC50-402F-BD67-58B9394B8A5B}"/>
    <cellStyle name="Normal 5 6" xfId="3266" xr:uid="{9C2B70E2-4268-4417-8EB6-85A8388C42FF}"/>
    <cellStyle name="Normal 50" xfId="3" xr:uid="{C284D889-9DE3-4669-B313-7A53485E2AF1}"/>
    <cellStyle name="Normal 6" xfId="3267" xr:uid="{1CDD3036-9144-40AC-9E88-A794EA02B5B5}"/>
    <cellStyle name="Normal 6 2" xfId="3268" xr:uid="{73334F5D-D133-4000-B33A-8C5B60BE1DD3}"/>
    <cellStyle name="Normal 6 3" xfId="3269" xr:uid="{7249363C-DB7B-4F76-B052-ED5CD75C30D7}"/>
    <cellStyle name="Normal 7" xfId="3270" xr:uid="{892F4FDB-3B07-42B9-96B5-0E9744793941}"/>
    <cellStyle name="Normal 7 2" xfId="3271" xr:uid="{4C5EE4C7-9A7C-466F-B94C-D4CBF970E8E9}"/>
    <cellStyle name="Normal 7 2 2" xfId="3272" xr:uid="{B6F5C8BC-02E5-454B-8AB0-815AFE6D5EB4}"/>
    <cellStyle name="Normal 7 2 2 2" xfId="3273" xr:uid="{182FB25F-0BD5-436E-822F-6987EBAB829D}"/>
    <cellStyle name="Normal 7 2 2 2 2" xfId="3274" xr:uid="{DCF9B93C-1C9A-4731-AF87-D6C38DD5E49A}"/>
    <cellStyle name="Normal 7 2 2 2 2 2" xfId="3275" xr:uid="{58980561-009B-40FC-A21F-BD512EF6991F}"/>
    <cellStyle name="Normal 7 2 2 2 2 2 2" xfId="3276" xr:uid="{5986CABF-28D0-4A75-B95D-19C3DE3498BF}"/>
    <cellStyle name="Normal 7 2 2 2 2 2 2 2" xfId="6156" xr:uid="{28DDEAC2-B18B-4085-B56C-E03987E4B1E3}"/>
    <cellStyle name="Normal 7 2 2 2 2 2 2 2 2" xfId="10512" xr:uid="{248EEB69-E2DF-4E00-8DDC-6EAC79F49B56}"/>
    <cellStyle name="Normal 7 2 2 2 2 2 2 3" xfId="7981" xr:uid="{B5E52C9B-616C-454E-951B-C5B93EFB1662}"/>
    <cellStyle name="Normal 7 2 2 2 2 2 3" xfId="5076" xr:uid="{5A6B79A9-26AE-41A6-9889-7C20C7EA270C}"/>
    <cellStyle name="Normal 7 2 2 2 2 2 3 2" xfId="9432" xr:uid="{D3114958-098C-48F5-B219-85540A1EDAD2}"/>
    <cellStyle name="Normal 7 2 2 2 2 2 4" xfId="7980" xr:uid="{A3960A5F-FDF0-4A75-B880-F02EC0F46ECE}"/>
    <cellStyle name="Normal 7 2 2 2 2 3" xfId="3277" xr:uid="{CFE1C3BA-5411-4A78-9A3B-9A1EB7734F09}"/>
    <cellStyle name="Normal 7 2 2 2 2 3 2" xfId="5616" xr:uid="{59F9E32D-E102-4B1F-A3B4-200F46AD7DB9}"/>
    <cellStyle name="Normal 7 2 2 2 2 3 2 2" xfId="9972" xr:uid="{859CC86F-311B-4FD3-BAC9-B67446175031}"/>
    <cellStyle name="Normal 7 2 2 2 2 3 3" xfId="7982" xr:uid="{AE27BF97-29F1-4615-A188-8E9EAF1B0302}"/>
    <cellStyle name="Normal 7 2 2 2 2 4" xfId="4536" xr:uid="{3910E714-797A-4D77-B467-95C2C2A9E62D}"/>
    <cellStyle name="Normal 7 2 2 2 2 4 2" xfId="8892" xr:uid="{80CCACB1-8D67-44FB-A868-9F45B8944281}"/>
    <cellStyle name="Normal 7 2 2 2 2 5" xfId="7979" xr:uid="{90EBFE29-BC3D-4C0F-ACC8-6B3A7B857BF2}"/>
    <cellStyle name="Normal 7 2 2 2 3" xfId="3278" xr:uid="{D57B332E-27B0-4E06-83D8-6DCB4FD06F5A}"/>
    <cellStyle name="Normal 7 2 2 2 3 2" xfId="3279" xr:uid="{F06C99F1-5464-4442-8510-A0623C23485F}"/>
    <cellStyle name="Normal 7 2 2 2 3 2 2" xfId="5886" xr:uid="{0FE8F8E0-3A1E-4492-8774-42A5ED389508}"/>
    <cellStyle name="Normal 7 2 2 2 3 2 2 2" xfId="10242" xr:uid="{27E92C5C-4B77-4EB3-9C45-AC08F0B2D20F}"/>
    <cellStyle name="Normal 7 2 2 2 3 2 3" xfId="7984" xr:uid="{4CFB21E8-B843-4624-8E20-0820C5A7DA0D}"/>
    <cellStyle name="Normal 7 2 2 2 3 3" xfId="4806" xr:uid="{049DE9F9-A2FF-4E0B-A293-F2E1309EA70F}"/>
    <cellStyle name="Normal 7 2 2 2 3 3 2" xfId="9162" xr:uid="{FED52F88-C504-483A-BDE4-44B9080C5A83}"/>
    <cellStyle name="Normal 7 2 2 2 3 4" xfId="7983" xr:uid="{6A8E3273-4274-4667-B900-8712D9BB34E9}"/>
    <cellStyle name="Normal 7 2 2 2 4" xfId="3280" xr:uid="{52BBBDF6-80DE-4B67-B535-4B83B0B954E8}"/>
    <cellStyle name="Normal 7 2 2 2 4 2" xfId="5346" xr:uid="{5A35B262-2A99-4BA6-AA05-8B438D24F5A6}"/>
    <cellStyle name="Normal 7 2 2 2 4 2 2" xfId="9702" xr:uid="{E6CBD244-15B5-41E5-A605-EE6091D079C8}"/>
    <cellStyle name="Normal 7 2 2 2 4 3" xfId="7985" xr:uid="{D57B6665-86A9-4F92-94E0-AD5D1D1625E4}"/>
    <cellStyle name="Normal 7 2 2 2 5" xfId="4176" xr:uid="{F6BFBA4A-04A5-41DD-BCAC-A7AE9C02FFBB}"/>
    <cellStyle name="Normal 7 2 2 2 5 2" xfId="8532" xr:uid="{02AE327C-EC78-4A1C-A8CC-76BE229F87C5}"/>
    <cellStyle name="Normal 7 2 2 2 6" xfId="7978" xr:uid="{255B654C-3A88-4871-9EB0-4E44FEBB8687}"/>
    <cellStyle name="Normal 7 2 2 3" xfId="3281" xr:uid="{B78884F5-1C26-4BF6-B136-86E3464C2EDC}"/>
    <cellStyle name="Normal 7 2 2 3 2" xfId="3282" xr:uid="{08E986DC-FD2D-40EC-849A-B4535BB9BCD0}"/>
    <cellStyle name="Normal 7 2 2 3 2 2" xfId="3283" xr:uid="{139ABD21-8153-47D4-9310-9D74F886D915}"/>
    <cellStyle name="Normal 7 2 2 3 2 2 2" xfId="3284" xr:uid="{DFB3E6E2-3285-4410-9970-2909F19B17F2}"/>
    <cellStyle name="Normal 7 2 2 3 2 2 2 2" xfId="6059" xr:uid="{DEA4323E-4A9B-413B-86B5-571BDC59B9B1}"/>
    <cellStyle name="Normal 7 2 2 3 2 2 2 2 2" xfId="10415" xr:uid="{5D4FA19A-F38F-4119-86DD-87216C25DCE8}"/>
    <cellStyle name="Normal 7 2 2 3 2 2 2 3" xfId="7989" xr:uid="{67293AFB-143E-4BA5-902A-DBAF0C104275}"/>
    <cellStyle name="Normal 7 2 2 3 2 2 3" xfId="4979" xr:uid="{A273455D-34AF-473E-81FB-80179F2A6185}"/>
    <cellStyle name="Normal 7 2 2 3 2 2 3 2" xfId="9335" xr:uid="{8DD094BF-CB9A-4C51-A47C-691C61177A65}"/>
    <cellStyle name="Normal 7 2 2 3 2 2 4" xfId="7988" xr:uid="{1CE7F5F9-D1B7-429D-BFA9-5A585C53F802}"/>
    <cellStyle name="Normal 7 2 2 3 2 3" xfId="3285" xr:uid="{94930245-63FD-4F4A-A511-A25A1AC9E7E5}"/>
    <cellStyle name="Normal 7 2 2 3 2 3 2" xfId="5519" xr:uid="{AE518B33-FB97-4E2C-A326-2DBC598692FB}"/>
    <cellStyle name="Normal 7 2 2 3 2 3 2 2" xfId="9875" xr:uid="{8C80ED79-4F67-4459-BA20-71F11A4273CA}"/>
    <cellStyle name="Normal 7 2 2 3 2 3 3" xfId="7990" xr:uid="{3082FFCD-B5E5-41AB-B5E0-F9AB7028A45A}"/>
    <cellStyle name="Normal 7 2 2 3 2 4" xfId="4439" xr:uid="{A2DEF499-B81F-4F18-BC40-C65F4592E7AD}"/>
    <cellStyle name="Normal 7 2 2 3 2 4 2" xfId="8795" xr:uid="{6C25D434-7676-4FDA-9B18-85B49297B2DC}"/>
    <cellStyle name="Normal 7 2 2 3 2 5" xfId="7987" xr:uid="{B23281ED-31D1-4F40-A605-46DA4050C4F5}"/>
    <cellStyle name="Normal 7 2 2 3 3" xfId="3286" xr:uid="{AB3AAA90-C036-4759-9FA7-578C687D3A5A}"/>
    <cellStyle name="Normal 7 2 2 3 3 2" xfId="3287" xr:uid="{CAC117EF-D61E-41CE-9FF7-46C2F01E504B}"/>
    <cellStyle name="Normal 7 2 2 3 3 2 2" xfId="5789" xr:uid="{13A15900-AAD8-4CC1-9FA5-37C38EA01414}"/>
    <cellStyle name="Normal 7 2 2 3 3 2 2 2" xfId="10145" xr:uid="{5D22358E-4F11-439B-8A46-B53055A0A15B}"/>
    <cellStyle name="Normal 7 2 2 3 3 2 3" xfId="7992" xr:uid="{A4BF5FE8-E366-4D93-941A-57B48C5A4BC9}"/>
    <cellStyle name="Normal 7 2 2 3 3 3" xfId="4709" xr:uid="{4F44FDD1-9DBB-4E0F-9EEA-F7FDCCE571F7}"/>
    <cellStyle name="Normal 7 2 2 3 3 3 2" xfId="9065" xr:uid="{1CD2973E-B7EC-4223-A893-56556F446663}"/>
    <cellStyle name="Normal 7 2 2 3 3 4" xfId="7991" xr:uid="{82127EF3-E3C7-49C1-8BFD-46158257630A}"/>
    <cellStyle name="Normal 7 2 2 3 4" xfId="3288" xr:uid="{9BD7C749-0AEE-432F-AC2F-73056BF40A45}"/>
    <cellStyle name="Normal 7 2 2 3 4 2" xfId="5249" xr:uid="{98E89040-C625-4C37-BA57-008730DAEB5F}"/>
    <cellStyle name="Normal 7 2 2 3 4 2 2" xfId="9605" xr:uid="{2A0227AD-4DE3-4B59-BBC7-F0A14ADA98E1}"/>
    <cellStyle name="Normal 7 2 2 3 4 3" xfId="7993" xr:uid="{4B80CDF2-2729-4987-B7C7-A50C37240AC5}"/>
    <cellStyle name="Normal 7 2 2 3 5" xfId="4259" xr:uid="{FF2DDBF9-DA1E-448F-899F-9A8FBEE45F99}"/>
    <cellStyle name="Normal 7 2 2 3 5 2" xfId="8615" xr:uid="{7D791FDB-90DD-4A3B-9E8B-07E4405C5053}"/>
    <cellStyle name="Normal 7 2 2 3 6" xfId="7986" xr:uid="{E808B16F-0487-4CB7-9577-142B110AF476}"/>
    <cellStyle name="Normal 7 2 2 4" xfId="3289" xr:uid="{AB4C6F50-1670-4D88-9252-8B67EBD26E44}"/>
    <cellStyle name="Normal 7 2 2 4 2" xfId="3290" xr:uid="{AE52B625-64C6-416C-A21C-42D2041FE67E}"/>
    <cellStyle name="Normal 7 2 2 4 2 2" xfId="3291" xr:uid="{7E31B34D-4688-4944-A306-7D4E4ADB82C9}"/>
    <cellStyle name="Normal 7 2 2 4 2 2 2" xfId="5976" xr:uid="{A41C8FD2-EEF0-4584-823E-D27F07324BC3}"/>
    <cellStyle name="Normal 7 2 2 4 2 2 2 2" xfId="10332" xr:uid="{657A7BC1-D990-49DD-99A8-47AE7F4A2FB8}"/>
    <cellStyle name="Normal 7 2 2 4 2 2 3" xfId="7996" xr:uid="{6BC1C54A-A813-4B98-A7D1-25AAF41D9B0F}"/>
    <cellStyle name="Normal 7 2 2 4 2 3" xfId="4896" xr:uid="{643D985F-A3D8-490A-A317-6E1CB277C37D}"/>
    <cellStyle name="Normal 7 2 2 4 2 3 2" xfId="9252" xr:uid="{7C139AB9-0619-47AB-84AD-467F839F82EA}"/>
    <cellStyle name="Normal 7 2 2 4 2 4" xfId="7995" xr:uid="{92E0EAB9-3E29-48E7-87F9-B298157E6F07}"/>
    <cellStyle name="Normal 7 2 2 4 3" xfId="3292" xr:uid="{5C7630CC-3398-4897-91ED-7833CF2DE14E}"/>
    <cellStyle name="Normal 7 2 2 4 3 2" xfId="5436" xr:uid="{D176841C-6B59-4E6A-9939-562983F72C40}"/>
    <cellStyle name="Normal 7 2 2 4 3 2 2" xfId="9792" xr:uid="{2541981B-7D2A-4AA8-9AE7-096F8F7D64CC}"/>
    <cellStyle name="Normal 7 2 2 4 3 3" xfId="7997" xr:uid="{29E1DCB7-8860-46DC-B2BC-9EC8C44F14DB}"/>
    <cellStyle name="Normal 7 2 2 4 4" xfId="4356" xr:uid="{6267958E-F469-463A-B100-32480073291D}"/>
    <cellStyle name="Normal 7 2 2 4 4 2" xfId="8712" xr:uid="{E693EDE6-B7FD-4F3E-84C8-61A04161DF5F}"/>
    <cellStyle name="Normal 7 2 2 4 5" xfId="7994" xr:uid="{CCC6E278-5569-4524-9F1F-D74138165B2D}"/>
    <cellStyle name="Normal 7 2 2 5" xfId="3293" xr:uid="{598A99FC-B9AF-4F74-8060-16A62B3B942A}"/>
    <cellStyle name="Normal 7 2 2 5 2" xfId="3294" xr:uid="{4067DAAB-242D-4F7F-A912-432BD4AF17A1}"/>
    <cellStyle name="Normal 7 2 2 5 2 2" xfId="5706" xr:uid="{37629AE0-69A3-4F6A-BAAA-894900C094E4}"/>
    <cellStyle name="Normal 7 2 2 5 2 2 2" xfId="10062" xr:uid="{D02A2095-9C82-44F7-B771-2B535A882AEE}"/>
    <cellStyle name="Normal 7 2 2 5 2 3" xfId="7999" xr:uid="{918A0CD9-3731-43D7-8917-B5B511D17649}"/>
    <cellStyle name="Normal 7 2 2 5 3" xfId="4626" xr:uid="{E8C35CC0-C028-46EC-9BA0-084039422E0A}"/>
    <cellStyle name="Normal 7 2 2 5 3 2" xfId="8982" xr:uid="{EF7291BD-AC89-44CA-BFF6-DF5E186A4B5C}"/>
    <cellStyle name="Normal 7 2 2 5 4" xfId="7998" xr:uid="{BFC5DFB0-4FBC-445F-BD60-E20CD580C43B}"/>
    <cellStyle name="Normal 7 2 2 6" xfId="3295" xr:uid="{C63E0CA3-A2A8-49D4-91E2-8C30786CE87B}"/>
    <cellStyle name="Normal 7 2 2 6 2" xfId="5166" xr:uid="{57FDFC4C-C53E-4D34-8733-A0695DFBBA03}"/>
    <cellStyle name="Normal 7 2 2 6 2 2" xfId="9522" xr:uid="{726C1867-817E-411D-9758-7D90D89EB4F2}"/>
    <cellStyle name="Normal 7 2 2 6 3" xfId="8000" xr:uid="{1C8D28A1-85AF-4A02-94C8-EC0D3A25860D}"/>
    <cellStyle name="Normal 7 2 2 7" xfId="4079" xr:uid="{C065CF3A-7079-47A5-B4AA-D979D7D7368D}"/>
    <cellStyle name="Normal 7 2 2 7 2" xfId="8435" xr:uid="{B487763D-0899-43A6-9A24-455A138A1356}"/>
    <cellStyle name="Normal 7 2 2 8" xfId="7977" xr:uid="{11EAE264-3293-4791-8FE9-37939D55E451}"/>
    <cellStyle name="Normal 7 2 3" xfId="3296" xr:uid="{7779D863-470A-4CAE-B8B7-CDDB1AC9A8AD}"/>
    <cellStyle name="Normal 7 2 3 2" xfId="3297" xr:uid="{9CB094ED-91EA-4E92-99C1-67851456BC2E}"/>
    <cellStyle name="Normal 7 2 3 2 2" xfId="3298" xr:uid="{90405942-E120-4B6E-B727-48B993375195}"/>
    <cellStyle name="Normal 7 2 3 2 2 2" xfId="3299" xr:uid="{DC049901-178C-4C05-B498-D88B5695A53E}"/>
    <cellStyle name="Normal 7 2 3 2 2 2 2" xfId="6111" xr:uid="{70CA6407-B7B7-4893-B4B2-7CFE672A1CCB}"/>
    <cellStyle name="Normal 7 2 3 2 2 2 2 2" xfId="10467" xr:uid="{A50D9945-3965-4E87-91D8-98D1898689DF}"/>
    <cellStyle name="Normal 7 2 3 2 2 2 3" xfId="8004" xr:uid="{33B00FCC-2880-4C36-B338-1AAA3C804D36}"/>
    <cellStyle name="Normal 7 2 3 2 2 3" xfId="5031" xr:uid="{06F0A4A4-4523-4B26-A543-FBA9A16306BB}"/>
    <cellStyle name="Normal 7 2 3 2 2 3 2" xfId="9387" xr:uid="{EB952E32-8EB3-4489-AC3C-88418274AD6F}"/>
    <cellStyle name="Normal 7 2 3 2 2 4" xfId="8003" xr:uid="{84685753-89F4-4694-A1E3-791EA382BB2C}"/>
    <cellStyle name="Normal 7 2 3 2 3" xfId="3300" xr:uid="{7840ECD0-020C-475C-8E0B-ED8C701F9576}"/>
    <cellStyle name="Normal 7 2 3 2 3 2" xfId="5571" xr:uid="{B07AD34B-79BA-4235-955A-060DDCC7451F}"/>
    <cellStyle name="Normal 7 2 3 2 3 2 2" xfId="9927" xr:uid="{10D30DD9-B009-4983-AD33-B74D068E7233}"/>
    <cellStyle name="Normal 7 2 3 2 3 3" xfId="8005" xr:uid="{7D7B5AD9-0244-4D98-84FE-B5E381C9596D}"/>
    <cellStyle name="Normal 7 2 3 2 4" xfId="4491" xr:uid="{BB51D67B-A2AD-4221-840A-D6A443B4ACF0}"/>
    <cellStyle name="Normal 7 2 3 2 4 2" xfId="8847" xr:uid="{60C7356D-E433-413B-B10C-65A4B4E20B79}"/>
    <cellStyle name="Normal 7 2 3 2 5" xfId="8002" xr:uid="{230B744D-0E7F-4798-93AD-1C0CF7F523E2}"/>
    <cellStyle name="Normal 7 2 3 3" xfId="3301" xr:uid="{F25FC2F3-9913-4C91-91DA-6E11BF026D5E}"/>
    <cellStyle name="Normal 7 2 3 3 2" xfId="3302" xr:uid="{A9B85480-92E9-4BF2-99B0-10251F8CFAF4}"/>
    <cellStyle name="Normal 7 2 3 3 2 2" xfId="5841" xr:uid="{664333EB-136C-494A-8E41-7D499CD9056D}"/>
    <cellStyle name="Normal 7 2 3 3 2 2 2" xfId="10197" xr:uid="{A915AEE5-7776-47DE-B0F2-8B14D5353E42}"/>
    <cellStyle name="Normal 7 2 3 3 2 3" xfId="8007" xr:uid="{D45AE09E-6F84-4D01-BB13-A868CB9F52B1}"/>
    <cellStyle name="Normal 7 2 3 3 3" xfId="4761" xr:uid="{5CC7D2C7-6987-4793-9F35-D7A3A2D8024A}"/>
    <cellStyle name="Normal 7 2 3 3 3 2" xfId="9117" xr:uid="{93550A02-F525-4C53-8D1C-09BFCEC949BA}"/>
    <cellStyle name="Normal 7 2 3 3 4" xfId="8006" xr:uid="{61165013-3B89-47A2-B12B-AC9B41C8E742}"/>
    <cellStyle name="Normal 7 2 3 4" xfId="3303" xr:uid="{994130E1-497D-4E12-9C8D-0DC6B9F66A31}"/>
    <cellStyle name="Normal 7 2 3 4 2" xfId="5301" xr:uid="{D70B1079-9AEE-4BD6-8788-06A29E309268}"/>
    <cellStyle name="Normal 7 2 3 4 2 2" xfId="9657" xr:uid="{C136577F-5149-4FBE-91BA-2D7335ACA045}"/>
    <cellStyle name="Normal 7 2 3 4 3" xfId="8008" xr:uid="{010CA092-18C3-4E94-92C7-0CFE550AC02A}"/>
    <cellStyle name="Normal 7 2 3 5" xfId="4131" xr:uid="{37616685-56F6-4E75-A8CB-88BB85C42004}"/>
    <cellStyle name="Normal 7 2 3 5 2" xfId="8487" xr:uid="{5D9675D9-B594-4402-8739-D918D6E17086}"/>
    <cellStyle name="Normal 7 2 3 6" xfId="8001" xr:uid="{3BFBFAEC-8CF7-4AB3-A26F-7AC11859EEBE}"/>
    <cellStyle name="Normal 7 2 4" xfId="3304" xr:uid="{A518F6D9-574D-4AF2-AD89-E7BCBB22CB49}"/>
    <cellStyle name="Normal 7 2 4 2" xfId="3305" xr:uid="{F74DC1C0-14CE-4E03-ABC3-70566C794B95}"/>
    <cellStyle name="Normal 7 2 4 2 2" xfId="3306" xr:uid="{F0CC4D5F-321A-4873-A918-758E1A7B80F6}"/>
    <cellStyle name="Normal 7 2 4 2 2 2" xfId="3307" xr:uid="{49B1B542-8F0E-418A-B220-349095D91B79}"/>
    <cellStyle name="Normal 7 2 4 2 2 2 2" xfId="6058" xr:uid="{272D2170-12AD-4C11-ACDC-D300A0801670}"/>
    <cellStyle name="Normal 7 2 4 2 2 2 2 2" xfId="10414" xr:uid="{C959DF2A-2E06-4421-9BE1-3C99E71A8C44}"/>
    <cellStyle name="Normal 7 2 4 2 2 2 3" xfId="8012" xr:uid="{EE2CAD65-7576-4CFE-B48D-69E9C29B0F43}"/>
    <cellStyle name="Normal 7 2 4 2 2 3" xfId="4978" xr:uid="{CFF51F92-A7F8-43AA-80E9-CEC0C15775E0}"/>
    <cellStyle name="Normal 7 2 4 2 2 3 2" xfId="9334" xr:uid="{D64354A8-4243-4183-9FFB-ADCBA5B72494}"/>
    <cellStyle name="Normal 7 2 4 2 2 4" xfId="8011" xr:uid="{DDC818DC-069A-4A19-9B83-AD823F683764}"/>
    <cellStyle name="Normal 7 2 4 2 3" xfId="3308" xr:uid="{35769393-B880-4260-A8D4-71BA4DC6D0A2}"/>
    <cellStyle name="Normal 7 2 4 2 3 2" xfId="5518" xr:uid="{46C0D762-E716-471D-A871-1EDC8432AB7B}"/>
    <cellStyle name="Normal 7 2 4 2 3 2 2" xfId="9874" xr:uid="{C72B5A97-CE32-4C6C-BBD8-D655F7DAD9E6}"/>
    <cellStyle name="Normal 7 2 4 2 3 3" xfId="8013" xr:uid="{5AC9FBD1-3DF9-4996-9D87-A58A005C0794}"/>
    <cellStyle name="Normal 7 2 4 2 4" xfId="4438" xr:uid="{EFE3BBFF-7667-4FF5-8E9D-D86D9694B6A3}"/>
    <cellStyle name="Normal 7 2 4 2 4 2" xfId="8794" xr:uid="{D51964A2-6283-4A42-8436-52B9202795A6}"/>
    <cellStyle name="Normal 7 2 4 2 5" xfId="8010" xr:uid="{34B94271-5169-4718-A7C7-20DADC828591}"/>
    <cellStyle name="Normal 7 2 4 3" xfId="3309" xr:uid="{B6FA867C-A08D-4C7F-997D-B959ACB9D2AF}"/>
    <cellStyle name="Normal 7 2 4 3 2" xfId="3310" xr:uid="{31088EAA-E6AA-426D-ACF9-7792D621316D}"/>
    <cellStyle name="Normal 7 2 4 3 2 2" xfId="5788" xr:uid="{F1B7528D-AC0E-49C4-B048-CCF6912C1FC3}"/>
    <cellStyle name="Normal 7 2 4 3 2 2 2" xfId="10144" xr:uid="{FD386A6A-C62E-461C-94AA-5338238C7EAB}"/>
    <cellStyle name="Normal 7 2 4 3 2 3" xfId="8015" xr:uid="{68FE3FA4-63C8-48EF-BCB0-3BB1C596A4F4}"/>
    <cellStyle name="Normal 7 2 4 3 3" xfId="4708" xr:uid="{EBB703D0-8189-4423-94D0-E6E506E79724}"/>
    <cellStyle name="Normal 7 2 4 3 3 2" xfId="9064" xr:uid="{D36C678C-C621-4A41-A699-57D4E2FC3BF3}"/>
    <cellStyle name="Normal 7 2 4 3 4" xfId="8014" xr:uid="{3AEF5BD7-0D08-4D4F-8B8E-FDE5729A2CE8}"/>
    <cellStyle name="Normal 7 2 4 4" xfId="3311" xr:uid="{7B00D60F-06BC-459D-B9C6-26A1BF147C36}"/>
    <cellStyle name="Normal 7 2 4 4 2" xfId="5248" xr:uid="{95356D77-C157-408D-B754-91E70BCDF5BE}"/>
    <cellStyle name="Normal 7 2 4 4 2 2" xfId="9604" xr:uid="{9F1F3D16-413C-4FB1-93E0-D34EA7F0E45C}"/>
    <cellStyle name="Normal 7 2 4 4 3" xfId="8016" xr:uid="{5B651E42-7DA5-4CEF-A350-1DBD25EB9289}"/>
    <cellStyle name="Normal 7 2 4 5" xfId="4258" xr:uid="{5DC68EF0-0648-4305-ABC9-257703D21694}"/>
    <cellStyle name="Normal 7 2 4 5 2" xfId="8614" xr:uid="{7E96AABB-3AEC-4F7A-9734-CCE9410D6500}"/>
    <cellStyle name="Normal 7 2 4 6" xfId="8009" xr:uid="{4074C429-A1AF-4AA8-99B4-7DF98B5596C3}"/>
    <cellStyle name="Normal 7 2 5" xfId="3312" xr:uid="{445376ED-882C-4397-9B2A-60CE42773652}"/>
    <cellStyle name="Normal 7 2 5 2" xfId="3313" xr:uid="{9CAC6CEB-A49E-464F-AC32-37716D47F1E9}"/>
    <cellStyle name="Normal 7 2 5 2 2" xfId="3314" xr:uid="{F8FC0F71-50B2-4B43-BFA6-497A5E0C6D86}"/>
    <cellStyle name="Normal 7 2 5 2 2 2" xfId="5931" xr:uid="{4A24E961-1443-48FC-8419-AD327831669C}"/>
    <cellStyle name="Normal 7 2 5 2 2 2 2" xfId="10287" xr:uid="{517913A8-042F-4A11-9DAD-C32689F8EF47}"/>
    <cellStyle name="Normal 7 2 5 2 2 3" xfId="8019" xr:uid="{7FAF9D58-2A8F-448C-BAF2-90D33933C864}"/>
    <cellStyle name="Normal 7 2 5 2 3" xfId="4851" xr:uid="{82114F73-8C42-4EC0-860F-38BEBF17C7AA}"/>
    <cellStyle name="Normal 7 2 5 2 3 2" xfId="9207" xr:uid="{75449D0B-48EA-4A75-AEF0-0D6D61804AF9}"/>
    <cellStyle name="Normal 7 2 5 2 4" xfId="8018" xr:uid="{35508DCE-79C5-4E7B-8B55-D31B3AA0C417}"/>
    <cellStyle name="Normal 7 2 5 3" xfId="3315" xr:uid="{676B4157-52D5-4841-AFCC-F10A637F7313}"/>
    <cellStyle name="Normal 7 2 5 3 2" xfId="5391" xr:uid="{5763CB25-6211-438A-8F28-9AF306C95566}"/>
    <cellStyle name="Normal 7 2 5 3 2 2" xfId="9747" xr:uid="{088EB3BB-BBBD-420E-B41C-BFEA380FD4E3}"/>
    <cellStyle name="Normal 7 2 5 3 3" xfId="8020" xr:uid="{0FC03842-0F9E-491E-90B0-43C4DC001DB6}"/>
    <cellStyle name="Normal 7 2 5 4" xfId="4311" xr:uid="{575F8A20-CD95-4454-8B60-F4DC54635EF7}"/>
    <cellStyle name="Normal 7 2 5 4 2" xfId="8667" xr:uid="{F885905D-E874-4158-BE3F-CED4D3669261}"/>
    <cellStyle name="Normal 7 2 5 5" xfId="8017" xr:uid="{726B5D06-0FE2-43C5-820E-1EC50B0DC942}"/>
    <cellStyle name="Normal 7 2 6" xfId="3316" xr:uid="{02FBDBEC-BED8-4A6D-90F4-114010C43F60}"/>
    <cellStyle name="Normal 7 2 6 2" xfId="3317" xr:uid="{0AE90136-4282-4501-B451-9D496C28F990}"/>
    <cellStyle name="Normal 7 2 6 2 2" xfId="5661" xr:uid="{789BFCD8-B2E6-47C1-AE7D-204AE373C7A1}"/>
    <cellStyle name="Normal 7 2 6 2 2 2" xfId="10017" xr:uid="{0AF90B8C-EAFD-4519-986C-C2DCB73BFC39}"/>
    <cellStyle name="Normal 7 2 6 2 3" xfId="8022" xr:uid="{998B948D-B5C0-4268-9C6D-7ACE1DC0B215}"/>
    <cellStyle name="Normal 7 2 6 3" xfId="4581" xr:uid="{2C521FB5-6F87-4F6A-AB74-4C9B7B4EAFB3}"/>
    <cellStyle name="Normal 7 2 6 3 2" xfId="8937" xr:uid="{71A25D1B-DBE7-4AE0-8F6F-686124E64B9B}"/>
    <cellStyle name="Normal 7 2 6 4" xfId="8021" xr:uid="{1F181F59-8007-4C65-9646-2C2A7C61A56E}"/>
    <cellStyle name="Normal 7 2 7" xfId="3318" xr:uid="{8C965781-006A-4105-ABDC-2AE7496A7DE3}"/>
    <cellStyle name="Normal 7 2 7 2" xfId="5121" xr:uid="{F57209FB-0B47-44F0-B005-B394B65E72E5}"/>
    <cellStyle name="Normal 7 2 7 2 2" xfId="9477" xr:uid="{648BC9C3-E1E7-4A95-946B-509F45B700E8}"/>
    <cellStyle name="Normal 7 2 7 3" xfId="8023" xr:uid="{ED9D53C0-E8DA-4A27-BDF4-B5E00E07916F}"/>
    <cellStyle name="Normal 7 2 8" xfId="4078" xr:uid="{A0B85298-0E70-4BC3-BC34-B0F0893A20DD}"/>
    <cellStyle name="Normal 7 2 8 2" xfId="8434" xr:uid="{A197EC3E-5F0E-4411-B22A-B8414A904352}"/>
    <cellStyle name="Normal 7 2 9" xfId="7976" xr:uid="{566B0E20-D2FF-401C-B814-DB61CDCE1E54}"/>
    <cellStyle name="Normal 7 3" xfId="3319" xr:uid="{00F824B8-5595-4AAA-AF2F-B376378BE970}"/>
    <cellStyle name="Normal 7 3 2" xfId="3320" xr:uid="{4EDA0622-3554-41AC-8B46-346EA12B2BDA}"/>
    <cellStyle name="Normal 7 3 2 2" xfId="3321" xr:uid="{C5B14658-A321-4868-97CA-DE15ECC8738A}"/>
    <cellStyle name="Normal 7 3 2 2 2" xfId="3322" xr:uid="{2725C064-C01D-414E-AE12-6880F7C8B5F8}"/>
    <cellStyle name="Normal 7 3 2 2 2 2" xfId="3323" xr:uid="{D2F9B3B5-F29C-4434-BB1B-26ABE8302DE1}"/>
    <cellStyle name="Normal 7 3 2 2 2 2 2" xfId="3324" xr:uid="{3BD3E93B-1008-4E50-842C-20156D578B7B}"/>
    <cellStyle name="Normal 7 3 2 2 2 2 2 2" xfId="6157" xr:uid="{A65BE95C-9844-4E39-A6F2-EFB29AD6511C}"/>
    <cellStyle name="Normal 7 3 2 2 2 2 2 2 2" xfId="10513" xr:uid="{28CFBBF0-89D1-4F7D-9650-1A197F43A2D0}"/>
    <cellStyle name="Normal 7 3 2 2 2 2 2 3" xfId="8029" xr:uid="{4EC84ED1-2D68-47AB-AD4A-502DD3661B5D}"/>
    <cellStyle name="Normal 7 3 2 2 2 2 3" xfId="5077" xr:uid="{9D1776B8-5903-4442-8B63-E0A3B054403E}"/>
    <cellStyle name="Normal 7 3 2 2 2 2 3 2" xfId="9433" xr:uid="{A3140CC6-E2BD-4892-BF6C-A6747D4FD333}"/>
    <cellStyle name="Normal 7 3 2 2 2 2 4" xfId="8028" xr:uid="{361D4DE1-7FA6-437E-9BDB-599039FBC790}"/>
    <cellStyle name="Normal 7 3 2 2 2 3" xfId="3325" xr:uid="{A078581C-C51F-45F5-B729-FF44832E5194}"/>
    <cellStyle name="Normal 7 3 2 2 2 3 2" xfId="5617" xr:uid="{F8E0A729-7FFE-47ED-9A72-F46094BA0591}"/>
    <cellStyle name="Normal 7 3 2 2 2 3 2 2" xfId="9973" xr:uid="{13632B42-A4BE-4580-9BB7-5164AEF96FAC}"/>
    <cellStyle name="Normal 7 3 2 2 2 3 3" xfId="8030" xr:uid="{ED9A67AF-9169-4A50-BE14-55C7E8A6D361}"/>
    <cellStyle name="Normal 7 3 2 2 2 4" xfId="4537" xr:uid="{8CCE42F4-572B-43EF-8A1A-CFA8AFF58F45}"/>
    <cellStyle name="Normal 7 3 2 2 2 4 2" xfId="8893" xr:uid="{93B3126C-7F66-444E-8D5F-E8AE3D4D7606}"/>
    <cellStyle name="Normal 7 3 2 2 2 5" xfId="8027" xr:uid="{D296E1FE-0F7D-489C-A4A1-D8762E4AA6B6}"/>
    <cellStyle name="Normal 7 3 2 2 3" xfId="3326" xr:uid="{A6261EFD-E6ED-4279-8475-D60BFE6B8A65}"/>
    <cellStyle name="Normal 7 3 2 2 3 2" xfId="3327" xr:uid="{4ADE04A6-97B1-4B77-BEA2-DD02F01E332A}"/>
    <cellStyle name="Normal 7 3 2 2 3 2 2" xfId="5887" xr:uid="{3A21EE1C-70B4-4551-B7D7-A97B674C11D4}"/>
    <cellStyle name="Normal 7 3 2 2 3 2 2 2" xfId="10243" xr:uid="{EA64CF89-7FCE-4A83-86F5-74932650E49E}"/>
    <cellStyle name="Normal 7 3 2 2 3 2 3" xfId="8032" xr:uid="{3CB86C5D-1A27-4FF6-9608-AD87B97A7D96}"/>
    <cellStyle name="Normal 7 3 2 2 3 3" xfId="4807" xr:uid="{87496972-5A3E-4A45-BFFE-65AD5A64D8E4}"/>
    <cellStyle name="Normal 7 3 2 2 3 3 2" xfId="9163" xr:uid="{8917ED90-9568-4D62-B773-761FB4D1AE79}"/>
    <cellStyle name="Normal 7 3 2 2 3 4" xfId="8031" xr:uid="{DD34CEE1-2C24-463B-9079-EC266BA76D20}"/>
    <cellStyle name="Normal 7 3 2 2 4" xfId="3328" xr:uid="{680FCCB8-97DB-4B29-8660-3503C23CE37F}"/>
    <cellStyle name="Normal 7 3 2 2 4 2" xfId="5347" xr:uid="{5404BF59-1D51-4C18-A325-A55538B131AC}"/>
    <cellStyle name="Normal 7 3 2 2 4 2 2" xfId="9703" xr:uid="{9EFF455E-1C1B-40F5-91A4-E2DD290ECA81}"/>
    <cellStyle name="Normal 7 3 2 2 4 3" xfId="8033" xr:uid="{B143DF1D-8D58-44AB-B19A-27206D0ECB47}"/>
    <cellStyle name="Normal 7 3 2 2 5" xfId="4177" xr:uid="{93C162B0-8EBF-433B-9289-408E6BBF918A}"/>
    <cellStyle name="Normal 7 3 2 2 5 2" xfId="8533" xr:uid="{BBC2B946-DB80-49FF-915F-B11E5CEC07D7}"/>
    <cellStyle name="Normal 7 3 2 2 6" xfId="8026" xr:uid="{AF5913D9-9231-43F8-BAF6-28432A717E22}"/>
    <cellStyle name="Normal 7 3 2 3" xfId="3329" xr:uid="{65E06CCB-A09D-4438-8171-177BDFA8C2E0}"/>
    <cellStyle name="Normal 7 3 2 3 2" xfId="3330" xr:uid="{24849DEC-4C0C-4F57-BEC7-951776B30211}"/>
    <cellStyle name="Normal 7 3 2 3 2 2" xfId="3331" xr:uid="{1A9C0D83-6E99-48D8-BD16-9FF71FB7DCF0}"/>
    <cellStyle name="Normal 7 3 2 3 2 2 2" xfId="3332" xr:uid="{5FF11216-ED44-4FB2-B000-90C798185627}"/>
    <cellStyle name="Normal 7 3 2 3 2 2 2 2" xfId="6061" xr:uid="{8CA1F456-1732-4559-A847-D50CEF5B2EDB}"/>
    <cellStyle name="Normal 7 3 2 3 2 2 2 2 2" xfId="10417" xr:uid="{7B11B617-3649-4952-8B08-76D4462F305C}"/>
    <cellStyle name="Normal 7 3 2 3 2 2 2 3" xfId="8037" xr:uid="{9F7D2209-B82F-4A8F-BAE3-4D5B9429ED2E}"/>
    <cellStyle name="Normal 7 3 2 3 2 2 3" xfId="4981" xr:uid="{F4F7DBAF-18BE-4881-953E-05A8EC22C211}"/>
    <cellStyle name="Normal 7 3 2 3 2 2 3 2" xfId="9337" xr:uid="{CC5CF4E8-8041-48F7-B5E1-B14DB6C9AF29}"/>
    <cellStyle name="Normal 7 3 2 3 2 2 4" xfId="8036" xr:uid="{CC3EEA3A-F80B-46F9-BE1A-5DA2FFB2E4CE}"/>
    <cellStyle name="Normal 7 3 2 3 2 3" xfId="3333" xr:uid="{3BDDF0AB-13F8-4E93-88EC-053DA01089B1}"/>
    <cellStyle name="Normal 7 3 2 3 2 3 2" xfId="5521" xr:uid="{4CFD3CD7-BCD7-4470-858F-2C8538D88F28}"/>
    <cellStyle name="Normal 7 3 2 3 2 3 2 2" xfId="9877" xr:uid="{F0925239-2BFC-4907-9DC6-4FD2D6011681}"/>
    <cellStyle name="Normal 7 3 2 3 2 3 3" xfId="8038" xr:uid="{718F6CC6-C1DD-4C3F-BA86-AA5D06C91E87}"/>
    <cellStyle name="Normal 7 3 2 3 2 4" xfId="4441" xr:uid="{7BA1EFB5-86D8-4AA1-B221-CFF316C531A8}"/>
    <cellStyle name="Normal 7 3 2 3 2 4 2" xfId="8797" xr:uid="{ACDCCBF1-7E7C-4138-915B-56B8A9FF2948}"/>
    <cellStyle name="Normal 7 3 2 3 2 5" xfId="8035" xr:uid="{9BA286D3-B918-490E-9732-CFFEE2753F82}"/>
    <cellStyle name="Normal 7 3 2 3 3" xfId="3334" xr:uid="{DB9A3A00-28B5-4B3F-945D-E644942DFADB}"/>
    <cellStyle name="Normal 7 3 2 3 3 2" xfId="3335" xr:uid="{4A767868-6023-4FB4-89FD-D3405C1BA4F6}"/>
    <cellStyle name="Normal 7 3 2 3 3 2 2" xfId="5791" xr:uid="{97EBC391-3B0E-4A21-B402-651627F4148A}"/>
    <cellStyle name="Normal 7 3 2 3 3 2 2 2" xfId="10147" xr:uid="{01372244-573E-47F0-825C-C7EB837492FF}"/>
    <cellStyle name="Normal 7 3 2 3 3 2 3" xfId="8040" xr:uid="{57DA027A-6FAC-4E2B-ABFB-143A7A6893BF}"/>
    <cellStyle name="Normal 7 3 2 3 3 3" xfId="4711" xr:uid="{343720AA-07C5-4C39-975E-898C61FF74BA}"/>
    <cellStyle name="Normal 7 3 2 3 3 3 2" xfId="9067" xr:uid="{7CD58302-0122-4095-96FE-D6347425C3D8}"/>
    <cellStyle name="Normal 7 3 2 3 3 4" xfId="8039" xr:uid="{0FCA8DAD-7543-4D12-A6B0-98B16646A794}"/>
    <cellStyle name="Normal 7 3 2 3 4" xfId="3336" xr:uid="{DCF2005A-95DB-409E-923A-AD435828BACB}"/>
    <cellStyle name="Normal 7 3 2 3 4 2" xfId="5251" xr:uid="{20655E23-1290-4B4A-BFF8-727773FA0C58}"/>
    <cellStyle name="Normal 7 3 2 3 4 2 2" xfId="9607" xr:uid="{962C16D0-B6DA-47A9-BCCC-BC6E369F79A9}"/>
    <cellStyle name="Normal 7 3 2 3 4 3" xfId="8041" xr:uid="{E19D70FE-6EE3-445A-9C0D-17AB758C738B}"/>
    <cellStyle name="Normal 7 3 2 3 5" xfId="4261" xr:uid="{49E3F057-6818-4500-9C07-1C1CC2034FDB}"/>
    <cellStyle name="Normal 7 3 2 3 5 2" xfId="8617" xr:uid="{E015454C-934B-41E4-ADE6-3C80E3D465C5}"/>
    <cellStyle name="Normal 7 3 2 3 6" xfId="8034" xr:uid="{534DFEEA-9D9F-4915-A011-5D443696BA90}"/>
    <cellStyle name="Normal 7 3 2 4" xfId="3337" xr:uid="{609AD159-4152-4E38-BC51-4D83AE352A22}"/>
    <cellStyle name="Normal 7 3 2 4 2" xfId="3338" xr:uid="{0D3FF459-7621-4DF9-8279-15123D9E7427}"/>
    <cellStyle name="Normal 7 3 2 4 2 2" xfId="3339" xr:uid="{7E34743E-8760-4342-94D1-587BDB99EE10}"/>
    <cellStyle name="Normal 7 3 2 4 2 2 2" xfId="5977" xr:uid="{9DA8F5F3-BA70-4F02-9E7C-A28536C8E49D}"/>
    <cellStyle name="Normal 7 3 2 4 2 2 2 2" xfId="10333" xr:uid="{7E701F3B-BFB1-446A-B11C-39D17CCDCD88}"/>
    <cellStyle name="Normal 7 3 2 4 2 2 3" xfId="8044" xr:uid="{20F3C366-D147-495D-B365-58E8FAC28133}"/>
    <cellStyle name="Normal 7 3 2 4 2 3" xfId="4897" xr:uid="{D25E4A8E-2CA3-4A93-BADC-E759957FC086}"/>
    <cellStyle name="Normal 7 3 2 4 2 3 2" xfId="9253" xr:uid="{5AB8F2E6-9FD4-48FE-AD6E-07D4A50736D7}"/>
    <cellStyle name="Normal 7 3 2 4 2 4" xfId="8043" xr:uid="{C2F8D16F-AE7A-4F00-9E1E-F6E6B61F7019}"/>
    <cellStyle name="Normal 7 3 2 4 3" xfId="3340" xr:uid="{049EF657-34B9-4C1E-A926-C6B87001D6E4}"/>
    <cellStyle name="Normal 7 3 2 4 3 2" xfId="5437" xr:uid="{4682E4C9-0434-41A9-BE7F-6B687029EEDC}"/>
    <cellStyle name="Normal 7 3 2 4 3 2 2" xfId="9793" xr:uid="{78B898ED-1931-4A5C-93CF-476F6377C35E}"/>
    <cellStyle name="Normal 7 3 2 4 3 3" xfId="8045" xr:uid="{39B3AABE-9085-4B9B-AD6F-CAE964762A88}"/>
    <cellStyle name="Normal 7 3 2 4 4" xfId="4357" xr:uid="{A192AA07-F4EC-4597-A8FE-2298433115AF}"/>
    <cellStyle name="Normal 7 3 2 4 4 2" xfId="8713" xr:uid="{1BD2DBB2-3065-4520-88C6-D90C1A138921}"/>
    <cellStyle name="Normal 7 3 2 4 5" xfId="8042" xr:uid="{CC638D02-B7DA-4308-B33B-96BE0179E8DA}"/>
    <cellStyle name="Normal 7 3 2 5" xfId="3341" xr:uid="{4181562C-E6F9-4F28-8184-79FC9C6E4F14}"/>
    <cellStyle name="Normal 7 3 2 5 2" xfId="3342" xr:uid="{E0D446E6-3839-4D57-8A0E-84FAF6641C08}"/>
    <cellStyle name="Normal 7 3 2 5 2 2" xfId="5707" xr:uid="{05DEC7E7-FB0B-4E91-83B3-BB4AE02B2387}"/>
    <cellStyle name="Normal 7 3 2 5 2 2 2" xfId="10063" xr:uid="{5295E3EC-96A4-4A8D-B692-8D5308C6552F}"/>
    <cellStyle name="Normal 7 3 2 5 2 3" xfId="8047" xr:uid="{65A99626-B34B-46F8-8219-BD0DDD0291B7}"/>
    <cellStyle name="Normal 7 3 2 5 3" xfId="4627" xr:uid="{4ECB66D1-CC49-40BC-8D96-14A08F0E3D40}"/>
    <cellStyle name="Normal 7 3 2 5 3 2" xfId="8983" xr:uid="{938F6B47-1786-4C7A-8E54-B1575E8B807F}"/>
    <cellStyle name="Normal 7 3 2 5 4" xfId="8046" xr:uid="{4C86D909-77DE-4543-85F0-4D0DAE4B9934}"/>
    <cellStyle name="Normal 7 3 2 6" xfId="3343" xr:uid="{CFB2CDBE-A3E2-4CB0-8B46-23E961012844}"/>
    <cellStyle name="Normal 7 3 2 6 2" xfId="5167" xr:uid="{0940FE2B-038B-4E25-AD61-8881DD97D6D9}"/>
    <cellStyle name="Normal 7 3 2 6 2 2" xfId="9523" xr:uid="{5009E1D6-851F-463F-A6A4-C4FA94815C05}"/>
    <cellStyle name="Normal 7 3 2 6 3" xfId="8048" xr:uid="{BD441FF3-38CA-4D52-924D-CA379C034BB8}"/>
    <cellStyle name="Normal 7 3 2 7" xfId="4081" xr:uid="{AB7DBAE0-6833-49F3-B8DA-0601E4402633}"/>
    <cellStyle name="Normal 7 3 2 7 2" xfId="8437" xr:uid="{40EFBC02-DC63-4F45-88B6-64129AAF8685}"/>
    <cellStyle name="Normal 7 3 2 8" xfId="8025" xr:uid="{77FFEB92-2EE8-437A-AA2B-E9AE23FEB259}"/>
    <cellStyle name="Normal 7 3 3" xfId="3344" xr:uid="{C453EE6C-F143-452E-B664-3E0327C8CE7F}"/>
    <cellStyle name="Normal 7 3 3 2" xfId="3345" xr:uid="{9A0424E1-6181-4CBA-BED2-224C1CDC7A3C}"/>
    <cellStyle name="Normal 7 3 3 2 2" xfId="3346" xr:uid="{93856BCC-0DE8-42D0-90CA-BF15F85C9DAD}"/>
    <cellStyle name="Normal 7 3 3 2 2 2" xfId="3347" xr:uid="{5E868069-5492-4487-8554-BAE2C1468C25}"/>
    <cellStyle name="Normal 7 3 3 2 2 2 2" xfId="6112" xr:uid="{48745D38-FB4B-44BA-8A82-3E0A0F50C9F8}"/>
    <cellStyle name="Normal 7 3 3 2 2 2 2 2" xfId="10468" xr:uid="{C9BCACA9-DB28-4947-8580-E553DEBB7943}"/>
    <cellStyle name="Normal 7 3 3 2 2 2 3" xfId="8052" xr:uid="{2B45C72A-FCBB-490D-B5FD-4DACEFE93F22}"/>
    <cellStyle name="Normal 7 3 3 2 2 3" xfId="5032" xr:uid="{BF9C72DD-B445-4D26-ACE2-9C9E023BAAC7}"/>
    <cellStyle name="Normal 7 3 3 2 2 3 2" xfId="9388" xr:uid="{251DEE1F-0330-457A-BE73-0E37EAD08B0B}"/>
    <cellStyle name="Normal 7 3 3 2 2 4" xfId="8051" xr:uid="{6D4F3BB2-D7F2-47CE-A7B6-204B00675E6D}"/>
    <cellStyle name="Normal 7 3 3 2 3" xfId="3348" xr:uid="{DBAEBD06-E48B-47CD-A519-F1A8B2FF706F}"/>
    <cellStyle name="Normal 7 3 3 2 3 2" xfId="5572" xr:uid="{C805C59E-E743-4CEC-880F-A82DD4AE807C}"/>
    <cellStyle name="Normal 7 3 3 2 3 2 2" xfId="9928" xr:uid="{4D7C635D-90C6-4673-8697-959E93139313}"/>
    <cellStyle name="Normal 7 3 3 2 3 3" xfId="8053" xr:uid="{F6CF32D5-7098-4B95-B346-BCA093FD7D10}"/>
    <cellStyle name="Normal 7 3 3 2 4" xfId="4492" xr:uid="{F6AC69C7-9AE2-4B9B-804E-C31ED06630DD}"/>
    <cellStyle name="Normal 7 3 3 2 4 2" xfId="8848" xr:uid="{C6A9D110-9F44-4DCF-B3CD-AE5331FAE63B}"/>
    <cellStyle name="Normal 7 3 3 2 5" xfId="8050" xr:uid="{94B1446E-971D-4394-80F2-13A6C8DE3FC2}"/>
    <cellStyle name="Normal 7 3 3 3" xfId="3349" xr:uid="{6C308891-8035-4D37-9509-74DC13802159}"/>
    <cellStyle name="Normal 7 3 3 3 2" xfId="3350" xr:uid="{DAABFDBC-AACB-451C-B1D2-2924DAF94320}"/>
    <cellStyle name="Normal 7 3 3 3 2 2" xfId="5842" xr:uid="{78DCFBB9-1468-4C8C-BA8F-F5A91381935A}"/>
    <cellStyle name="Normal 7 3 3 3 2 2 2" xfId="10198" xr:uid="{D489C796-66CF-44A9-AC88-E42F07B835DB}"/>
    <cellStyle name="Normal 7 3 3 3 2 3" xfId="8055" xr:uid="{7DAE6E5D-7A59-48E7-BBA9-5544F6AAA2C3}"/>
    <cellStyle name="Normal 7 3 3 3 3" xfId="4762" xr:uid="{29A28578-003A-46FE-81C3-85E25F608182}"/>
    <cellStyle name="Normal 7 3 3 3 3 2" xfId="9118" xr:uid="{8D32BE93-D6C2-45A3-A3E3-1B86F2C0DEF6}"/>
    <cellStyle name="Normal 7 3 3 3 4" xfId="8054" xr:uid="{087F5EED-CA43-4958-8A59-C8578FC9A142}"/>
    <cellStyle name="Normal 7 3 3 4" xfId="3351" xr:uid="{245E6DC4-01FF-4D99-A5D8-9F129AE3C96C}"/>
    <cellStyle name="Normal 7 3 3 4 2" xfId="5302" xr:uid="{441F2E51-1549-4450-8770-4717F7C1025E}"/>
    <cellStyle name="Normal 7 3 3 4 2 2" xfId="9658" xr:uid="{CE0A4CB8-D279-4483-9730-4AB9953A101B}"/>
    <cellStyle name="Normal 7 3 3 4 3" xfId="8056" xr:uid="{744BD166-68B0-4433-83C7-93668C1050E4}"/>
    <cellStyle name="Normal 7 3 3 5" xfId="4132" xr:uid="{084881AD-A2BB-4974-8ADA-1EE54D6A765D}"/>
    <cellStyle name="Normal 7 3 3 5 2" xfId="8488" xr:uid="{90B6E89E-F782-4EDB-B5F8-088D3592FF31}"/>
    <cellStyle name="Normal 7 3 3 6" xfId="8049" xr:uid="{9AD16959-D3C2-458A-8562-70D17B7D580D}"/>
    <cellStyle name="Normal 7 3 4" xfId="3352" xr:uid="{00EF0E04-4E67-4A94-866E-13388FE89C86}"/>
    <cellStyle name="Normal 7 3 4 2" xfId="3353" xr:uid="{544D95D4-8C93-4AD9-8F78-D59E8866BEFF}"/>
    <cellStyle name="Normal 7 3 4 2 2" xfId="3354" xr:uid="{11E2CC9A-8BA6-4AC0-907A-FCDF7283EB98}"/>
    <cellStyle name="Normal 7 3 4 2 2 2" xfId="3355" xr:uid="{52A52843-14BC-494F-997C-92AF7122838B}"/>
    <cellStyle name="Normal 7 3 4 2 2 2 2" xfId="6060" xr:uid="{C35D850D-8255-44D5-AE48-6665E6808039}"/>
    <cellStyle name="Normal 7 3 4 2 2 2 2 2" xfId="10416" xr:uid="{000A21FA-8BE6-4EAD-85DE-0A976AA434DC}"/>
    <cellStyle name="Normal 7 3 4 2 2 2 3" xfId="8060" xr:uid="{E6F12789-3571-43EA-BAD2-257F5979D25B}"/>
    <cellStyle name="Normal 7 3 4 2 2 3" xfId="4980" xr:uid="{ADC3DEF9-4142-4783-A6B5-1CF797FF6FC0}"/>
    <cellStyle name="Normal 7 3 4 2 2 3 2" xfId="9336" xr:uid="{3383DCAD-4700-44F5-BB17-440478877414}"/>
    <cellStyle name="Normal 7 3 4 2 2 4" xfId="8059" xr:uid="{0272C2AA-1BC4-4F9B-9497-B4274D875D08}"/>
    <cellStyle name="Normal 7 3 4 2 3" xfId="3356" xr:uid="{21A3E679-F2AE-4318-A9A9-F4BE08D494EE}"/>
    <cellStyle name="Normal 7 3 4 2 3 2" xfId="5520" xr:uid="{51599AC3-73DB-4654-B01E-D80F5A94839B}"/>
    <cellStyle name="Normal 7 3 4 2 3 2 2" xfId="9876" xr:uid="{65BFB371-D78B-427E-902A-6DC4C8808AA7}"/>
    <cellStyle name="Normal 7 3 4 2 3 3" xfId="8061" xr:uid="{50FCA01A-C9D8-40F3-B363-0B62F6EE8F85}"/>
    <cellStyle name="Normal 7 3 4 2 4" xfId="4440" xr:uid="{37B89635-7A14-47A5-B45A-C53605549375}"/>
    <cellStyle name="Normal 7 3 4 2 4 2" xfId="8796" xr:uid="{69BC963F-3035-4ABF-B6DD-BEDAE3528AF5}"/>
    <cellStyle name="Normal 7 3 4 2 5" xfId="8058" xr:uid="{92BBCBC2-3F06-49E6-BF7B-C0D176E6F4AE}"/>
    <cellStyle name="Normal 7 3 4 3" xfId="3357" xr:uid="{FD40D990-1BA1-4EC4-AFAC-90CE236F8E2C}"/>
    <cellStyle name="Normal 7 3 4 3 2" xfId="3358" xr:uid="{DAB99FDA-3295-4475-B05F-7CAE2FEE0B30}"/>
    <cellStyle name="Normal 7 3 4 3 2 2" xfId="5790" xr:uid="{37976330-FBCD-4812-BBDA-64F3DACBD68A}"/>
    <cellStyle name="Normal 7 3 4 3 2 2 2" xfId="10146" xr:uid="{8647A1DC-7392-4867-856F-7764355077D8}"/>
    <cellStyle name="Normal 7 3 4 3 2 3" xfId="8063" xr:uid="{BD690F5D-431E-4D4C-8AFA-33922DC2C6B3}"/>
    <cellStyle name="Normal 7 3 4 3 3" xfId="4710" xr:uid="{6C6C4D0B-0913-425A-971D-3C06C4B7429F}"/>
    <cellStyle name="Normal 7 3 4 3 3 2" xfId="9066" xr:uid="{B9CA1036-1A4F-413A-AE3F-4D83286BFE33}"/>
    <cellStyle name="Normal 7 3 4 3 4" xfId="8062" xr:uid="{9D8CD48A-4AD8-47FD-9D49-B28B2BA6424A}"/>
    <cellStyle name="Normal 7 3 4 4" xfId="3359" xr:uid="{CDA35862-14BF-4450-87B1-59FA7F5FB636}"/>
    <cellStyle name="Normal 7 3 4 4 2" xfId="5250" xr:uid="{8FFD7004-D120-41C7-893D-35AF867D1C48}"/>
    <cellStyle name="Normal 7 3 4 4 2 2" xfId="9606" xr:uid="{69835B97-D2E2-45D2-87EE-DCBC9EF382F7}"/>
    <cellStyle name="Normal 7 3 4 4 3" xfId="8064" xr:uid="{D60869F4-B86B-4527-B977-BDB2BCE33EA7}"/>
    <cellStyle name="Normal 7 3 4 5" xfId="4260" xr:uid="{5DBB0A9F-9972-4637-BEB4-D6583D2D5F42}"/>
    <cellStyle name="Normal 7 3 4 5 2" xfId="8616" xr:uid="{6AE33FC8-AA61-45FC-931E-4AFBCACEFE98}"/>
    <cellStyle name="Normal 7 3 4 6" xfId="8057" xr:uid="{1AE5DB22-833F-4748-BA6C-9F5299437B93}"/>
    <cellStyle name="Normal 7 3 5" xfId="3360" xr:uid="{D098993B-0995-4956-B033-2E4DF5C1E2B9}"/>
    <cellStyle name="Normal 7 3 5 2" xfId="3361" xr:uid="{BBA4FA6D-76DF-4B74-A0BC-181265D341DF}"/>
    <cellStyle name="Normal 7 3 5 2 2" xfId="3362" xr:uid="{C91D9F81-D12E-4DA4-8BDC-1FCCA47BA428}"/>
    <cellStyle name="Normal 7 3 5 2 2 2" xfId="5932" xr:uid="{9DFBC307-6926-4E66-AC68-98F7DF1AE1D2}"/>
    <cellStyle name="Normal 7 3 5 2 2 2 2" xfId="10288" xr:uid="{9885BA66-3474-4823-81AD-F07FDB4DBD45}"/>
    <cellStyle name="Normal 7 3 5 2 2 3" xfId="8067" xr:uid="{D3DA322E-6B5E-41BB-88A2-629EA8A239A8}"/>
    <cellStyle name="Normal 7 3 5 2 3" xfId="4852" xr:uid="{5B09DEF5-1450-4FA0-A400-B63A6ABF0111}"/>
    <cellStyle name="Normal 7 3 5 2 3 2" xfId="9208" xr:uid="{5DFC492D-F7B7-42F1-AC33-754BC071CB86}"/>
    <cellStyle name="Normal 7 3 5 2 4" xfId="8066" xr:uid="{7299A55E-73BF-4F48-B5E3-E29678EF5D3F}"/>
    <cellStyle name="Normal 7 3 5 3" xfId="3363" xr:uid="{96036F17-8A9B-4D30-9CB9-27556CB90D85}"/>
    <cellStyle name="Normal 7 3 5 3 2" xfId="5392" xr:uid="{3E8A0E2E-8464-4D5E-AF6B-FAEA17602ACD}"/>
    <cellStyle name="Normal 7 3 5 3 2 2" xfId="9748" xr:uid="{A43C9094-A996-4146-BFD2-E80CCBC92A06}"/>
    <cellStyle name="Normal 7 3 5 3 3" xfId="8068" xr:uid="{7347CBA0-D6DD-44A1-B31F-5C3DE97626A5}"/>
    <cellStyle name="Normal 7 3 5 4" xfId="4312" xr:uid="{EE56A691-2AE4-486F-9895-C480DF395C12}"/>
    <cellStyle name="Normal 7 3 5 4 2" xfId="8668" xr:uid="{E4ACEF78-EA71-4C69-A0DE-7F54AD81B296}"/>
    <cellStyle name="Normal 7 3 5 5" xfId="8065" xr:uid="{1C00D716-756F-47E1-909B-409646966CA3}"/>
    <cellStyle name="Normal 7 3 6" xfId="3364" xr:uid="{3263E638-3CD6-46CE-8483-5616AA411E43}"/>
    <cellStyle name="Normal 7 3 6 2" xfId="3365" xr:uid="{11E51ED4-713A-4F39-9FD9-22C4194E47A8}"/>
    <cellStyle name="Normal 7 3 6 2 2" xfId="5662" xr:uid="{97722491-DBCF-44C4-AD5A-6822FD6B6C36}"/>
    <cellStyle name="Normal 7 3 6 2 2 2" xfId="10018" xr:uid="{D2224751-13E1-4937-AFCD-A46CF239E153}"/>
    <cellStyle name="Normal 7 3 6 2 3" xfId="8070" xr:uid="{3CC5466B-43F5-4D18-A2ED-8FF62E4F96E2}"/>
    <cellStyle name="Normal 7 3 6 3" xfId="4582" xr:uid="{51497C07-6A7C-4D8E-9325-C0579BEE53CA}"/>
    <cellStyle name="Normal 7 3 6 3 2" xfId="8938" xr:uid="{3355B0E7-122C-40AF-A637-18950591D122}"/>
    <cellStyle name="Normal 7 3 6 4" xfId="8069" xr:uid="{65525BF8-B64D-464F-9D20-A6DA2970C732}"/>
    <cellStyle name="Normal 7 3 7" xfId="3366" xr:uid="{81AE4C54-50E2-456E-8B2F-72324F9BF2A8}"/>
    <cellStyle name="Normal 7 3 7 2" xfId="5122" xr:uid="{02E3D024-7C61-4C5A-AD0E-C19874C11EE9}"/>
    <cellStyle name="Normal 7 3 7 2 2" xfId="9478" xr:uid="{F6D624AC-F748-4724-931B-3E5942CA3BD3}"/>
    <cellStyle name="Normal 7 3 7 3" xfId="8071" xr:uid="{CEB5FD0C-465E-4D4E-8ECB-DED90CCD6125}"/>
    <cellStyle name="Normal 7 3 8" xfId="4080" xr:uid="{3CD7C2CE-AC69-4E64-837B-AFD5456B59BF}"/>
    <cellStyle name="Normal 7 3 8 2" xfId="8436" xr:uid="{3C63D082-3712-4C45-90D1-6B2D597A523E}"/>
    <cellStyle name="Normal 7 3 9" xfId="8024" xr:uid="{279C1264-2E36-4F6A-A12D-3312746DC0DC}"/>
    <cellStyle name="Normal 7 4" xfId="3367" xr:uid="{2170C30A-0DA8-4CE1-86C9-2DCCE77FE74A}"/>
    <cellStyle name="Normal 7 4 2" xfId="3368" xr:uid="{C0B790B3-20A4-44D1-8C8C-139A1832A62B}"/>
    <cellStyle name="Normal 7 4 2 2" xfId="3369" xr:uid="{F7051F60-07D7-45F4-914E-832AD67EB540}"/>
    <cellStyle name="Normal 7 4 2 2 2" xfId="3370" xr:uid="{2749BE14-01DB-45A7-A8CA-50DFFEBF750A}"/>
    <cellStyle name="Normal 7 4 2 2 2 2" xfId="3371" xr:uid="{C98A335A-923C-4458-A94D-912905BE5BAB}"/>
    <cellStyle name="Normal 7 4 2 2 2 2 2" xfId="3372" xr:uid="{3B096475-3C6A-4B8C-A108-3A780B6153D5}"/>
    <cellStyle name="Normal 7 4 2 2 2 2 2 2" xfId="6158" xr:uid="{4F06700C-3CE0-4E31-99E3-7A5F065C1EF7}"/>
    <cellStyle name="Normal 7 4 2 2 2 2 2 2 2" xfId="10514" xr:uid="{53928833-D8C2-4692-9EB1-24434ADEB798}"/>
    <cellStyle name="Normal 7 4 2 2 2 2 2 3" xfId="8077" xr:uid="{9755E6E0-4C92-4133-B5B3-00FC166675E3}"/>
    <cellStyle name="Normal 7 4 2 2 2 2 3" xfId="5078" xr:uid="{DFB3CD68-1D02-4BCA-8C44-60D123A9F904}"/>
    <cellStyle name="Normal 7 4 2 2 2 2 3 2" xfId="9434" xr:uid="{A24C17E7-0CC8-4C82-BBB1-B8F646FCCD25}"/>
    <cellStyle name="Normal 7 4 2 2 2 2 4" xfId="8076" xr:uid="{E9F67F98-EF64-436E-AA4D-F092A725F9AA}"/>
    <cellStyle name="Normal 7 4 2 2 2 3" xfId="3373" xr:uid="{60277DBB-6F45-420E-9E6A-33919B548F80}"/>
    <cellStyle name="Normal 7 4 2 2 2 3 2" xfId="5618" xr:uid="{46CDD652-100A-4F7B-A20B-FD0FAE092D37}"/>
    <cellStyle name="Normal 7 4 2 2 2 3 2 2" xfId="9974" xr:uid="{BFE98421-ED6B-4DA3-985E-DCB5BDE468A1}"/>
    <cellStyle name="Normal 7 4 2 2 2 3 3" xfId="8078" xr:uid="{A1A29F4D-6A97-49A0-B42A-77D42B5098E9}"/>
    <cellStyle name="Normal 7 4 2 2 2 4" xfId="4538" xr:uid="{DAFB9F20-F2FA-4685-8CFD-29155A167DE5}"/>
    <cellStyle name="Normal 7 4 2 2 2 4 2" xfId="8894" xr:uid="{742C2E64-0CBF-4CF8-84C2-FCED3BBE980E}"/>
    <cellStyle name="Normal 7 4 2 2 2 5" xfId="8075" xr:uid="{4A4C3450-DEFE-4FDA-89AD-FEB667E9FE87}"/>
    <cellStyle name="Normal 7 4 2 2 3" xfId="3374" xr:uid="{799411AD-22AC-41CE-9FE0-525A9C749FA7}"/>
    <cellStyle name="Normal 7 4 2 2 3 2" xfId="3375" xr:uid="{DF6BBC4F-E09C-4743-B798-1378F31D7197}"/>
    <cellStyle name="Normal 7 4 2 2 3 2 2" xfId="5888" xr:uid="{98026C34-CB48-453B-A21B-2DE53B487AFB}"/>
    <cellStyle name="Normal 7 4 2 2 3 2 2 2" xfId="10244" xr:uid="{5286B3AB-A296-4443-A9BB-6ECC985A7211}"/>
    <cellStyle name="Normal 7 4 2 2 3 2 3" xfId="8080" xr:uid="{502BFF21-B7B0-41FF-8E08-85384AEF5904}"/>
    <cellStyle name="Normal 7 4 2 2 3 3" xfId="4808" xr:uid="{05559E90-A600-4A6C-8673-716899B88BDF}"/>
    <cellStyle name="Normal 7 4 2 2 3 3 2" xfId="9164" xr:uid="{7E35DC3B-06E4-49A8-928E-6DDCEB8626D2}"/>
    <cellStyle name="Normal 7 4 2 2 3 4" xfId="8079" xr:uid="{81851450-6454-454E-B794-A07C5C711790}"/>
    <cellStyle name="Normal 7 4 2 2 4" xfId="3376" xr:uid="{DA983B95-AF6E-4FBD-9B1A-07D389412B1A}"/>
    <cellStyle name="Normal 7 4 2 2 4 2" xfId="5348" xr:uid="{10436B48-EC90-461B-8178-566B574333FF}"/>
    <cellStyle name="Normal 7 4 2 2 4 2 2" xfId="9704" xr:uid="{2ADAD34D-CE0A-480A-A908-121F8ACFFB72}"/>
    <cellStyle name="Normal 7 4 2 2 4 3" xfId="8081" xr:uid="{1D817B3D-B29D-4CFB-B37B-02104ADC2ED5}"/>
    <cellStyle name="Normal 7 4 2 2 5" xfId="4178" xr:uid="{D9A1B3D0-D3F6-42A0-87F9-BD362DFF4C67}"/>
    <cellStyle name="Normal 7 4 2 2 5 2" xfId="8534" xr:uid="{9E94CAED-75B4-482B-8C61-5338652A9194}"/>
    <cellStyle name="Normal 7 4 2 2 6" xfId="8074" xr:uid="{428B24B5-B2B7-4A3F-8100-FBB510644FCA}"/>
    <cellStyle name="Normal 7 4 2 3" xfId="3377" xr:uid="{C3F234B2-F81C-4A8D-8286-79E7A49675C4}"/>
    <cellStyle name="Normal 7 4 2 3 2" xfId="3378" xr:uid="{E776FF69-87A3-47AF-9F58-C4E9D8EDB2B6}"/>
    <cellStyle name="Normal 7 4 2 3 2 2" xfId="3379" xr:uid="{E9AEAF6A-9ACC-4D0A-96E4-30A0AD117C15}"/>
    <cellStyle name="Normal 7 4 2 3 2 2 2" xfId="3380" xr:uid="{4D2DF4F7-3E34-4D8F-9317-C6DD91E61F5E}"/>
    <cellStyle name="Normal 7 4 2 3 2 2 2 2" xfId="6063" xr:uid="{0EB156A2-9681-4CD5-B2AD-5FAC56665514}"/>
    <cellStyle name="Normal 7 4 2 3 2 2 2 2 2" xfId="10419" xr:uid="{0B77A447-52FE-4390-9BBA-CA3B6787D2FC}"/>
    <cellStyle name="Normal 7 4 2 3 2 2 2 3" xfId="8085" xr:uid="{4F9F7D65-5B9F-40F9-950C-CE5850085769}"/>
    <cellStyle name="Normal 7 4 2 3 2 2 3" xfId="4983" xr:uid="{819F1332-0E39-4218-BF15-9F698014FBA0}"/>
    <cellStyle name="Normal 7 4 2 3 2 2 3 2" xfId="9339" xr:uid="{390FB239-1398-4774-AF05-299169F60756}"/>
    <cellStyle name="Normal 7 4 2 3 2 2 4" xfId="8084" xr:uid="{390E8016-040B-4C12-A92F-7FC178EA2B06}"/>
    <cellStyle name="Normal 7 4 2 3 2 3" xfId="3381" xr:uid="{C64F6CF4-116E-4617-B22A-6A99AA37937D}"/>
    <cellStyle name="Normal 7 4 2 3 2 3 2" xfId="5523" xr:uid="{0CD6405A-6B47-4698-8D3B-C7347E32AA28}"/>
    <cellStyle name="Normal 7 4 2 3 2 3 2 2" xfId="9879" xr:uid="{22D18EF6-F73B-4753-9B1C-F92C58FAC216}"/>
    <cellStyle name="Normal 7 4 2 3 2 3 3" xfId="8086" xr:uid="{03E0086C-A61C-4470-BDAA-0E497626E703}"/>
    <cellStyle name="Normal 7 4 2 3 2 4" xfId="4443" xr:uid="{4004CF43-109A-4071-BFE1-DAC1887F9689}"/>
    <cellStyle name="Normal 7 4 2 3 2 4 2" xfId="8799" xr:uid="{62AF6CDE-B29B-4C3E-B5C6-BD9E8E637C0F}"/>
    <cellStyle name="Normal 7 4 2 3 2 5" xfId="8083" xr:uid="{DB81DF2C-E586-4894-8E7A-0A878036BB22}"/>
    <cellStyle name="Normal 7 4 2 3 3" xfId="3382" xr:uid="{1913F033-706A-4E2B-92F5-B0CA8FF338DD}"/>
    <cellStyle name="Normal 7 4 2 3 3 2" xfId="3383" xr:uid="{F367CDAB-7EEC-466E-A340-3E65E5E4FFF7}"/>
    <cellStyle name="Normal 7 4 2 3 3 2 2" xfId="5793" xr:uid="{5EEC9FB0-8ED4-48CD-8AEC-609F19B7D195}"/>
    <cellStyle name="Normal 7 4 2 3 3 2 2 2" xfId="10149" xr:uid="{ADEB0C67-8A47-41A4-9059-284064DE8F29}"/>
    <cellStyle name="Normal 7 4 2 3 3 2 3" xfId="8088" xr:uid="{4118C531-1518-4E9A-B05B-BF720BA36AC8}"/>
    <cellStyle name="Normal 7 4 2 3 3 3" xfId="4713" xr:uid="{146BFF35-2B20-4D12-9F55-F275287B27E0}"/>
    <cellStyle name="Normal 7 4 2 3 3 3 2" xfId="9069" xr:uid="{D4BDA286-D7D0-40A8-9B61-2679E022541B}"/>
    <cellStyle name="Normal 7 4 2 3 3 4" xfId="8087" xr:uid="{B744F214-1F59-4558-88DE-4917BD3A9E38}"/>
    <cellStyle name="Normal 7 4 2 3 4" xfId="3384" xr:uid="{AD46FA8E-027D-4941-B784-B2A1EA553827}"/>
    <cellStyle name="Normal 7 4 2 3 4 2" xfId="5253" xr:uid="{6DF6042A-416A-4815-8848-A8F56344D348}"/>
    <cellStyle name="Normal 7 4 2 3 4 2 2" xfId="9609" xr:uid="{E59A9B48-AD76-4D55-BCE7-654BBD17E55F}"/>
    <cellStyle name="Normal 7 4 2 3 4 3" xfId="8089" xr:uid="{7563FB81-533E-4FD9-BC93-3D9097555CC2}"/>
    <cellStyle name="Normal 7 4 2 3 5" xfId="4263" xr:uid="{7A3F21C2-AFAF-4F8F-BFF4-D5509FEB243F}"/>
    <cellStyle name="Normal 7 4 2 3 5 2" xfId="8619" xr:uid="{19A19AF5-7357-4842-8EDA-7C46C6A74A38}"/>
    <cellStyle name="Normal 7 4 2 3 6" xfId="8082" xr:uid="{DB32D6BE-4BCA-4415-BD22-E3672BCE6A98}"/>
    <cellStyle name="Normal 7 4 2 4" xfId="3385" xr:uid="{6BD64405-94A5-4AA9-9E5C-513F3BAB9E10}"/>
    <cellStyle name="Normal 7 4 2 4 2" xfId="3386" xr:uid="{C8648996-6224-4A21-ACBE-341E4441C382}"/>
    <cellStyle name="Normal 7 4 2 4 2 2" xfId="3387" xr:uid="{2D928665-505B-4DB6-881C-31FD7E2F1483}"/>
    <cellStyle name="Normal 7 4 2 4 2 2 2" xfId="5978" xr:uid="{29FD9739-9ED7-4A3D-8733-6267F23BFB35}"/>
    <cellStyle name="Normal 7 4 2 4 2 2 2 2" xfId="10334" xr:uid="{6344EDD7-31C9-42A9-BFF7-307C390D873B}"/>
    <cellStyle name="Normal 7 4 2 4 2 2 3" xfId="8092" xr:uid="{EED3B984-91DF-4B10-AF27-2053E7BAD692}"/>
    <cellStyle name="Normal 7 4 2 4 2 3" xfId="4898" xr:uid="{80D73A98-B095-4EA1-88CA-B34B6B2BC292}"/>
    <cellStyle name="Normal 7 4 2 4 2 3 2" xfId="9254" xr:uid="{0097A662-3793-4B1E-8F02-1BAF8E75AA31}"/>
    <cellStyle name="Normal 7 4 2 4 2 4" xfId="8091" xr:uid="{32F96DD0-C018-4D17-A75D-799F4D225054}"/>
    <cellStyle name="Normal 7 4 2 4 3" xfId="3388" xr:uid="{67C5981B-4BAE-465C-B51E-27889644083C}"/>
    <cellStyle name="Normal 7 4 2 4 3 2" xfId="5438" xr:uid="{C0F3BC2B-24BF-4578-A73E-5EA903CFC544}"/>
    <cellStyle name="Normal 7 4 2 4 3 2 2" xfId="9794" xr:uid="{84993B81-8974-4951-BE4C-86DF1663AA4E}"/>
    <cellStyle name="Normal 7 4 2 4 3 3" xfId="8093" xr:uid="{93F97FF7-2AB8-4146-A136-1E741CDFB695}"/>
    <cellStyle name="Normal 7 4 2 4 4" xfId="4358" xr:uid="{57925854-5177-4A04-9885-B99E13D71410}"/>
    <cellStyle name="Normal 7 4 2 4 4 2" xfId="8714" xr:uid="{5343808A-A14A-4BAC-88D7-68BD12F60F28}"/>
    <cellStyle name="Normal 7 4 2 4 5" xfId="8090" xr:uid="{7EEAA5E5-C111-414B-9C10-43ADE8B3F632}"/>
    <cellStyle name="Normal 7 4 2 5" xfId="3389" xr:uid="{C34FBF87-BA7F-4988-AD6E-76E81F8AE89A}"/>
    <cellStyle name="Normal 7 4 2 5 2" xfId="3390" xr:uid="{9399672C-7D44-494A-A180-B8C559F44FBE}"/>
    <cellStyle name="Normal 7 4 2 5 2 2" xfId="5708" xr:uid="{807F72F1-4410-49C5-82FC-0883C54017C8}"/>
    <cellStyle name="Normal 7 4 2 5 2 2 2" xfId="10064" xr:uid="{8F3C6FA7-CEAF-49A1-9C23-5AF9320A890F}"/>
    <cellStyle name="Normal 7 4 2 5 2 3" xfId="8095" xr:uid="{3B60DEF6-2C00-4A2F-B466-36234C922EE1}"/>
    <cellStyle name="Normal 7 4 2 5 3" xfId="4628" xr:uid="{0F55926F-569B-49AD-8BD0-E7CDE75CA2B6}"/>
    <cellStyle name="Normal 7 4 2 5 3 2" xfId="8984" xr:uid="{E9381FEB-323F-486A-9DD1-2887AB795084}"/>
    <cellStyle name="Normal 7 4 2 5 4" xfId="8094" xr:uid="{5CD02A84-F0CE-4E67-8928-375D09BA38E8}"/>
    <cellStyle name="Normal 7 4 2 6" xfId="3391" xr:uid="{67CECE0F-606D-4672-BD00-A6605EE51191}"/>
    <cellStyle name="Normal 7 4 2 6 2" xfId="5168" xr:uid="{37909013-B3CF-4278-B4FD-534854B390F5}"/>
    <cellStyle name="Normal 7 4 2 6 2 2" xfId="9524" xr:uid="{EAD08B1E-E318-4F4E-97AF-999E56FCE6FA}"/>
    <cellStyle name="Normal 7 4 2 6 3" xfId="8096" xr:uid="{18E78E1D-F74C-4B1B-94F3-2E697A1CB4D2}"/>
    <cellStyle name="Normal 7 4 2 7" xfId="4083" xr:uid="{5DEF2E69-4251-4485-8AB8-2F78A7574A00}"/>
    <cellStyle name="Normal 7 4 2 7 2" xfId="8439" xr:uid="{EACFE5E3-66FD-4CAA-96CA-4A6FF39A4420}"/>
    <cellStyle name="Normal 7 4 2 8" xfId="8073" xr:uid="{759DBBE8-7346-4134-9A85-57A1FE088753}"/>
    <cellStyle name="Normal 7 4 3" xfId="3392" xr:uid="{7270AE3A-09A1-4A98-99B9-EAC0C033A221}"/>
    <cellStyle name="Normal 7 4 3 2" xfId="3393" xr:uid="{7D2BB4C2-83BD-411C-A962-3BC33393A6FA}"/>
    <cellStyle name="Normal 7 4 3 2 2" xfId="3394" xr:uid="{C355203F-72CA-49D5-9053-A2A8B39B4E9A}"/>
    <cellStyle name="Normal 7 4 3 2 2 2" xfId="3395" xr:uid="{8C26BB78-9B69-44C2-B940-81553A634FF8}"/>
    <cellStyle name="Normal 7 4 3 2 2 2 2" xfId="6113" xr:uid="{8C07BDFB-D975-41A3-BC3E-06C97AB279D4}"/>
    <cellStyle name="Normal 7 4 3 2 2 2 2 2" xfId="10469" xr:uid="{79DF57C6-E86F-45E5-A122-F874A5AA6DCB}"/>
    <cellStyle name="Normal 7 4 3 2 2 2 3" xfId="8100" xr:uid="{3F4172AF-325F-434C-8CBE-6EA50EE4D6E6}"/>
    <cellStyle name="Normal 7 4 3 2 2 3" xfId="5033" xr:uid="{C33718C4-15B8-43AC-9C0A-4C6CFCEE60AA}"/>
    <cellStyle name="Normal 7 4 3 2 2 3 2" xfId="9389" xr:uid="{2BCFC287-49C7-410C-AD35-7E8948A6C711}"/>
    <cellStyle name="Normal 7 4 3 2 2 4" xfId="8099" xr:uid="{71DA10A4-47A0-4ED7-B096-E55874E17E4C}"/>
    <cellStyle name="Normal 7 4 3 2 3" xfId="3396" xr:uid="{9C87E9DA-3A39-4D78-803B-F813F545DFFC}"/>
    <cellStyle name="Normal 7 4 3 2 3 2" xfId="5573" xr:uid="{C8E4EDC1-9B6D-4E07-9EC4-87EA08D90DF6}"/>
    <cellStyle name="Normal 7 4 3 2 3 2 2" xfId="9929" xr:uid="{6215227F-350E-48C1-8212-363A1C52B18F}"/>
    <cellStyle name="Normal 7 4 3 2 3 3" xfId="8101" xr:uid="{60F03BCA-FAFC-47CB-B0B1-4F4BCBF2BCEB}"/>
    <cellStyle name="Normal 7 4 3 2 4" xfId="4493" xr:uid="{5BFF71AF-C4B4-4D52-A946-24BEDFDE16F3}"/>
    <cellStyle name="Normal 7 4 3 2 4 2" xfId="8849" xr:uid="{BD7582E6-8A0A-42E2-A976-5FDFA26821DC}"/>
    <cellStyle name="Normal 7 4 3 2 5" xfId="8098" xr:uid="{4FFBA550-5242-4C9E-BCC1-9A0D07DC77A8}"/>
    <cellStyle name="Normal 7 4 3 3" xfId="3397" xr:uid="{1E204425-D1B4-46E1-8E8A-C25D1E887DE6}"/>
    <cellStyle name="Normal 7 4 3 3 2" xfId="3398" xr:uid="{33FB31CE-BFDB-46A6-A94A-662A3D332E9B}"/>
    <cellStyle name="Normal 7 4 3 3 2 2" xfId="5843" xr:uid="{C59F0928-940E-40A6-8552-813E56D2A615}"/>
    <cellStyle name="Normal 7 4 3 3 2 2 2" xfId="10199" xr:uid="{23A6759A-FFA3-4C86-B1D7-222A37C02A89}"/>
    <cellStyle name="Normal 7 4 3 3 2 3" xfId="8103" xr:uid="{9E5AB574-EDC4-40DB-A228-B7AFCE117D04}"/>
    <cellStyle name="Normal 7 4 3 3 3" xfId="4763" xr:uid="{43743043-A3B1-4980-B98D-BEC4B4293438}"/>
    <cellStyle name="Normal 7 4 3 3 3 2" xfId="9119" xr:uid="{2FF4B43F-1232-4D3E-A131-6D90B06B0812}"/>
    <cellStyle name="Normal 7 4 3 3 4" xfId="8102" xr:uid="{19D562E9-5873-445C-83FE-1F2B3D798401}"/>
    <cellStyle name="Normal 7 4 3 4" xfId="3399" xr:uid="{23A549BB-C45F-48C8-BFF3-C99D88CBCF2E}"/>
    <cellStyle name="Normal 7 4 3 4 2" xfId="5303" xr:uid="{F7EAE66A-6DA3-4066-8559-D13B7EC00958}"/>
    <cellStyle name="Normal 7 4 3 4 2 2" xfId="9659" xr:uid="{17840FB7-CAC7-4530-A5AF-90B09A4412A6}"/>
    <cellStyle name="Normal 7 4 3 4 3" xfId="8104" xr:uid="{2ABB4F06-EA0A-4F7B-9C89-366C9DD32437}"/>
    <cellStyle name="Normal 7 4 3 5" xfId="4133" xr:uid="{0C15ABDD-6CD3-4C0A-9694-ED8438E5F177}"/>
    <cellStyle name="Normal 7 4 3 5 2" xfId="8489" xr:uid="{4DEBA879-D7BB-454D-8896-68349AADD11E}"/>
    <cellStyle name="Normal 7 4 3 6" xfId="8097" xr:uid="{0FCA6665-E6A5-43BC-9E6D-2ED9AA1A018F}"/>
    <cellStyle name="Normal 7 4 4" xfId="3400" xr:uid="{8E1E4A1E-58C3-4035-84CA-10C9B72FF4E6}"/>
    <cellStyle name="Normal 7 4 4 2" xfId="3401" xr:uid="{BF959D92-C59A-4618-BB67-30AC3EF82991}"/>
    <cellStyle name="Normal 7 4 4 2 2" xfId="3402" xr:uid="{F746E8DB-4CC7-42BF-AB5E-95C70AFC867E}"/>
    <cellStyle name="Normal 7 4 4 2 2 2" xfId="3403" xr:uid="{5CAB3835-66D4-4294-9C70-A495386F0C89}"/>
    <cellStyle name="Normal 7 4 4 2 2 2 2" xfId="6062" xr:uid="{66CF1DCC-F25E-4961-B3D2-B074A0D5DBA7}"/>
    <cellStyle name="Normal 7 4 4 2 2 2 2 2" xfId="10418" xr:uid="{4A8834F1-B745-46A2-9DDD-C807082B803B}"/>
    <cellStyle name="Normal 7 4 4 2 2 2 3" xfId="8108" xr:uid="{0AA8F19C-E74F-4AEE-A8D9-5EDE9D4624C6}"/>
    <cellStyle name="Normal 7 4 4 2 2 3" xfId="4982" xr:uid="{318ACB3A-DEE5-4AE1-934C-0825C54F438B}"/>
    <cellStyle name="Normal 7 4 4 2 2 3 2" xfId="9338" xr:uid="{7DF6816A-9FA2-4383-9B59-FF0176DFDAE0}"/>
    <cellStyle name="Normal 7 4 4 2 2 4" xfId="8107" xr:uid="{19947568-CBBA-42D4-A74F-5EE0247C4AE2}"/>
    <cellStyle name="Normal 7 4 4 2 3" xfId="3404" xr:uid="{6237D899-768F-41DA-8337-AAB517EB6104}"/>
    <cellStyle name="Normal 7 4 4 2 3 2" xfId="5522" xr:uid="{E4D247B4-0132-48F2-8A6D-99AFC46143DA}"/>
    <cellStyle name="Normal 7 4 4 2 3 2 2" xfId="9878" xr:uid="{C93AA8E3-C606-4DE3-A1DC-21898FF45776}"/>
    <cellStyle name="Normal 7 4 4 2 3 3" xfId="8109" xr:uid="{51073B9A-DCE1-4451-8B32-63070F5992D0}"/>
    <cellStyle name="Normal 7 4 4 2 4" xfId="4442" xr:uid="{2F1CE911-2846-4399-B10C-FA664B1C8F39}"/>
    <cellStyle name="Normal 7 4 4 2 4 2" xfId="8798" xr:uid="{DED59777-3ECA-4AD5-853B-B85701013612}"/>
    <cellStyle name="Normal 7 4 4 2 5" xfId="8106" xr:uid="{8409B8D1-B8E2-455E-8EF1-EFA3C4F2A434}"/>
    <cellStyle name="Normal 7 4 4 3" xfId="3405" xr:uid="{7D89DF02-6998-4596-A132-3FC4492A086E}"/>
    <cellStyle name="Normal 7 4 4 3 2" xfId="3406" xr:uid="{32D68A7A-75E4-48B7-BD14-6D1CC934EEBC}"/>
    <cellStyle name="Normal 7 4 4 3 2 2" xfId="5792" xr:uid="{033F1CDE-C26C-4D64-A171-5FE02DBAF69F}"/>
    <cellStyle name="Normal 7 4 4 3 2 2 2" xfId="10148" xr:uid="{1B47A093-849D-407B-AB36-E98B7D292BD0}"/>
    <cellStyle name="Normal 7 4 4 3 2 3" xfId="8111" xr:uid="{AD66C1FF-7C69-4250-8F0D-B16A028BA385}"/>
    <cellStyle name="Normal 7 4 4 3 3" xfId="4712" xr:uid="{838C64CA-2994-4A5A-9EA1-57CCACC4630F}"/>
    <cellStyle name="Normal 7 4 4 3 3 2" xfId="9068" xr:uid="{8C550F16-082B-4573-B19D-F4DA1DCEEB17}"/>
    <cellStyle name="Normal 7 4 4 3 4" xfId="8110" xr:uid="{895BC856-76C8-4849-BFCE-E0F1432474B5}"/>
    <cellStyle name="Normal 7 4 4 4" xfId="3407" xr:uid="{624A1E2C-9056-4DA0-88CE-AF9635C762C2}"/>
    <cellStyle name="Normal 7 4 4 4 2" xfId="5252" xr:uid="{D55FB69E-0F8F-4F86-94C5-817B7830B2D0}"/>
    <cellStyle name="Normal 7 4 4 4 2 2" xfId="9608" xr:uid="{05A22071-D3E9-4C66-A3FC-C518C9D4BE49}"/>
    <cellStyle name="Normal 7 4 4 4 3" xfId="8112" xr:uid="{CC837B47-CA5A-44D1-BA12-06C3B70DA87E}"/>
    <cellStyle name="Normal 7 4 4 5" xfId="4262" xr:uid="{51425885-236E-4EBA-A451-A43D5A28ADED}"/>
    <cellStyle name="Normal 7 4 4 5 2" xfId="8618" xr:uid="{653ED364-2335-4251-BD7B-46394381FB99}"/>
    <cellStyle name="Normal 7 4 4 6" xfId="8105" xr:uid="{E9D631B0-458B-410F-86B7-D3EC758BDCD2}"/>
    <cellStyle name="Normal 7 4 5" xfId="3408" xr:uid="{9C5AE9DA-4043-4DE9-ABD7-5422780CDBD4}"/>
    <cellStyle name="Normal 7 4 5 2" xfId="3409" xr:uid="{79A46FD3-86C1-40C5-9588-C2D496441D90}"/>
    <cellStyle name="Normal 7 4 5 2 2" xfId="3410" xr:uid="{E648505B-7408-4EAA-9354-BA29DACD5DC9}"/>
    <cellStyle name="Normal 7 4 5 2 2 2" xfId="5933" xr:uid="{C27D91A2-D02D-4586-956A-44E1991F81C5}"/>
    <cellStyle name="Normal 7 4 5 2 2 2 2" xfId="10289" xr:uid="{89E4366D-B22A-4580-90A6-CB672C7AF33A}"/>
    <cellStyle name="Normal 7 4 5 2 2 3" xfId="8115" xr:uid="{52261905-F7D5-45CA-A9E6-87483E1A5D00}"/>
    <cellStyle name="Normal 7 4 5 2 3" xfId="4853" xr:uid="{FB0A73FA-C518-4081-B1ED-9355CBFCF932}"/>
    <cellStyle name="Normal 7 4 5 2 3 2" xfId="9209" xr:uid="{3AEA1F45-51CC-4D5E-902C-C22AC3FA6435}"/>
    <cellStyle name="Normal 7 4 5 2 4" xfId="8114" xr:uid="{2EAD8942-A084-410D-AD01-DB0063CC9842}"/>
    <cellStyle name="Normal 7 4 5 3" xfId="3411" xr:uid="{E8B16CEE-A6DA-4920-AF98-4BC864660044}"/>
    <cellStyle name="Normal 7 4 5 3 2" xfId="5393" xr:uid="{4CC37173-FD20-4367-A261-C24D1CFDCF92}"/>
    <cellStyle name="Normal 7 4 5 3 2 2" xfId="9749" xr:uid="{9E270308-603A-42C3-A0F0-174FDABDF77C}"/>
    <cellStyle name="Normal 7 4 5 3 3" xfId="8116" xr:uid="{6B34AAA6-341D-4849-AD65-1F0CAE9CBD8C}"/>
    <cellStyle name="Normal 7 4 5 4" xfId="4313" xr:uid="{CADCB662-024F-4CFE-A62B-58E1FAE1FF10}"/>
    <cellStyle name="Normal 7 4 5 4 2" xfId="8669" xr:uid="{08471405-7151-4D42-9605-6D87EE13C555}"/>
    <cellStyle name="Normal 7 4 5 5" xfId="8113" xr:uid="{3C15C52A-6177-4E03-A0F9-269186204750}"/>
    <cellStyle name="Normal 7 4 6" xfId="3412" xr:uid="{36DBB477-5213-4055-8A6B-EAE716519CCB}"/>
    <cellStyle name="Normal 7 4 6 2" xfId="3413" xr:uid="{FDF6E82D-0FBD-49BA-AB24-346B37AED5A5}"/>
    <cellStyle name="Normal 7 4 6 2 2" xfId="5663" xr:uid="{79997386-B80C-40A1-BFC0-375D002B2330}"/>
    <cellStyle name="Normal 7 4 6 2 2 2" xfId="10019" xr:uid="{042329CC-B6C7-4A6A-9505-9C8735DCDABA}"/>
    <cellStyle name="Normal 7 4 6 2 3" xfId="8118" xr:uid="{5C9DF8E6-FC26-4D5A-A293-5F6434A2D4E2}"/>
    <cellStyle name="Normal 7 4 6 3" xfId="4583" xr:uid="{C916DA27-E614-4E06-86F2-F254743159D1}"/>
    <cellStyle name="Normal 7 4 6 3 2" xfId="8939" xr:uid="{B01A973B-2D1F-4E5A-B510-F6A4A3D51046}"/>
    <cellStyle name="Normal 7 4 6 4" xfId="8117" xr:uid="{F6C31EB7-9152-4B12-945B-A5AACFFF9D5A}"/>
    <cellStyle name="Normal 7 4 7" xfId="3414" xr:uid="{286BA6FF-38F0-493D-BA53-228C8DAB1CA9}"/>
    <cellStyle name="Normal 7 4 7 2" xfId="5123" xr:uid="{B058D5A2-F775-4DA1-B2AB-F6E0997DE0B5}"/>
    <cellStyle name="Normal 7 4 7 2 2" xfId="9479" xr:uid="{521E080D-31D6-4ABB-B9FD-B561A9FE6D0C}"/>
    <cellStyle name="Normal 7 4 7 3" xfId="8119" xr:uid="{E22A546F-7D12-44A4-80A6-E8C2EF5AE4AE}"/>
    <cellStyle name="Normal 7 4 8" xfId="4082" xr:uid="{C17F26C5-9ED0-4171-861F-7D3EBC996960}"/>
    <cellStyle name="Normal 7 4 8 2" xfId="8438" xr:uid="{050C0DF1-7F9E-4258-9DEA-D98B8EF1373E}"/>
    <cellStyle name="Normal 7 4 9" xfId="8072" xr:uid="{7CFFAA29-B443-4797-B590-B07BA64B5C87}"/>
    <cellStyle name="Normal 7 5" xfId="3415" xr:uid="{3B7E49D5-D7A4-4656-9EBF-057A7C371135}"/>
    <cellStyle name="Normal 7 5 2" xfId="3416" xr:uid="{C9950B3C-2A07-4B3F-AF0C-314B3FF66A9D}"/>
    <cellStyle name="Normal 7 5 2 2" xfId="3417" xr:uid="{27574D09-F933-472B-B8CA-4E511C0EEABF}"/>
    <cellStyle name="Normal 7 5 2 2 2" xfId="3418" xr:uid="{F3DBB447-5716-48FB-849A-A6CA099AD090}"/>
    <cellStyle name="Normal 7 5 2 2 2 2" xfId="3419" xr:uid="{D994DC1B-351C-4239-B265-45D160D82FA6}"/>
    <cellStyle name="Normal 7 5 2 2 2 2 2" xfId="3420" xr:uid="{346AB320-95E7-4CC7-AEDF-2B61833EE147}"/>
    <cellStyle name="Normal 7 5 2 2 2 2 2 2" xfId="6155" xr:uid="{030F0162-30C6-4655-82B0-A2CB19AE631A}"/>
    <cellStyle name="Normal 7 5 2 2 2 2 2 2 2" xfId="10511" xr:uid="{DFC47D5B-FE54-45BB-9DDE-A43315604DD5}"/>
    <cellStyle name="Normal 7 5 2 2 2 2 2 3" xfId="8125" xr:uid="{BD685E4B-1E1F-481D-BB08-AAC65BD32909}"/>
    <cellStyle name="Normal 7 5 2 2 2 2 3" xfId="5075" xr:uid="{2458E457-9603-4EB8-8DCA-B8A329D25525}"/>
    <cellStyle name="Normal 7 5 2 2 2 2 3 2" xfId="9431" xr:uid="{96913D9B-46FA-46DC-BB53-254ADE91BA9D}"/>
    <cellStyle name="Normal 7 5 2 2 2 2 4" xfId="8124" xr:uid="{50358314-5D43-4E4B-9E83-EC66EA9EA1F2}"/>
    <cellStyle name="Normal 7 5 2 2 2 3" xfId="3421" xr:uid="{C5A8020B-6846-4C01-8DF5-622530B42030}"/>
    <cellStyle name="Normal 7 5 2 2 2 3 2" xfId="5615" xr:uid="{347042C4-73F2-4AB0-9D5D-9C561DC58606}"/>
    <cellStyle name="Normal 7 5 2 2 2 3 2 2" xfId="9971" xr:uid="{A244A894-D8CF-40DA-89BC-1BE10D200F61}"/>
    <cellStyle name="Normal 7 5 2 2 2 3 3" xfId="8126" xr:uid="{E82C7782-9F54-4330-8644-41A67A6B0544}"/>
    <cellStyle name="Normal 7 5 2 2 2 4" xfId="4535" xr:uid="{9670D806-3090-4AD4-93BF-260B3617552E}"/>
    <cellStyle name="Normal 7 5 2 2 2 4 2" xfId="8891" xr:uid="{594F0FFD-38C1-4B6E-8996-448BCBCDCA8C}"/>
    <cellStyle name="Normal 7 5 2 2 2 5" xfId="8123" xr:uid="{4E076AB5-75EF-4273-BE84-CC1E9265A13C}"/>
    <cellStyle name="Normal 7 5 2 2 3" xfId="3422" xr:uid="{B9D7F38A-6711-4BF4-93EA-5068D368C57B}"/>
    <cellStyle name="Normal 7 5 2 2 3 2" xfId="3423" xr:uid="{A221A56D-A895-454F-AF70-33FD54749BD0}"/>
    <cellStyle name="Normal 7 5 2 2 3 2 2" xfId="5885" xr:uid="{5B170B1C-D2E1-485B-BE6B-C4518BE7AF40}"/>
    <cellStyle name="Normal 7 5 2 2 3 2 2 2" xfId="10241" xr:uid="{34B20638-ACCD-4DC4-BB29-526301795294}"/>
    <cellStyle name="Normal 7 5 2 2 3 2 3" xfId="8128" xr:uid="{BA2F9586-0EA6-49DD-A6D0-66E527F654E1}"/>
    <cellStyle name="Normal 7 5 2 2 3 3" xfId="4805" xr:uid="{7E587517-D7E6-4BF0-B6E7-987576857642}"/>
    <cellStyle name="Normal 7 5 2 2 3 3 2" xfId="9161" xr:uid="{C04435E6-0D16-4D96-9E52-5B30B6DBF690}"/>
    <cellStyle name="Normal 7 5 2 2 3 4" xfId="8127" xr:uid="{C4EBF814-534F-467C-B6FB-CACD32E6258F}"/>
    <cellStyle name="Normal 7 5 2 2 4" xfId="3424" xr:uid="{207A30B3-B4A4-42EC-9397-1FF83C46EA76}"/>
    <cellStyle name="Normal 7 5 2 2 4 2" xfId="5345" xr:uid="{68AD913C-21C6-4132-BD70-3575A5A11ED0}"/>
    <cellStyle name="Normal 7 5 2 2 4 2 2" xfId="9701" xr:uid="{6F1B67C2-1D40-4464-B97A-91664CB2516D}"/>
    <cellStyle name="Normal 7 5 2 2 4 3" xfId="8129" xr:uid="{AE16F953-0302-4B5B-BF5F-B856C5322C6A}"/>
    <cellStyle name="Normal 7 5 2 2 5" xfId="4175" xr:uid="{FF64DF62-6942-4D8E-8770-947CDC45883B}"/>
    <cellStyle name="Normal 7 5 2 2 5 2" xfId="8531" xr:uid="{24D36F55-2478-41A2-80B5-9D56ED30EB45}"/>
    <cellStyle name="Normal 7 5 2 2 6" xfId="8122" xr:uid="{B43C0608-EC2F-47CF-A427-370A92CB7886}"/>
    <cellStyle name="Normal 7 5 2 3" xfId="3425" xr:uid="{170D6050-2C8E-4107-A587-1032AA112D01}"/>
    <cellStyle name="Normal 7 5 2 3 2" xfId="3426" xr:uid="{BDFABCB8-68E3-4AD3-B747-02A386C723BF}"/>
    <cellStyle name="Normal 7 5 2 3 2 2" xfId="3427" xr:uid="{18021143-219B-4DFB-A027-F673B8251921}"/>
    <cellStyle name="Normal 7 5 2 3 2 2 2" xfId="3428" xr:uid="{18DADAF4-8BD0-4A3C-B34F-A0AC77F2A5D6}"/>
    <cellStyle name="Normal 7 5 2 3 2 2 2 2" xfId="6065" xr:uid="{83FF8429-BE39-411B-B316-C39A7BC1F6EC}"/>
    <cellStyle name="Normal 7 5 2 3 2 2 2 2 2" xfId="10421" xr:uid="{680003FB-5E8E-40DC-8F3C-B2644D0F792F}"/>
    <cellStyle name="Normal 7 5 2 3 2 2 2 3" xfId="8133" xr:uid="{9B45C264-AA87-4F84-93DB-43D098F8F680}"/>
    <cellStyle name="Normal 7 5 2 3 2 2 3" xfId="4985" xr:uid="{483EDB7B-D018-43C4-A0E4-FFF42643BCC8}"/>
    <cellStyle name="Normal 7 5 2 3 2 2 3 2" xfId="9341" xr:uid="{0934E309-C584-4489-ADE4-8BD265648CAB}"/>
    <cellStyle name="Normal 7 5 2 3 2 2 4" xfId="8132" xr:uid="{D78F4388-877F-4D3B-8E42-EE017C220219}"/>
    <cellStyle name="Normal 7 5 2 3 2 3" xfId="3429" xr:uid="{B16EA634-B161-4918-A8C5-0E5C754B9020}"/>
    <cellStyle name="Normal 7 5 2 3 2 3 2" xfId="5525" xr:uid="{3E2CA00C-A067-4AA8-BD83-B35880E06DF3}"/>
    <cellStyle name="Normal 7 5 2 3 2 3 2 2" xfId="9881" xr:uid="{F92246E4-A63C-4D7E-BB79-2444DCA2BA44}"/>
    <cellStyle name="Normal 7 5 2 3 2 3 3" xfId="8134" xr:uid="{0F6B6452-F9E4-4E6E-B1E9-23EF4C4367E5}"/>
    <cellStyle name="Normal 7 5 2 3 2 4" xfId="4445" xr:uid="{D7CCD6E8-21CB-4FE4-A920-6F7C0896712C}"/>
    <cellStyle name="Normal 7 5 2 3 2 4 2" xfId="8801" xr:uid="{F7B1FA21-DB1D-4E73-8CF9-1F6D4F6C1C10}"/>
    <cellStyle name="Normal 7 5 2 3 2 5" xfId="8131" xr:uid="{2CD65180-1826-48DB-BF07-5B3569660087}"/>
    <cellStyle name="Normal 7 5 2 3 3" xfId="3430" xr:uid="{D99E0982-9B53-49D5-86E1-F3DE4A3B1EC2}"/>
    <cellStyle name="Normal 7 5 2 3 3 2" xfId="3431" xr:uid="{8E744165-65AC-452B-89B5-05132FA8604D}"/>
    <cellStyle name="Normal 7 5 2 3 3 2 2" xfId="5795" xr:uid="{76379D09-EE2A-471A-BE5D-C3127BF10C42}"/>
    <cellStyle name="Normal 7 5 2 3 3 2 2 2" xfId="10151" xr:uid="{86927F78-FC32-4E36-BAB4-7A4D11182CE3}"/>
    <cellStyle name="Normal 7 5 2 3 3 2 3" xfId="8136" xr:uid="{6A80296A-304D-471A-AF86-B665E2E1B490}"/>
    <cellStyle name="Normal 7 5 2 3 3 3" xfId="4715" xr:uid="{464E7BC4-F137-49DE-A218-E4DD0968F315}"/>
    <cellStyle name="Normal 7 5 2 3 3 3 2" xfId="9071" xr:uid="{06E89F6F-C9EA-4A91-BE9F-693290964C54}"/>
    <cellStyle name="Normal 7 5 2 3 3 4" xfId="8135" xr:uid="{AE6F897A-11AF-4342-B674-FF35C4D2A294}"/>
    <cellStyle name="Normal 7 5 2 3 4" xfId="3432" xr:uid="{504759F7-B1C0-4CFF-ABEB-F19021BE6CAC}"/>
    <cellStyle name="Normal 7 5 2 3 4 2" xfId="5255" xr:uid="{4821FB2C-767A-45B2-A697-7CA8F4785DDB}"/>
    <cellStyle name="Normal 7 5 2 3 4 2 2" xfId="9611" xr:uid="{5C442450-C915-4CD7-80B4-2F323D81D7F8}"/>
    <cellStyle name="Normal 7 5 2 3 4 3" xfId="8137" xr:uid="{89CA9825-A572-430A-B2B5-94ED917CF12B}"/>
    <cellStyle name="Normal 7 5 2 3 5" xfId="4265" xr:uid="{525CCFF1-452F-4DFC-B128-80B1C60ADE79}"/>
    <cellStyle name="Normal 7 5 2 3 5 2" xfId="8621" xr:uid="{7CD11775-0941-4E6C-B980-5C2A1F98BFA2}"/>
    <cellStyle name="Normal 7 5 2 3 6" xfId="8130" xr:uid="{93FED640-DF57-4D56-86FE-E8283711739A}"/>
    <cellStyle name="Normal 7 5 2 4" xfId="3433" xr:uid="{A52C26F5-6723-4909-9B7C-FF7E6B0259BE}"/>
    <cellStyle name="Normal 7 5 2 4 2" xfId="3434" xr:uid="{DCEE9AE1-2A4D-47F4-832D-CE0227607B44}"/>
    <cellStyle name="Normal 7 5 2 4 2 2" xfId="3435" xr:uid="{CC53159B-4B42-4DE7-9858-7D5BCECE392A}"/>
    <cellStyle name="Normal 7 5 2 4 2 2 2" xfId="5975" xr:uid="{8633BF55-14EB-4DF4-93AF-8E1E34C71E94}"/>
    <cellStyle name="Normal 7 5 2 4 2 2 2 2" xfId="10331" xr:uid="{5E437B85-0308-42F2-A23B-65F7495892CF}"/>
    <cellStyle name="Normal 7 5 2 4 2 2 3" xfId="8140" xr:uid="{04842A31-0D16-473D-83F5-0F2E6B9D9E63}"/>
    <cellStyle name="Normal 7 5 2 4 2 3" xfId="4895" xr:uid="{9C5F601D-1E7D-4832-BBC3-5B4B30569294}"/>
    <cellStyle name="Normal 7 5 2 4 2 3 2" xfId="9251" xr:uid="{FAA1DA9F-4299-45C5-B3CF-B113F2CA1DB1}"/>
    <cellStyle name="Normal 7 5 2 4 2 4" xfId="8139" xr:uid="{067E54ED-B831-418F-8BD4-99A0D24D35A4}"/>
    <cellStyle name="Normal 7 5 2 4 3" xfId="3436" xr:uid="{35F2BB81-8336-4C37-B759-259C155ADAE8}"/>
    <cellStyle name="Normal 7 5 2 4 3 2" xfId="5435" xr:uid="{23F26D86-99EA-4AA0-98F9-314FA5651DA4}"/>
    <cellStyle name="Normal 7 5 2 4 3 2 2" xfId="9791" xr:uid="{981C3752-721E-43EC-9B76-1C7A00F073AA}"/>
    <cellStyle name="Normal 7 5 2 4 3 3" xfId="8141" xr:uid="{F3AD8DB7-4427-46EA-8F4A-061A4E81779C}"/>
    <cellStyle name="Normal 7 5 2 4 4" xfId="4355" xr:uid="{074079C2-5A1D-4E63-81A5-5479AA7F99D1}"/>
    <cellStyle name="Normal 7 5 2 4 4 2" xfId="8711" xr:uid="{B453700C-78D0-4A4A-8BED-D26C6FF2C1D0}"/>
    <cellStyle name="Normal 7 5 2 4 5" xfId="8138" xr:uid="{2FB4EADC-3EB2-4CA3-925F-AF553EB987FC}"/>
    <cellStyle name="Normal 7 5 2 5" xfId="3437" xr:uid="{5E53BE62-9766-40BC-BD7C-B42775A837D9}"/>
    <cellStyle name="Normal 7 5 2 5 2" xfId="3438" xr:uid="{FC71D17A-BB3B-4DA6-9895-E3EBDF337FAC}"/>
    <cellStyle name="Normal 7 5 2 5 2 2" xfId="5705" xr:uid="{8684EF2E-C80A-4F70-B117-46E0E04ADB40}"/>
    <cellStyle name="Normal 7 5 2 5 2 2 2" xfId="10061" xr:uid="{BF670191-A46C-4741-87D1-9A3D545801E8}"/>
    <cellStyle name="Normal 7 5 2 5 2 3" xfId="8143" xr:uid="{4B44BE42-E017-4E83-AB2D-3119ECB0E593}"/>
    <cellStyle name="Normal 7 5 2 5 3" xfId="4625" xr:uid="{F97BFD6E-A24F-4E35-B952-5B8B9B5C017D}"/>
    <cellStyle name="Normal 7 5 2 5 3 2" xfId="8981" xr:uid="{70E81592-E0C4-4AFC-A7D0-E915D315ADB0}"/>
    <cellStyle name="Normal 7 5 2 5 4" xfId="8142" xr:uid="{8F1381E0-0DF9-4A40-9A08-283253170E84}"/>
    <cellStyle name="Normal 7 5 2 6" xfId="3439" xr:uid="{5097DF7C-D6E1-43E3-99C9-8CC3DB9BAAF0}"/>
    <cellStyle name="Normal 7 5 2 6 2" xfId="5165" xr:uid="{DB7D5464-997E-4D37-9B3F-E48CA20C7E47}"/>
    <cellStyle name="Normal 7 5 2 6 2 2" xfId="9521" xr:uid="{DCB3C5DE-6B7B-4125-8BA3-A49B484E7533}"/>
    <cellStyle name="Normal 7 5 2 6 3" xfId="8144" xr:uid="{53D82E7C-AAFB-4F46-8EA8-5AE0F1909A40}"/>
    <cellStyle name="Normal 7 5 2 7" xfId="4085" xr:uid="{54508A57-5618-4B03-963D-4CCC72E1AB74}"/>
    <cellStyle name="Normal 7 5 2 7 2" xfId="8441" xr:uid="{716D34F4-EDCB-4A1F-B1E7-B6EA9714B41E}"/>
    <cellStyle name="Normal 7 5 2 8" xfId="8121" xr:uid="{150CF4D9-2D4D-4FE4-A842-07B51175F647}"/>
    <cellStyle name="Normal 7 5 3" xfId="3440" xr:uid="{CAE88F9D-2CEB-4D28-943F-FB4DB76B396F}"/>
    <cellStyle name="Normal 7 5 3 2" xfId="3441" xr:uid="{E36C17B6-5E00-4C76-9215-2811013B33B3}"/>
    <cellStyle name="Normal 7 5 3 2 2" xfId="3442" xr:uid="{4062C143-457F-42DB-BED5-8DE60BA7E1D8}"/>
    <cellStyle name="Normal 7 5 3 2 2 2" xfId="3443" xr:uid="{87DEB4E2-4D10-4024-A88B-66DA1566C4E1}"/>
    <cellStyle name="Normal 7 5 3 2 2 2 2" xfId="6110" xr:uid="{5A4609FA-F29E-4FDA-B879-CCFB8DC50AB5}"/>
    <cellStyle name="Normal 7 5 3 2 2 2 2 2" xfId="10466" xr:uid="{FE0589FD-FF53-4DB8-8259-F2DBFA29D7D6}"/>
    <cellStyle name="Normal 7 5 3 2 2 2 3" xfId="8148" xr:uid="{1F08DC9B-884F-41C6-AEC6-8889B66DA3C2}"/>
    <cellStyle name="Normal 7 5 3 2 2 3" xfId="5030" xr:uid="{F139B39D-ED1B-4D5B-892F-6E2DEB613B97}"/>
    <cellStyle name="Normal 7 5 3 2 2 3 2" xfId="9386" xr:uid="{1053046E-9D69-45E6-8464-FFBF7BFFCBD6}"/>
    <cellStyle name="Normal 7 5 3 2 2 4" xfId="8147" xr:uid="{737E8218-D4A4-4273-95E4-6152B3ADC1E2}"/>
    <cellStyle name="Normal 7 5 3 2 3" xfId="3444" xr:uid="{62490EBA-1877-40CF-8297-3CBD42D5C8F6}"/>
    <cellStyle name="Normal 7 5 3 2 3 2" xfId="5570" xr:uid="{ADAA21AC-BD9A-406A-812D-3481D45AAFA7}"/>
    <cellStyle name="Normal 7 5 3 2 3 2 2" xfId="9926" xr:uid="{8D6B16DD-4158-42F1-B125-6BFDA5C8F888}"/>
    <cellStyle name="Normal 7 5 3 2 3 3" xfId="8149" xr:uid="{15154D91-F5CE-4745-A48E-FCAAE78383BE}"/>
    <cellStyle name="Normal 7 5 3 2 4" xfId="4490" xr:uid="{E45DE7E6-84DE-42AF-9664-47C0DDD80C82}"/>
    <cellStyle name="Normal 7 5 3 2 4 2" xfId="8846" xr:uid="{559882F7-A8AE-476A-AB54-79984F339F9E}"/>
    <cellStyle name="Normal 7 5 3 2 5" xfId="8146" xr:uid="{FB526B4C-83BC-4FE6-BEDE-021230D6DCB3}"/>
    <cellStyle name="Normal 7 5 3 3" xfId="3445" xr:uid="{E7036088-F714-40E2-8752-B3425138C2F1}"/>
    <cellStyle name="Normal 7 5 3 3 2" xfId="3446" xr:uid="{E1DEBC10-CAA7-4E31-B011-4010DA6DCD1C}"/>
    <cellStyle name="Normal 7 5 3 3 2 2" xfId="5840" xr:uid="{10663B90-F7C1-4CB0-8449-A132FD71D727}"/>
    <cellStyle name="Normal 7 5 3 3 2 2 2" xfId="10196" xr:uid="{8167AA4F-49D9-41DA-AC38-33A69212FEA3}"/>
    <cellStyle name="Normal 7 5 3 3 2 3" xfId="8151" xr:uid="{B0B99702-A30C-441E-AAA7-059F944B73B8}"/>
    <cellStyle name="Normal 7 5 3 3 3" xfId="4760" xr:uid="{856C5757-C360-4315-B570-042D12B1ED1D}"/>
    <cellStyle name="Normal 7 5 3 3 3 2" xfId="9116" xr:uid="{0F451813-EF32-429D-9B93-4BD7F675D17A}"/>
    <cellStyle name="Normal 7 5 3 3 4" xfId="8150" xr:uid="{7CAB3F64-568A-44A8-9FC1-D9D28CA46B28}"/>
    <cellStyle name="Normal 7 5 3 4" xfId="3447" xr:uid="{E5A353DE-C53C-4357-80EC-204126C06E14}"/>
    <cellStyle name="Normal 7 5 3 4 2" xfId="5300" xr:uid="{4D2F9B26-65ED-431C-AB63-FB69B75F39B3}"/>
    <cellStyle name="Normal 7 5 3 4 2 2" xfId="9656" xr:uid="{57A4EBAA-BA92-48AA-B117-D58A6AF91379}"/>
    <cellStyle name="Normal 7 5 3 4 3" xfId="8152" xr:uid="{2BD45E07-9A04-4892-B8F1-7276251CC0FB}"/>
    <cellStyle name="Normal 7 5 3 5" xfId="4130" xr:uid="{06031514-9936-435B-85A1-BFDC73BC196B}"/>
    <cellStyle name="Normal 7 5 3 5 2" xfId="8486" xr:uid="{6E0FB1F9-64CA-48C6-A2C1-2A36D552050D}"/>
    <cellStyle name="Normal 7 5 3 6" xfId="8145" xr:uid="{BD8A708E-14E4-4B89-8EDD-0ACDC3759D5D}"/>
    <cellStyle name="Normal 7 5 4" xfId="3448" xr:uid="{8F660C33-FB6A-47AB-8917-6C22315C817B}"/>
    <cellStyle name="Normal 7 5 4 2" xfId="3449" xr:uid="{657C22AD-3EFE-438C-9E5E-E6141EC06BF8}"/>
    <cellStyle name="Normal 7 5 4 2 2" xfId="3450" xr:uid="{4C78FD02-C9F9-47D8-8994-042E74C747D5}"/>
    <cellStyle name="Normal 7 5 4 2 2 2" xfId="3451" xr:uid="{E93F5639-BF73-4604-B400-EE5CF683C1DB}"/>
    <cellStyle name="Normal 7 5 4 2 2 2 2" xfId="6064" xr:uid="{92324B6F-45CF-4FC1-A781-F171820B1BE9}"/>
    <cellStyle name="Normal 7 5 4 2 2 2 2 2" xfId="10420" xr:uid="{10B7258C-3F8C-44F7-8B96-BCF4E736FBA0}"/>
    <cellStyle name="Normal 7 5 4 2 2 2 3" xfId="8156" xr:uid="{86BDF726-9439-444B-8983-B1DE02C17268}"/>
    <cellStyle name="Normal 7 5 4 2 2 3" xfId="4984" xr:uid="{D63B48B3-134F-442D-AA8C-5FA12DE0BE83}"/>
    <cellStyle name="Normal 7 5 4 2 2 3 2" xfId="9340" xr:uid="{FD283867-7EF3-4D4F-979A-68F508AC70C3}"/>
    <cellStyle name="Normal 7 5 4 2 2 4" xfId="8155" xr:uid="{45C3CE29-1C98-496B-95DE-B4552A47A5F2}"/>
    <cellStyle name="Normal 7 5 4 2 3" xfId="3452" xr:uid="{4B33036F-F815-480D-88EA-770BA4CCBCA0}"/>
    <cellStyle name="Normal 7 5 4 2 3 2" xfId="5524" xr:uid="{A8A5C24B-AEC3-4763-98EB-ED57DEF52E3D}"/>
    <cellStyle name="Normal 7 5 4 2 3 2 2" xfId="9880" xr:uid="{7F779616-1FBA-4D88-9C5E-AB1285C94004}"/>
    <cellStyle name="Normal 7 5 4 2 3 3" xfId="8157" xr:uid="{A2B6E202-C616-4E2F-89C1-1536066BF1B9}"/>
    <cellStyle name="Normal 7 5 4 2 4" xfId="4444" xr:uid="{81DCD3BB-6328-4790-90A0-72BAB0117478}"/>
    <cellStyle name="Normal 7 5 4 2 4 2" xfId="8800" xr:uid="{ACC059E2-0010-4540-B16D-3E1DA6CC8132}"/>
    <cellStyle name="Normal 7 5 4 2 5" xfId="8154" xr:uid="{7314FE77-0140-487D-9E24-41ADFD379E56}"/>
    <cellStyle name="Normal 7 5 4 3" xfId="3453" xr:uid="{8503BE57-A865-4680-9970-97B4FB5CF302}"/>
    <cellStyle name="Normal 7 5 4 3 2" xfId="3454" xr:uid="{ABED4B2F-AB96-4563-BD7A-E0CB3DB5B7DE}"/>
    <cellStyle name="Normal 7 5 4 3 2 2" xfId="5794" xr:uid="{C466A732-DDAC-475A-A07E-74096DDF88B1}"/>
    <cellStyle name="Normal 7 5 4 3 2 2 2" xfId="10150" xr:uid="{30B354EC-7A65-4F63-8F34-AB0EB2A59A7E}"/>
    <cellStyle name="Normal 7 5 4 3 2 3" xfId="8159" xr:uid="{65B92BE1-DACA-4920-B10F-C15C4934D312}"/>
    <cellStyle name="Normal 7 5 4 3 3" xfId="4714" xr:uid="{C4211541-F532-4524-A48D-2B218228196D}"/>
    <cellStyle name="Normal 7 5 4 3 3 2" xfId="9070" xr:uid="{8D771037-33D6-4540-BF7E-F1DA719CA169}"/>
    <cellStyle name="Normal 7 5 4 3 4" xfId="8158" xr:uid="{2B460C8C-8F94-469C-AD67-933CA1E0A3F4}"/>
    <cellStyle name="Normal 7 5 4 4" xfId="3455" xr:uid="{6264909F-FE87-4601-8A05-F89A9839D5A5}"/>
    <cellStyle name="Normal 7 5 4 4 2" xfId="5254" xr:uid="{9C181511-F7B7-4CF6-A18E-1BDDBE134B5E}"/>
    <cellStyle name="Normal 7 5 4 4 2 2" xfId="9610" xr:uid="{CDA8C577-74B6-482A-9F03-86DD1AC971AD}"/>
    <cellStyle name="Normal 7 5 4 4 3" xfId="8160" xr:uid="{B952B3EF-4CB8-477B-8823-FA10F1E9B7A5}"/>
    <cellStyle name="Normal 7 5 4 5" xfId="4264" xr:uid="{7E208F3D-9876-4BE4-8322-BF1DA896A02F}"/>
    <cellStyle name="Normal 7 5 4 5 2" xfId="8620" xr:uid="{84F6F1BB-CC4E-46B9-86EB-213EE3F3D709}"/>
    <cellStyle name="Normal 7 5 4 6" xfId="8153" xr:uid="{DA35D480-4B92-4710-B19B-311FF777F83D}"/>
    <cellStyle name="Normal 7 5 5" xfId="3456" xr:uid="{A3BF6D92-B7B3-4613-AF54-E3469F5C58A6}"/>
    <cellStyle name="Normal 7 5 5 2" xfId="3457" xr:uid="{278D717D-E550-4CB2-82A0-FF05C84F52BA}"/>
    <cellStyle name="Normal 7 5 5 2 2" xfId="3458" xr:uid="{EF7D1D1F-14EA-4FED-8FDF-264F42C15605}"/>
    <cellStyle name="Normal 7 5 5 2 2 2" xfId="5930" xr:uid="{754C4928-54ED-4396-8E2E-46DEA7372810}"/>
    <cellStyle name="Normal 7 5 5 2 2 2 2" xfId="10286" xr:uid="{47036BF0-4242-42C1-83A9-DCF552893C10}"/>
    <cellStyle name="Normal 7 5 5 2 2 3" xfId="8163" xr:uid="{55B3B688-6373-4737-B142-A06CBD17666C}"/>
    <cellStyle name="Normal 7 5 5 2 3" xfId="4850" xr:uid="{C3ADEE7B-E61A-4ED2-8545-5751CF8D659A}"/>
    <cellStyle name="Normal 7 5 5 2 3 2" xfId="9206" xr:uid="{C65A7927-6D00-4725-B7FA-32EC0D6D15E0}"/>
    <cellStyle name="Normal 7 5 5 2 4" xfId="8162" xr:uid="{9615C42E-D3FD-4684-BDD8-3991AB2C7BDD}"/>
    <cellStyle name="Normal 7 5 5 3" xfId="3459" xr:uid="{413C6112-C553-4CA7-9A0D-2D9BB8CB8689}"/>
    <cellStyle name="Normal 7 5 5 3 2" xfId="5390" xr:uid="{41B2EAEB-414A-4B51-B2DD-1488B36E3A87}"/>
    <cellStyle name="Normal 7 5 5 3 2 2" xfId="9746" xr:uid="{5A43A13C-57DE-46EB-9634-7AF439EAD06A}"/>
    <cellStyle name="Normal 7 5 5 3 3" xfId="8164" xr:uid="{8B76B225-C755-4491-AD7F-A9002BD5CA5B}"/>
    <cellStyle name="Normal 7 5 5 4" xfId="4310" xr:uid="{1E8BDE45-8817-4D0F-92C5-B75BD298131A}"/>
    <cellStyle name="Normal 7 5 5 4 2" xfId="8666" xr:uid="{55937EC2-38DF-4AF0-843A-1C97E9839D2E}"/>
    <cellStyle name="Normal 7 5 5 5" xfId="8161" xr:uid="{809EB810-5049-4E03-9649-A015EBE8BCCC}"/>
    <cellStyle name="Normal 7 5 6" xfId="3460" xr:uid="{C2783925-D5E4-4935-A05E-2848E178EA43}"/>
    <cellStyle name="Normal 7 5 6 2" xfId="3461" xr:uid="{1EC46F2E-A95F-4EC5-B3EC-1B9722B18426}"/>
    <cellStyle name="Normal 7 5 6 2 2" xfId="5660" xr:uid="{D265AB77-3A26-4DF8-89A7-C00E79E5820B}"/>
    <cellStyle name="Normal 7 5 6 2 2 2" xfId="10016" xr:uid="{E3C232D6-85F7-4460-921B-B6C72CAE5C9D}"/>
    <cellStyle name="Normal 7 5 6 2 3" xfId="8166" xr:uid="{96DE0579-CD66-4FEE-A886-80F54F321C43}"/>
    <cellStyle name="Normal 7 5 6 3" xfId="4580" xr:uid="{5CE99A98-6B97-4A8A-84FC-2F00ADA5B2F8}"/>
    <cellStyle name="Normal 7 5 6 3 2" xfId="8936" xr:uid="{FAFA5BE2-6208-4710-B276-B2A1BF528F13}"/>
    <cellStyle name="Normal 7 5 6 4" xfId="8165" xr:uid="{75E7E24C-F2A7-47B8-9282-4E08B5EFC5D1}"/>
    <cellStyle name="Normal 7 5 7" xfId="3462" xr:uid="{E758C43E-B257-4092-8CB3-4BA10D28D73A}"/>
    <cellStyle name="Normal 7 5 7 2" xfId="5120" xr:uid="{F39CAC7F-20ED-4D2B-818C-0BB72C122FB6}"/>
    <cellStyle name="Normal 7 5 7 2 2" xfId="9476" xr:uid="{35746CDD-7343-4531-9599-CE04B97A0A14}"/>
    <cellStyle name="Normal 7 5 7 3" xfId="8167" xr:uid="{73201813-B7D8-4838-B5DA-ADA393DFBF56}"/>
    <cellStyle name="Normal 7 5 8" xfId="4084" xr:uid="{468CFD01-444E-4EFB-A6ED-4CAD6E3AD672}"/>
    <cellStyle name="Normal 7 5 8 2" xfId="8440" xr:uid="{BCB3359F-32D6-4DA1-AE3D-2008E0D0CB4C}"/>
    <cellStyle name="Normal 7 5 9" xfId="8120" xr:uid="{C8E39156-44EC-4CA3-A68A-B3D602215AC5}"/>
    <cellStyle name="Normal 8" xfId="3463" xr:uid="{E45C1C85-E4F6-4306-9FC4-0739C7C1F9D8}"/>
    <cellStyle name="Normal 8 2" xfId="3464" xr:uid="{EB5BF47A-710C-4148-B545-027A3E5677CA}"/>
    <cellStyle name="Normal 86 2" xfId="105" xr:uid="{BE487460-3AF0-4E95-B64B-A947AA25FE0A}"/>
    <cellStyle name="Normal 87 2" xfId="106" xr:uid="{7A1839E7-5F53-4ED3-AAEE-84D18DD2EAC2}"/>
    <cellStyle name="Normal 9" xfId="3465" xr:uid="{F7C48E25-D527-4456-9F3B-C7F8767987B3}"/>
    <cellStyle name="Normal 9 2" xfId="3466" xr:uid="{BA43A02B-6C31-4371-9ADC-49B377878920}"/>
    <cellStyle name="Normale_Ratios" xfId="3467" xr:uid="{DCFEC366-AE55-4E46-AC7E-D89EC5918540}"/>
    <cellStyle name="Normalny_56.Podstawowe dane o woj.(1)" xfId="3468" xr:uid="{7A994069-69EF-4FE0-9753-D340C9BD85DD}"/>
    <cellStyle name="Note 10" xfId="3469" xr:uid="{3D02CA7F-BB52-46B4-9630-B694315A3280}"/>
    <cellStyle name="Note 11" xfId="3470" xr:uid="{AC8203A5-8E3F-4F7D-8FFD-E210B8FF0BF3}"/>
    <cellStyle name="Note 12" xfId="3471" xr:uid="{BA69FC29-69EE-4E51-9DFC-CB83D4710B97}"/>
    <cellStyle name="Note 13" xfId="3472" xr:uid="{BA320FE9-F800-49D5-AD06-3757FAA8AA7F}"/>
    <cellStyle name="Note 14" xfId="3473" xr:uid="{3C282DEB-15B3-4A71-A6CC-120C8A6B9474}"/>
    <cellStyle name="Note 15" xfId="3474" xr:uid="{8690CCDE-9D52-4250-8F83-0382192B0ABE}"/>
    <cellStyle name="Note 16" xfId="3475" xr:uid="{F010F7C5-3145-4E6F-B4D2-157232FF0963}"/>
    <cellStyle name="Note 17" xfId="3476" xr:uid="{2884D1A9-CDC1-4239-9374-A548D081B30D}"/>
    <cellStyle name="Note 18" xfId="3477" xr:uid="{B1A48859-7178-493C-B174-2EDD1B7B24B9}"/>
    <cellStyle name="Note 19" xfId="3478" xr:uid="{9C886B8F-2E86-4C71-98B2-0EE09C356259}"/>
    <cellStyle name="Note 2" xfId="88" xr:uid="{B803971B-6410-4EE9-97AD-D433AAAF4DD3}"/>
    <cellStyle name="Note 2 2" xfId="3479" xr:uid="{B43C740D-4895-4817-A211-CBDC436B6726}"/>
    <cellStyle name="Note 20" xfId="3480" xr:uid="{839491AA-0692-4C53-BD22-23E36B66CC34}"/>
    <cellStyle name="Note 21" xfId="3481" xr:uid="{2830BA4B-C4EB-4E7A-81E7-DE9D290FB5EC}"/>
    <cellStyle name="Note 22" xfId="3482" xr:uid="{B5915726-9D22-4D2C-9795-710FA50603B7}"/>
    <cellStyle name="Note 3" xfId="3483" xr:uid="{B5403F4D-6359-443C-8AE8-8623CEF62D42}"/>
    <cellStyle name="Note 4" xfId="3484" xr:uid="{1235AA83-5F6E-40C9-A2AF-120F0D149F62}"/>
    <cellStyle name="Note 5" xfId="3485" xr:uid="{F29A4FEF-5BE0-4EB3-BB8B-C8B64804982F}"/>
    <cellStyle name="Note 6" xfId="3486" xr:uid="{7E565AA3-E913-4DB3-A0A2-A9EAD1CBDBD6}"/>
    <cellStyle name="Note 7" xfId="3487" xr:uid="{568A29BE-8DEE-44B9-9F00-74DEC41D2B6E}"/>
    <cellStyle name="Note 8" xfId="3488" xr:uid="{A526074D-CF9D-41B0-A0B6-014736F34278}"/>
    <cellStyle name="Note 9" xfId="3489" xr:uid="{60F131E8-291B-426A-8382-FF79671AD5D9}"/>
    <cellStyle name="note3" xfId="3490" xr:uid="{BB7894C1-C561-449E-8CE6-D3E90FBEF72C}"/>
    <cellStyle name="notes" xfId="3491" xr:uid="{1ACAB767-F5FD-4928-8B9A-E30252078325}"/>
    <cellStyle name="Num[0]" xfId="3492" xr:uid="{67CFCB1D-F9A0-4A94-AE7B-CA4C7A5DDEF9}"/>
    <cellStyle name="Num[2]" xfId="3493" xr:uid="{2D819DA4-03F5-4E47-99C4-2BC3191BB531}"/>
    <cellStyle name="Number" xfId="55" xr:uid="{0C0F2EBE-8AC8-4D5C-9984-1A0839C7943B}"/>
    <cellStyle name="Number (2dp)" xfId="56" xr:uid="{E4C80A23-E1F7-4610-BDFB-BD82823DD76E}"/>
    <cellStyle name="Number (2dp) 2" xfId="100" xr:uid="{EE1541CD-268D-43E3-8D1B-A2B2782B3A9E}"/>
    <cellStyle name="Number (2dp) 2 2" xfId="3494" xr:uid="{4D892A69-28D5-43F2-958A-F8DB6951F250}"/>
    <cellStyle name="Number (2dp) 4" xfId="10606" xr:uid="{C3BA210D-94B2-4362-9512-2FC74710FD30}"/>
    <cellStyle name="Number 10" xfId="3495" xr:uid="{1D263C39-EB18-47C0-95FE-26281521DF3D}"/>
    <cellStyle name="Number 11" xfId="3496" xr:uid="{1EA4EE44-38E6-4A26-89B3-0261195FD40A}"/>
    <cellStyle name="Number 12" xfId="3497" xr:uid="{F6AE18C1-E25A-4175-9E38-5B812F58CAA1}"/>
    <cellStyle name="Number 13" xfId="3498" xr:uid="{831AB349-CF8D-45B5-ADF8-E9B913958817}"/>
    <cellStyle name="Number 14" xfId="3499" xr:uid="{91E0EF21-9C32-4476-8AE6-529F5FF4AB1F}"/>
    <cellStyle name="Number 15" xfId="3500" xr:uid="{3B33F803-6A51-4863-B7A8-57F4A605AEA2}"/>
    <cellStyle name="Number 16" xfId="3501" xr:uid="{556DBE24-3590-4CF8-9D23-D50DF2070875}"/>
    <cellStyle name="Number 17" xfId="3502" xr:uid="{0C74E62C-E987-4DC5-9CBE-5892E0422271}"/>
    <cellStyle name="Number 18" xfId="3503" xr:uid="{C3B85A0C-EF62-4181-8332-E3ACAF6E8189}"/>
    <cellStyle name="Number 19" xfId="3504" xr:uid="{7EFFFBFE-B98A-4B9A-9232-2700AFC289BD}"/>
    <cellStyle name="Number 2" xfId="3505" xr:uid="{BBB8CEAA-C503-4DFA-A4AE-0D9D8A843C50}"/>
    <cellStyle name="Number 20" xfId="3506" xr:uid="{44A72E45-C071-46C5-87C7-407FD9B2229B}"/>
    <cellStyle name="Number 21" xfId="3507" xr:uid="{E02A1260-6A12-476D-8F6F-C713B9491CC3}"/>
    <cellStyle name="Number 22" xfId="3508" xr:uid="{049348A9-9FBC-4BE8-A68D-63F3E84127EE}"/>
    <cellStyle name="Number 23" xfId="3509" xr:uid="{3204A788-994B-4ED7-83BD-C5286046487F}"/>
    <cellStyle name="Number 24" xfId="3510" xr:uid="{44A74693-1BAF-4BDE-B4DC-45DE5577368B}"/>
    <cellStyle name="Number 25" xfId="3511" xr:uid="{080CE9D5-BD3C-4D27-8A59-790A89765128}"/>
    <cellStyle name="Number 26" xfId="3512" xr:uid="{1A8E5314-8B67-4414-9713-430B779F65C9}"/>
    <cellStyle name="Number 27" xfId="3513" xr:uid="{9859C5C5-BC51-4A6A-8858-454DFFB5E0F1}"/>
    <cellStyle name="Number 28" xfId="3514" xr:uid="{E657152C-3245-4243-991A-7733BD3E313C}"/>
    <cellStyle name="Number 29" xfId="3515" xr:uid="{DCB0A321-FA14-4221-837D-1BF4B972C554}"/>
    <cellStyle name="Number 3" xfId="97" xr:uid="{0B1AD4A0-B267-43C0-9958-D8BDFB87E808}"/>
    <cellStyle name="Number 30" xfId="3516" xr:uid="{E3E8F66D-A620-4448-B6D7-9334F57CE5FB}"/>
    <cellStyle name="Number 31" xfId="3517" xr:uid="{D9148771-3CAA-4D1B-9517-A2CDF108AC4C}"/>
    <cellStyle name="Number 32" xfId="3518" xr:uid="{32EA798B-5D73-4333-BC96-9FDB5BFFFC08}"/>
    <cellStyle name="Number 33" xfId="3519" xr:uid="{80EDF736-156A-4163-A1A4-EFA5C4CD5D68}"/>
    <cellStyle name="Number 34" xfId="3520" xr:uid="{42D2AB6D-C2B8-4C60-B1ED-0DA8B6E3576A}"/>
    <cellStyle name="Number 35" xfId="3521" xr:uid="{88B96DB0-39E6-46C7-B2AB-9430D2D3D897}"/>
    <cellStyle name="Number 36" xfId="3522" xr:uid="{4ECCF75B-CB14-4305-9CF4-E26D7F197116}"/>
    <cellStyle name="Number 37" xfId="3523" xr:uid="{2E0A0D8D-09D2-4444-9FB8-0A0F70CDB01B}"/>
    <cellStyle name="Number 38" xfId="3524" xr:uid="{E4E95019-84D8-4EC1-834D-5D93BCF1DFAB}"/>
    <cellStyle name="Number 39" xfId="3525" xr:uid="{896074BD-606C-42CC-BFFF-A77610E9486D}"/>
    <cellStyle name="Number 4" xfId="102" xr:uid="{31857814-9A9A-498D-A841-C2DF8AA8D3A4}"/>
    <cellStyle name="Number 4 2" xfId="3526" xr:uid="{A3A47397-D234-408A-8446-CC6950FA6F22}"/>
    <cellStyle name="Number 40" xfId="3527" xr:uid="{F9D5D47E-1E16-4B14-9DBA-19BA6044982C}"/>
    <cellStyle name="Number 41" xfId="3528" xr:uid="{B6EB5BAE-DE8D-4F4C-82E9-D5A42F0A2300}"/>
    <cellStyle name="Number 42" xfId="3529" xr:uid="{C8EBB58C-413C-46E3-94A7-61B784D3D76A}"/>
    <cellStyle name="Number 43" xfId="3530" xr:uid="{34082FC1-6B17-4271-B868-EEEEDA2CA440}"/>
    <cellStyle name="Number 44" xfId="3531" xr:uid="{9D144563-BF7B-4A8B-9E7C-67BFB7EBF21D}"/>
    <cellStyle name="Number 45" xfId="3532" xr:uid="{E1A9047E-DBD5-4548-B367-DFC544D10F0D}"/>
    <cellStyle name="Number 46" xfId="3533" xr:uid="{AC9E94FC-9726-4120-BBDA-10C650999E77}"/>
    <cellStyle name="Number 47" xfId="3534" xr:uid="{1B675F10-56F6-4839-B0EA-5D2ACE70EF84}"/>
    <cellStyle name="Number 48" xfId="3535" xr:uid="{88B67F52-A9EB-4464-AE2C-7C387C6CE730}"/>
    <cellStyle name="Number 49" xfId="3536" xr:uid="{717D8234-1314-430A-9439-B83F2F3ED950}"/>
    <cellStyle name="Number 5" xfId="3537" xr:uid="{111773F6-7351-4CCB-8A85-0648FD7971E8}"/>
    <cellStyle name="Number 50" xfId="3538" xr:uid="{5CE2A360-4224-46CE-A59E-B5005BA36866}"/>
    <cellStyle name="Number 51" xfId="3539" xr:uid="{A39E18EB-BAC3-44B7-BB72-BB885E1238AF}"/>
    <cellStyle name="Number 52" xfId="3540" xr:uid="{BA20E733-0CE7-4B84-B24C-13976B07A9F8}"/>
    <cellStyle name="Number 53" xfId="3541" xr:uid="{AF894030-736F-46ED-9BC8-0526C43A3AF5}"/>
    <cellStyle name="Number 54" xfId="3542" xr:uid="{6AB033F5-6787-438F-BF33-9E4B7C9429B3}"/>
    <cellStyle name="Number 55" xfId="3543" xr:uid="{9C5A62C0-BA36-4E23-AFD5-E209370DA8EB}"/>
    <cellStyle name="Number 56" xfId="3544" xr:uid="{FE788DBF-4584-4402-BD0C-1A0E29CD1FF6}"/>
    <cellStyle name="Number 57" xfId="3545" xr:uid="{0882CD0F-6D83-426B-A1DD-91852BD49EF8}"/>
    <cellStyle name="Number 58" xfId="3546" xr:uid="{201B7AF0-1D6E-4230-836A-65960D3393EE}"/>
    <cellStyle name="Number 59" xfId="111" xr:uid="{D4E5A910-7CE4-4CA4-9733-CA8AEE83876B}"/>
    <cellStyle name="Number 59 2" xfId="10602" xr:uid="{F75C9169-9236-4903-9A6A-7BAA3C24D6F8}"/>
    <cellStyle name="Number 6" xfId="3547" xr:uid="{118A285F-7B38-46BB-A3A1-5FBED7E3FFFC}"/>
    <cellStyle name="Number 60" xfId="3826" xr:uid="{44B8B289-985C-4BF1-8321-2DBB09506B19}"/>
    <cellStyle name="Number 61" xfId="10559" xr:uid="{73A3D29B-8121-4D75-BD99-54B211572C8B}"/>
    <cellStyle name="Number 62" xfId="10547" xr:uid="{ABFF6AE4-9A36-40E8-9793-7F98FFFC09B7}"/>
    <cellStyle name="Number 63" xfId="10598" xr:uid="{E7D23CEA-D09D-42E9-B257-92EA913D08AE}"/>
    <cellStyle name="Number 64" xfId="10530" xr:uid="{27ACB69B-A212-44EE-926A-D48464910DBA}"/>
    <cellStyle name="Number 65" xfId="10596" xr:uid="{E107EDFA-E0A8-4658-9FE2-5EEF83F5EBFC}"/>
    <cellStyle name="Number 66" xfId="10570" xr:uid="{7223A57A-F23C-4744-81C9-E1506400040F}"/>
    <cellStyle name="Number 67" xfId="10577" xr:uid="{967DE59A-A6EC-46EF-9845-4D05EAC6C487}"/>
    <cellStyle name="Number 68" xfId="10538" xr:uid="{E5A0F2D3-3D14-4AE3-B9CE-39B1C82E5C59}"/>
    <cellStyle name="Number 69" xfId="10549" xr:uid="{936FB980-A6A5-4E2C-A5AE-CA169EAC1EE5}"/>
    <cellStyle name="Number 7" xfId="3548" xr:uid="{0C196D36-5B24-495A-85D7-20345C941B77}"/>
    <cellStyle name="Number 70" xfId="10585" xr:uid="{3314A497-72AB-4994-BB36-85046DD8CB20}"/>
    <cellStyle name="Number 71" xfId="10542" xr:uid="{3F83F7ED-75C8-4FD1-8D9B-EAE7BAC99488}"/>
    <cellStyle name="Number 72" xfId="10574" xr:uid="{1048F5B1-3A9E-42B2-8E63-5A89EEA3F5DC}"/>
    <cellStyle name="Number 73" xfId="10571" xr:uid="{A617F9CA-477B-435B-A37E-159429015AE5}"/>
    <cellStyle name="Number 74" xfId="10582" xr:uid="{038E7987-2A51-42AC-999D-E84E7F11FC99}"/>
    <cellStyle name="Number 75" xfId="10576" xr:uid="{0DEAF8E8-9A94-4EE4-BF8C-4238FDC54431}"/>
    <cellStyle name="Number 76" xfId="10561" xr:uid="{E23E0E8F-39C6-488C-8FB2-44313685D12C}"/>
    <cellStyle name="Number 77" xfId="10572" xr:uid="{8BB4891F-BD3C-4486-B4A5-D3FF209E72D3}"/>
    <cellStyle name="Number 78" xfId="10581" xr:uid="{77EE0A22-160C-4249-950B-4E9F415DB7E4}"/>
    <cellStyle name="Number 79" xfId="10544" xr:uid="{ADB633A2-B3B7-4D3F-ABCA-4BC6EB960014}"/>
    <cellStyle name="Number 8" xfId="3549" xr:uid="{AE9B18C9-EC16-4F0F-9D3A-7DA82C7D04B5}"/>
    <cellStyle name="Number 80" xfId="10562" xr:uid="{4517D63A-4AF3-4720-BBBB-3EE455A8135D}"/>
    <cellStyle name="Number 81" xfId="10566" xr:uid="{E8993B8B-6730-4DCC-8A56-E7E183A7551A}"/>
    <cellStyle name="Number 82" xfId="10536" xr:uid="{CDE7B797-66EA-4F47-9B0A-D63AB273B7BB}"/>
    <cellStyle name="Number 9" xfId="3550" xr:uid="{9DB50BEB-0FB9-48DC-ABD5-6D8521097867}"/>
    <cellStyle name="Number_Coverage data" xfId="3551" xr:uid="{15D33DC7-E1BB-46BE-A4E7-64C1E732B8A4}"/>
    <cellStyle name="OdCentreer" xfId="3552" xr:uid="{471CA579-0A5F-4121-950A-4FE9C63E9426}"/>
    <cellStyle name="Odnummervet" xfId="3553" xr:uid="{69ACE1DA-305A-4214-BED0-AEC85E8C408D}"/>
    <cellStyle name="Odnummervet 2" xfId="3554" xr:uid="{3D180CB5-8FD0-4490-9F3A-5E505B822C82}"/>
    <cellStyle name="Odnumvet" xfId="3555" xr:uid="{BFECC18A-7FD2-4B51-A752-4D5595523F98}"/>
    <cellStyle name="Odnumvet 2" xfId="3556" xr:uid="{24C15698-B3A4-48E4-847E-57558EC9059F}"/>
    <cellStyle name="OdTitelCentreer" xfId="3557" xr:uid="{EF47F3BE-96CA-44EA-B2A6-D4E3D1459B8B}"/>
    <cellStyle name="OdTitelCentreer 2" xfId="3558" xr:uid="{662EBE7B-DF45-4169-8C4B-CD073A7D7D5E}"/>
    <cellStyle name="Onderdeel" xfId="3559" xr:uid="{EC321619-4250-4DA0-BA54-1D2D8668F073}"/>
    <cellStyle name="Onderdeelnummer" xfId="3560" xr:uid="{F14E70E3-84A0-4DC5-95B2-EFB1BDE12C85}"/>
    <cellStyle name="Onderdeelnummer 2" xfId="3561" xr:uid="{26653464-604D-4EEF-97BB-05173BAE9ED8}"/>
    <cellStyle name="Onderdeeltitel" xfId="3562" xr:uid="{3FFA5127-CF90-4E26-B0B3-A8433A9E2AED}"/>
    <cellStyle name="Onderdeeltitel 2" xfId="3563" xr:uid="{5A1EA72A-F6C0-45BC-9874-4D5CD7E2937A}"/>
    <cellStyle name="Onderdeelvet" xfId="3564" xr:uid="{2AD7830B-0563-4CA9-9A5E-27978063CFB9}"/>
    <cellStyle name="Onderdeelvet 2" xfId="3565" xr:uid="{2AF81D4E-8002-4C6A-A2AE-8C6535D42DD1}"/>
    <cellStyle name="Output 10" xfId="3566" xr:uid="{B6739446-A2C4-47D9-BE4F-743BAA5C15AC}"/>
    <cellStyle name="Output 11" xfId="3567" xr:uid="{C19419B0-DFC1-48EB-A726-B446CD07B733}"/>
    <cellStyle name="Output 12" xfId="3568" xr:uid="{4F69EDFF-CFC9-40A1-92CB-2C2BF4905B46}"/>
    <cellStyle name="Output 13" xfId="3569" xr:uid="{D0D4BFAC-15A9-4FC2-83FC-4DCFCB76251E}"/>
    <cellStyle name="Output 14" xfId="3570" xr:uid="{B4E0E283-8FE5-487E-9675-5F50FB84A049}"/>
    <cellStyle name="Output 15" xfId="3571" xr:uid="{5A6E7023-8F5E-4860-A73B-B6022BDA88E8}"/>
    <cellStyle name="Output 16" xfId="3572" xr:uid="{F9CB535C-934C-4EC1-B174-8CBFBB786F0A}"/>
    <cellStyle name="Output 17" xfId="3573" xr:uid="{8FF417CE-0D85-4DDD-B86C-DCBDF7CB1643}"/>
    <cellStyle name="Output 18" xfId="3574" xr:uid="{7AB13D35-108E-4653-A1CB-E1BB16B06C18}"/>
    <cellStyle name="Output 19" xfId="3575" xr:uid="{8D4C1774-9A0A-4E27-8014-B32E4F06B28E}"/>
    <cellStyle name="Output 2" xfId="89" xr:uid="{932E197E-2316-4067-81F2-C0CC92C35913}"/>
    <cellStyle name="Output 2 2" xfId="3577" xr:uid="{765D9CA9-87FD-483D-A541-32A3A86AF2A9}"/>
    <cellStyle name="Output 2 3" xfId="3576" xr:uid="{F70C9866-AC21-430F-ACF3-3363AF20C603}"/>
    <cellStyle name="Output 20" xfId="3578" xr:uid="{87BA6006-E043-4C6E-9977-97C1A16C9DBF}"/>
    <cellStyle name="Output 21" xfId="3579" xr:uid="{E8C84761-B7FD-467A-AB57-28AE50E1F366}"/>
    <cellStyle name="Output 22" xfId="3988" xr:uid="{2BA9E638-04A9-4722-8130-214B69C50C31}"/>
    <cellStyle name="Output 22 2" xfId="10605" xr:uid="{54D045EB-A728-4365-BE02-F2EECED2213B}"/>
    <cellStyle name="Output 3" xfId="3580" xr:uid="{A30D1C1D-4DCC-48F2-806A-BADC614AC733}"/>
    <cellStyle name="Output 4" xfId="3581" xr:uid="{09708362-0222-4D9D-B1BE-799282B57BEA}"/>
    <cellStyle name="Output 5" xfId="3582" xr:uid="{9A9D013E-2887-444F-9E26-40AC558B4032}"/>
    <cellStyle name="Output 6" xfId="3583" xr:uid="{356CF7F0-B933-46E2-974B-477B937DF182}"/>
    <cellStyle name="Output 7" xfId="3584" xr:uid="{C22CBB85-297A-4C48-BDE9-1679471735CB}"/>
    <cellStyle name="Output 8" xfId="3585" xr:uid="{4AE3343B-E9FC-4FEF-B8E0-E6F2CBB87B12}"/>
    <cellStyle name="Output 9" xfId="3586" xr:uid="{ECCF00BF-5632-4D6A-A8B6-C3736CC1FA03}"/>
    <cellStyle name="Para" xfId="3587" xr:uid="{D841FBF8-86F0-49A6-AE7B-C82831424286}"/>
    <cellStyle name="Pct[1]" xfId="3588" xr:uid="{F1BEB8D1-FE16-4674-9444-2F99FC465F81}"/>
    <cellStyle name="per.style" xfId="3589" xr:uid="{4AF546F0-60E1-4BF3-A88C-3FD23E06B37A}"/>
    <cellStyle name="Percent (0)" xfId="3590" xr:uid="{AB310F17-BBF4-4107-ABBB-59274A454F43}"/>
    <cellStyle name="Percent [2]" xfId="3591" xr:uid="{DD300899-521C-41BB-9C63-F2CF35FD07A5}"/>
    <cellStyle name="Percent 10" xfId="6173" xr:uid="{67C82DC6-21AB-4D64-883C-7E2E42561C2F}"/>
    <cellStyle name="Percent 11" xfId="6165" xr:uid="{C47DF0EB-3804-4D91-8472-D803E183E437}"/>
    <cellStyle name="Percent 12" xfId="6172" xr:uid="{BC96F49F-1701-42DF-89D1-18B31D151901}"/>
    <cellStyle name="Percent 13" xfId="10520" xr:uid="{F0F94E8C-5702-4C7C-AF3B-0B8ECD7A22F6}"/>
    <cellStyle name="Percent 14" xfId="108" xr:uid="{D3639D5E-E2BA-447F-8746-3AD0DE8D05A3}"/>
    <cellStyle name="Percent 15" xfId="6178" xr:uid="{7AC28758-9E40-43DF-A753-A136288CB776}"/>
    <cellStyle name="Percent 16" xfId="10569" xr:uid="{130EC431-599F-40B6-8324-C0A4DF760D02}"/>
    <cellStyle name="Percent 17" xfId="10539" xr:uid="{260AA69C-1123-4E94-8100-BFB9EAF326FB}"/>
    <cellStyle name="Percent 18" xfId="10590" xr:uid="{B0861A22-E96D-4AFD-8D0D-DCE1129590B6}"/>
    <cellStyle name="Percent 19" xfId="10567" xr:uid="{655C1528-9B02-4972-894C-275EF5412A23}"/>
    <cellStyle name="Percent 2" xfId="69" xr:uid="{522B5B24-2624-4374-A861-F9AF5E32C978}"/>
    <cellStyle name="Percent 2 2" xfId="3593" xr:uid="{C0425C27-0BD5-4054-81F8-B8AF86BB441C}"/>
    <cellStyle name="Percent 2 3" xfId="3594" xr:uid="{280D7438-10B5-43A1-84E5-637200EED123}"/>
    <cellStyle name="Percent 2 3 2" xfId="3595" xr:uid="{BF356DC7-8BF1-41BD-8F42-F4C044DBE362}"/>
    <cellStyle name="Percent 2 3 3" xfId="3596" xr:uid="{3381864F-F3FD-447F-A231-3246BE55908A}"/>
    <cellStyle name="Percent 2 4" xfId="3597" xr:uid="{268CB161-A5F8-4A27-8241-127711F0A911}"/>
    <cellStyle name="Percent 2 5" xfId="3598" xr:uid="{1E21E94C-948C-4C9D-8C48-C27B87170936}"/>
    <cellStyle name="Percent 2 6" xfId="3592" xr:uid="{F303CFE8-895B-41BC-BED9-037B807E2A3C}"/>
    <cellStyle name="Percent 20" xfId="10540" xr:uid="{5815D497-ABBE-4F93-810A-79DF2DF6E677}"/>
    <cellStyle name="Percent 21" xfId="10556" xr:uid="{4692E3A1-6CAF-4CE1-AE55-74CECA73E081}"/>
    <cellStyle name="Percent 22" xfId="10552" xr:uid="{91D04E59-B8AE-4C08-B1F2-E90FAE0E7AD4}"/>
    <cellStyle name="Percent 23" xfId="10593" xr:uid="{C5A43E37-632D-4C58-9CF9-75ACB5152A02}"/>
    <cellStyle name="Percent 24" xfId="10584" xr:uid="{7A2048F4-B3AD-4C6D-83BD-707D2890D902}"/>
    <cellStyle name="Percent 25" xfId="10545" xr:uid="{82A6A655-FAF4-4935-A01E-22D1EA143C98}"/>
    <cellStyle name="Percent 26" xfId="10565" xr:uid="{DAF0482F-D393-4A0E-A1A8-0A5815E06E49}"/>
    <cellStyle name="Percent 27" xfId="10564" xr:uid="{180CD3DC-1ADB-4EB2-B9FD-081B24CF84D4}"/>
    <cellStyle name="Percent 28" xfId="10533" xr:uid="{8161B626-8B92-4CBB-9916-D391CC5CF606}"/>
    <cellStyle name="Percent 29" xfId="10588" xr:uid="{B558A17B-6896-41E6-83E9-C92AA74AA530}"/>
    <cellStyle name="Percent 3" xfId="3599" xr:uid="{4D9C3A0D-74D0-424B-808E-B7AEA9938AB5}"/>
    <cellStyle name="Percent 3 2" xfId="3600" xr:uid="{3FA2B775-E4F0-4C99-B89F-25875EAE09B7}"/>
    <cellStyle name="Percent 3 3" xfId="3601" xr:uid="{0AA8C022-E989-4E68-B716-C16B7A7565A3}"/>
    <cellStyle name="Percent 30" xfId="10568" xr:uid="{AA66961D-15AA-471D-9DBD-4C660C1AC0C3}"/>
    <cellStyle name="Percent 31" xfId="10578" xr:uid="{42FB9A35-E827-45B5-A9F4-73B9730D1618}"/>
    <cellStyle name="Percent 32" xfId="10532" xr:uid="{D5274FA0-1800-4420-B8EB-52987E007DD1}"/>
    <cellStyle name="Percent 33" xfId="10550" xr:uid="{2F925EAA-5D03-4A3A-A499-E4C0B97BDCE7}"/>
    <cellStyle name="Percent 34" xfId="10594" xr:uid="{D7F7567D-2445-4774-ADA8-33E39AAFA72A}"/>
    <cellStyle name="Percent 35" xfId="10595" xr:uid="{6B98DB97-8CC9-4787-A5B2-B8BABBD0D6FE}"/>
    <cellStyle name="Percent 36" xfId="10531" xr:uid="{13813830-D2F1-48AA-8EB4-284F6390C6BD}"/>
    <cellStyle name="Percent 37" xfId="10587" xr:uid="{18FE1704-3814-4FB3-A523-E64DA64B2EC6}"/>
    <cellStyle name="Percent 38" xfId="10580" xr:uid="{D375B56C-1817-4EF1-BE7A-E869A1185A72}"/>
    <cellStyle name="Percent 4" xfId="3602" xr:uid="{91C7B7C4-99A9-44BC-913E-EADE96911D87}"/>
    <cellStyle name="Percent 4 2" xfId="3603" xr:uid="{13C9EF2A-A676-4323-BA3E-4505735C21EA}"/>
    <cellStyle name="Percent 4 2 2" xfId="3604" xr:uid="{4AF123C9-10C2-4E4D-A6BB-91A11F9D7069}"/>
    <cellStyle name="Percent 4 3" xfId="3605" xr:uid="{E8C53BAF-EF75-4064-BD7D-EE19622551BD}"/>
    <cellStyle name="Percent 5" xfId="3606" xr:uid="{3B8F0CF1-DA53-4FB4-AE5E-DB761DD885A6}"/>
    <cellStyle name="Percent 5 2" xfId="3607" xr:uid="{CEFC2909-BCE1-4F3E-8576-91B7FD8AA325}"/>
    <cellStyle name="Percent 6" xfId="3608" xr:uid="{48CF133F-92AA-4934-A871-21B5003F0226}"/>
    <cellStyle name="Percent 6 10" xfId="3609" xr:uid="{D255B7BD-A862-4432-B1FC-68086EF54212}"/>
    <cellStyle name="Percent 6 10 2" xfId="5124" xr:uid="{1A26B1C7-1091-4538-8FA8-EF5F67E72AFF}"/>
    <cellStyle name="Percent 6 10 2 2" xfId="9480" xr:uid="{FFBD27E2-3F92-4C88-BF0F-4E57D3F080A5}"/>
    <cellStyle name="Percent 6 10 3" xfId="8169" xr:uid="{A33EC1B7-99D4-4A30-8709-3033710D8203}"/>
    <cellStyle name="Percent 6 11" xfId="4086" xr:uid="{886EEBC0-6BCC-4F7E-BC04-EE4F210B6D01}"/>
    <cellStyle name="Percent 6 11 2" xfId="8442" xr:uid="{075EB6E9-BC5B-473F-B8DB-D5358EF6BC42}"/>
    <cellStyle name="Percent 6 12" xfId="8168" xr:uid="{D236B693-EB2B-40F6-9362-3E26A7B64F31}"/>
    <cellStyle name="Percent 6 2" xfId="3610" xr:uid="{693A19D3-23E8-4FB7-B64C-261B21FB462E}"/>
    <cellStyle name="Percent 6 2 2" xfId="3611" xr:uid="{10722214-8E5C-4CBE-9D64-E503DF2B0F09}"/>
    <cellStyle name="Percent 6 2 2 2" xfId="3612" xr:uid="{523F67DD-10F6-48C9-9B80-DB3838488AF3}"/>
    <cellStyle name="Percent 6 2 2 2 2" xfId="3613" xr:uid="{249577C2-5BA6-4518-8EE6-CB5A66B614BD}"/>
    <cellStyle name="Percent 6 2 2 2 2 2" xfId="3614" xr:uid="{CCA3C023-BC1B-4CF2-9AB9-8E85DE984AA8}"/>
    <cellStyle name="Percent 6 2 2 2 2 2 2" xfId="3615" xr:uid="{76E95731-38EA-470A-9FD2-18954680AABD}"/>
    <cellStyle name="Percent 6 2 2 2 2 2 2 2" xfId="6160" xr:uid="{B93336B9-E9E4-451B-BA27-5E7E348F81E2}"/>
    <cellStyle name="Percent 6 2 2 2 2 2 2 2 2" xfId="10516" xr:uid="{8AE80BAF-627C-47ED-B17F-8AEC5E40B831}"/>
    <cellStyle name="Percent 6 2 2 2 2 2 2 3" xfId="8175" xr:uid="{DC1153D4-397C-4C07-B7EC-4BEAB2325BCE}"/>
    <cellStyle name="Percent 6 2 2 2 2 2 3" xfId="5080" xr:uid="{D99B675C-43BA-408C-83F7-8575A91296E9}"/>
    <cellStyle name="Percent 6 2 2 2 2 2 3 2" xfId="9436" xr:uid="{3F16AB3A-E1C1-4D6E-97DA-77D41E42ECBC}"/>
    <cellStyle name="Percent 6 2 2 2 2 2 4" xfId="8174" xr:uid="{23B897F2-712B-4757-88AA-D239C0A12292}"/>
    <cellStyle name="Percent 6 2 2 2 2 3" xfId="3616" xr:uid="{7704338A-11E7-48B7-9F8A-F1926EBC2797}"/>
    <cellStyle name="Percent 6 2 2 2 2 3 2" xfId="5620" xr:uid="{1C2D50E8-1F72-4BCF-B76C-C04F2C592012}"/>
    <cellStyle name="Percent 6 2 2 2 2 3 2 2" xfId="9976" xr:uid="{61B2DABC-6887-4305-9831-9A35B4D515FB}"/>
    <cellStyle name="Percent 6 2 2 2 2 3 3" xfId="8176" xr:uid="{3E0586DE-A11F-47B5-8FBC-EB0562425F34}"/>
    <cellStyle name="Percent 6 2 2 2 2 4" xfId="4540" xr:uid="{93E80036-2AE3-493E-A56A-CA05DB3D99E8}"/>
    <cellStyle name="Percent 6 2 2 2 2 4 2" xfId="8896" xr:uid="{D917FD7F-8EB7-4E89-A691-6205316D6EAA}"/>
    <cellStyle name="Percent 6 2 2 2 2 5" xfId="8173" xr:uid="{4CA1E12C-9E45-4011-AF54-58739CD4AA32}"/>
    <cellStyle name="Percent 6 2 2 2 3" xfId="3617" xr:uid="{35E7B1A3-19E5-42ED-82AA-D1D176CDFD36}"/>
    <cellStyle name="Percent 6 2 2 2 3 2" xfId="3618" xr:uid="{81F52DA3-22A1-4817-99B0-747C1E9D3D81}"/>
    <cellStyle name="Percent 6 2 2 2 3 2 2" xfId="5890" xr:uid="{A72D6507-E12D-4775-A179-44253DA14A97}"/>
    <cellStyle name="Percent 6 2 2 2 3 2 2 2" xfId="10246" xr:uid="{590EAD66-7457-4054-831B-40FEC321EA4C}"/>
    <cellStyle name="Percent 6 2 2 2 3 2 3" xfId="8178" xr:uid="{225F3E91-9E4F-4CAE-BE04-5057C63FFFC2}"/>
    <cellStyle name="Percent 6 2 2 2 3 3" xfId="4810" xr:uid="{2FED35E3-A6E1-4CDC-86C2-E8B6F708B22B}"/>
    <cellStyle name="Percent 6 2 2 2 3 3 2" xfId="9166" xr:uid="{928F0F9C-EB9B-41AB-AE1F-470B8760BB40}"/>
    <cellStyle name="Percent 6 2 2 2 3 4" xfId="8177" xr:uid="{C07AF72C-3AD6-4DA7-845A-A340B6355822}"/>
    <cellStyle name="Percent 6 2 2 2 4" xfId="3619" xr:uid="{09CC9346-0282-49BF-A7AF-13268D9F91C1}"/>
    <cellStyle name="Percent 6 2 2 2 4 2" xfId="5350" xr:uid="{C0A7A0F9-F263-45CB-8C1F-992A49979A68}"/>
    <cellStyle name="Percent 6 2 2 2 4 2 2" xfId="9706" xr:uid="{82E6F8EC-D7F5-437D-B3C5-025897EC86EE}"/>
    <cellStyle name="Percent 6 2 2 2 4 3" xfId="8179" xr:uid="{84031835-A2A5-4B83-9830-04ACEDBB2AC7}"/>
    <cellStyle name="Percent 6 2 2 2 5" xfId="4180" xr:uid="{06ED761F-7FA5-4084-9032-D5A8B54B30C5}"/>
    <cellStyle name="Percent 6 2 2 2 5 2" xfId="8536" xr:uid="{F1536770-0C1B-474F-B7A3-026EEC8F2BC3}"/>
    <cellStyle name="Percent 6 2 2 2 6" xfId="8172" xr:uid="{8817B928-107D-4504-BB84-0F5D1CF8B4D1}"/>
    <cellStyle name="Percent 6 2 2 3" xfId="3620" xr:uid="{0A939043-ECE2-4961-91DB-27E40D7E87E4}"/>
    <cellStyle name="Percent 6 2 2 3 2" xfId="3621" xr:uid="{7104FEBB-24D9-454F-AF28-A47AF5318426}"/>
    <cellStyle name="Percent 6 2 2 3 2 2" xfId="3622" xr:uid="{5C671DD8-4526-47AB-A204-820505D28976}"/>
    <cellStyle name="Percent 6 2 2 3 2 2 2" xfId="3623" xr:uid="{97A4E579-063B-4CD4-8BDF-1ABDAB3CED63}"/>
    <cellStyle name="Percent 6 2 2 3 2 2 2 2" xfId="6068" xr:uid="{1438B3CD-5F52-4893-B45E-03A81F64557E}"/>
    <cellStyle name="Percent 6 2 2 3 2 2 2 2 2" xfId="10424" xr:uid="{9AB7F3CA-A4F1-48E8-A41F-0ED02E4C70D5}"/>
    <cellStyle name="Percent 6 2 2 3 2 2 2 3" xfId="8183" xr:uid="{9E865A70-63F5-49D2-AF76-7A99F86AE4D4}"/>
    <cellStyle name="Percent 6 2 2 3 2 2 3" xfId="4988" xr:uid="{08636AEF-E3C5-4235-8CB0-6445ECC9ACC0}"/>
    <cellStyle name="Percent 6 2 2 3 2 2 3 2" xfId="9344" xr:uid="{C118D971-BD98-4915-8B39-4B8F4173F44E}"/>
    <cellStyle name="Percent 6 2 2 3 2 2 4" xfId="8182" xr:uid="{17A9961C-27B9-4A5D-A4D0-C16C240C878C}"/>
    <cellStyle name="Percent 6 2 2 3 2 3" xfId="3624" xr:uid="{7E0C1CD5-215F-41FF-B332-2ECBFF60A894}"/>
    <cellStyle name="Percent 6 2 2 3 2 3 2" xfId="5528" xr:uid="{45197548-F1B0-4B2C-968B-0FF2788B6D3A}"/>
    <cellStyle name="Percent 6 2 2 3 2 3 2 2" xfId="9884" xr:uid="{54CCC11C-5121-4217-93DB-145EB820A22E}"/>
    <cellStyle name="Percent 6 2 2 3 2 3 3" xfId="8184" xr:uid="{E392933B-497B-4D0C-AB23-2E5378BAEBF3}"/>
    <cellStyle name="Percent 6 2 2 3 2 4" xfId="4448" xr:uid="{7DD4B786-08E0-44DF-A304-0C12BC2EEB18}"/>
    <cellStyle name="Percent 6 2 2 3 2 4 2" xfId="8804" xr:uid="{C5992823-F97C-4AC9-934B-E63ABF445255}"/>
    <cellStyle name="Percent 6 2 2 3 2 5" xfId="8181" xr:uid="{84900C4E-38E7-470A-99B1-956F174CD8C0}"/>
    <cellStyle name="Percent 6 2 2 3 3" xfId="3625" xr:uid="{A9724D4D-5603-4176-933A-8A9A7A191C58}"/>
    <cellStyle name="Percent 6 2 2 3 3 2" xfId="3626" xr:uid="{0D7D5646-04C3-4FB9-8017-599066E93FAE}"/>
    <cellStyle name="Percent 6 2 2 3 3 2 2" xfId="5798" xr:uid="{81B55AA5-180A-4479-8098-DB7CDA080B9C}"/>
    <cellStyle name="Percent 6 2 2 3 3 2 2 2" xfId="10154" xr:uid="{D43382B1-70D9-46B2-B94C-46FE4E1D8CBB}"/>
    <cellStyle name="Percent 6 2 2 3 3 2 3" xfId="8186" xr:uid="{4F26C4DB-1FAA-42CE-8EC6-D8A165109BA8}"/>
    <cellStyle name="Percent 6 2 2 3 3 3" xfId="4718" xr:uid="{EBA7EC96-7778-422E-B0AD-66D1CC98FBBA}"/>
    <cellStyle name="Percent 6 2 2 3 3 3 2" xfId="9074" xr:uid="{35EABDDD-21C4-4FAA-A0C4-170885A8CA29}"/>
    <cellStyle name="Percent 6 2 2 3 3 4" xfId="8185" xr:uid="{9BCB5533-9124-44CA-ACF1-B5D69D37DD97}"/>
    <cellStyle name="Percent 6 2 2 3 4" xfId="3627" xr:uid="{8ED68739-7EFC-428C-96B5-16509291D3FA}"/>
    <cellStyle name="Percent 6 2 2 3 4 2" xfId="5258" xr:uid="{99163748-C96C-4D6E-AD67-91A3CBDE7728}"/>
    <cellStyle name="Percent 6 2 2 3 4 2 2" xfId="9614" xr:uid="{E3631F92-3417-49F3-8B9E-055D422A38EE}"/>
    <cellStyle name="Percent 6 2 2 3 4 3" xfId="8187" xr:uid="{5A418520-C260-4F47-B1B3-027F2F71A05B}"/>
    <cellStyle name="Percent 6 2 2 3 5" xfId="4268" xr:uid="{87EB910C-4A97-4540-A855-86332767A6DF}"/>
    <cellStyle name="Percent 6 2 2 3 5 2" xfId="8624" xr:uid="{A0046936-A555-4B81-A73A-8D07ABCDACE5}"/>
    <cellStyle name="Percent 6 2 2 3 6" xfId="8180" xr:uid="{BE4186EC-ABD1-46E7-AEE8-5FEED003BEAE}"/>
    <cellStyle name="Percent 6 2 2 4" xfId="3628" xr:uid="{5D032841-0486-456B-A36E-46BC8F1B6ACE}"/>
    <cellStyle name="Percent 6 2 2 4 2" xfId="3629" xr:uid="{2EF7BE2E-777B-4CD6-966D-57266FAB171F}"/>
    <cellStyle name="Percent 6 2 2 4 2 2" xfId="3630" xr:uid="{6976DCF0-37D5-40F6-BF5D-D2E36C3BC854}"/>
    <cellStyle name="Percent 6 2 2 4 2 2 2" xfId="5980" xr:uid="{DC68ABC0-02A6-43E4-8548-454E246E23BD}"/>
    <cellStyle name="Percent 6 2 2 4 2 2 2 2" xfId="10336" xr:uid="{F069A9C4-8FBB-47C8-AFC5-A6C130D53D0C}"/>
    <cellStyle name="Percent 6 2 2 4 2 2 3" xfId="8190" xr:uid="{40CE2261-C2DD-4015-AB18-436465E80E2D}"/>
    <cellStyle name="Percent 6 2 2 4 2 3" xfId="4900" xr:uid="{DFA482EA-3F64-4A41-8D0A-4A82CBBDA649}"/>
    <cellStyle name="Percent 6 2 2 4 2 3 2" xfId="9256" xr:uid="{B7AE53D5-96AD-4EEB-BB52-5D3002300169}"/>
    <cellStyle name="Percent 6 2 2 4 2 4" xfId="8189" xr:uid="{87D0B291-A9F0-472C-A448-974C96F06953}"/>
    <cellStyle name="Percent 6 2 2 4 3" xfId="3631" xr:uid="{D1785D65-37CD-4986-BDA0-1F37767C6730}"/>
    <cellStyle name="Percent 6 2 2 4 3 2" xfId="5440" xr:uid="{55F1F5B0-977B-4A08-B3C7-128462906BA0}"/>
    <cellStyle name="Percent 6 2 2 4 3 2 2" xfId="9796" xr:uid="{23AB32C4-863F-43D4-8648-B6B74F0CECA6}"/>
    <cellStyle name="Percent 6 2 2 4 3 3" xfId="8191" xr:uid="{0CDAC207-9302-4CE8-AD91-957465EFA53D}"/>
    <cellStyle name="Percent 6 2 2 4 4" xfId="4360" xr:uid="{A94EE4A4-11D1-403F-AFAD-7B7EDFA3988C}"/>
    <cellStyle name="Percent 6 2 2 4 4 2" xfId="8716" xr:uid="{9AD28326-375F-410C-9BBB-582DB74C84EF}"/>
    <cellStyle name="Percent 6 2 2 4 5" xfId="8188" xr:uid="{A0D1DFB9-95C5-4BF7-84F8-2E7646CA3384}"/>
    <cellStyle name="Percent 6 2 2 5" xfId="3632" xr:uid="{79AD4090-184E-49FD-A0EB-05C4FBD21806}"/>
    <cellStyle name="Percent 6 2 2 5 2" xfId="3633" xr:uid="{17186F0D-CB5F-4BE7-AACC-E110F22279B5}"/>
    <cellStyle name="Percent 6 2 2 5 2 2" xfId="5710" xr:uid="{9AA64FD6-B523-42A1-AE6F-E1CB9FA481A2}"/>
    <cellStyle name="Percent 6 2 2 5 2 2 2" xfId="10066" xr:uid="{68508080-E0C4-4C39-AE3A-399289B17F61}"/>
    <cellStyle name="Percent 6 2 2 5 2 3" xfId="8193" xr:uid="{AFF2EC4D-46D1-465E-9DFB-08D2F966A61A}"/>
    <cellStyle name="Percent 6 2 2 5 3" xfId="4630" xr:uid="{401442F8-E2CA-4DBE-BF86-4EAEBEC1F966}"/>
    <cellStyle name="Percent 6 2 2 5 3 2" xfId="8986" xr:uid="{37507165-D314-4FB3-A364-500D42B167B0}"/>
    <cellStyle name="Percent 6 2 2 5 4" xfId="8192" xr:uid="{8EE66D84-42FF-4902-9790-94979ECB77DB}"/>
    <cellStyle name="Percent 6 2 2 6" xfId="3634" xr:uid="{81123AD5-EAAD-49F7-95D7-9284C7EE945D}"/>
    <cellStyle name="Percent 6 2 2 6 2" xfId="5170" xr:uid="{7E005B94-F63D-42CD-BDE0-6A0AB828DAC1}"/>
    <cellStyle name="Percent 6 2 2 6 2 2" xfId="9526" xr:uid="{3D3B6947-357B-4141-9313-1F7F1C0055D3}"/>
    <cellStyle name="Percent 6 2 2 6 3" xfId="8194" xr:uid="{9C6BA535-A83E-4102-9592-C7A574260909}"/>
    <cellStyle name="Percent 6 2 2 7" xfId="4088" xr:uid="{945A1B91-96F6-469D-95D6-EBEAF16D4A8F}"/>
    <cellStyle name="Percent 6 2 2 7 2" xfId="8444" xr:uid="{032FCE28-9197-400C-A9BC-CFC1B1DAB905}"/>
    <cellStyle name="Percent 6 2 2 8" xfId="8171" xr:uid="{4680B670-F93D-4DE3-9E3A-3EEB3B3CE668}"/>
    <cellStyle name="Percent 6 2 3" xfId="3635" xr:uid="{A97999BF-F047-45DE-A450-AE1FA4287B64}"/>
    <cellStyle name="Percent 6 2 3 2" xfId="3636" xr:uid="{244D4AFE-1237-493C-AE5D-C456A629F645}"/>
    <cellStyle name="Percent 6 2 3 2 2" xfId="3637" xr:uid="{84F87448-F467-4826-B63F-E627BA3E1037}"/>
    <cellStyle name="Percent 6 2 3 2 2 2" xfId="3638" xr:uid="{DB38DF6C-6930-4BE7-9A91-ECA310212882}"/>
    <cellStyle name="Percent 6 2 3 2 2 2 2" xfId="6115" xr:uid="{32865B33-9D04-4AEB-A9F9-A687FA08B463}"/>
    <cellStyle name="Percent 6 2 3 2 2 2 2 2" xfId="10471" xr:uid="{44384691-2E4F-47A2-A585-41FEA8D7540D}"/>
    <cellStyle name="Percent 6 2 3 2 2 2 3" xfId="8198" xr:uid="{73C9A462-E380-4B1A-9632-F43713DB70DC}"/>
    <cellStyle name="Percent 6 2 3 2 2 3" xfId="5035" xr:uid="{BD949631-3CFC-4216-B086-D363F87DDCA5}"/>
    <cellStyle name="Percent 6 2 3 2 2 3 2" xfId="9391" xr:uid="{699ECECD-05C2-45B7-83D6-D50B7340149E}"/>
    <cellStyle name="Percent 6 2 3 2 2 4" xfId="8197" xr:uid="{856442AF-85A3-4D52-BF46-B407819C5E3C}"/>
    <cellStyle name="Percent 6 2 3 2 3" xfId="3639" xr:uid="{38366BFA-7569-4D2C-A623-067BB02810E2}"/>
    <cellStyle name="Percent 6 2 3 2 3 2" xfId="5575" xr:uid="{ECBE26FF-0FDE-4A07-B004-49D4CA52B7C4}"/>
    <cellStyle name="Percent 6 2 3 2 3 2 2" xfId="9931" xr:uid="{3EB0866B-A95C-40D5-B738-ECCEF1383D78}"/>
    <cellStyle name="Percent 6 2 3 2 3 3" xfId="8199" xr:uid="{9813D99C-5866-49FE-976C-CF35D8360AE1}"/>
    <cellStyle name="Percent 6 2 3 2 4" xfId="4495" xr:uid="{BBC492C3-E83C-4643-8B4B-7C00304B0FAB}"/>
    <cellStyle name="Percent 6 2 3 2 4 2" xfId="8851" xr:uid="{5384756A-13F2-4C21-A217-C0FBA225FBAF}"/>
    <cellStyle name="Percent 6 2 3 2 5" xfId="8196" xr:uid="{69495650-AA4A-4F59-90B3-7A0E41F108C8}"/>
    <cellStyle name="Percent 6 2 3 3" xfId="3640" xr:uid="{618D5851-FC72-44A9-92D5-0C5FDCB798D3}"/>
    <cellStyle name="Percent 6 2 3 3 2" xfId="3641" xr:uid="{3637BAB1-6124-4F6C-98AD-F5BFF2A5DEDB}"/>
    <cellStyle name="Percent 6 2 3 3 2 2" xfId="5845" xr:uid="{F2D96959-CD24-40ED-9E52-C1E19BB6EA8C}"/>
    <cellStyle name="Percent 6 2 3 3 2 2 2" xfId="10201" xr:uid="{4652CAC4-ED58-42E4-AA9A-5FB305854CEA}"/>
    <cellStyle name="Percent 6 2 3 3 2 3" xfId="8201" xr:uid="{6285C1FF-E74A-4027-9E4B-59BF5E5C344B}"/>
    <cellStyle name="Percent 6 2 3 3 3" xfId="4765" xr:uid="{EAA99C45-3BF6-43E5-B958-EB8D7FFF9CA0}"/>
    <cellStyle name="Percent 6 2 3 3 3 2" xfId="9121" xr:uid="{89F8F9D9-C7C1-4E1A-93D0-25905CA80CDE}"/>
    <cellStyle name="Percent 6 2 3 3 4" xfId="8200" xr:uid="{53956AB6-4997-4D2D-A1AD-D4D7B9DAC852}"/>
    <cellStyle name="Percent 6 2 3 4" xfId="3642" xr:uid="{E44F820D-42B8-4A42-BF4D-403D6DB07174}"/>
    <cellStyle name="Percent 6 2 3 4 2" xfId="5305" xr:uid="{D11C5E44-CFDB-4BEB-A919-2F9E279F6F80}"/>
    <cellStyle name="Percent 6 2 3 4 2 2" xfId="9661" xr:uid="{C95F229D-25CB-418B-8882-B96559EAE950}"/>
    <cellStyle name="Percent 6 2 3 4 3" xfId="8202" xr:uid="{5FC59511-7684-4C3E-BC69-0472132A283A}"/>
    <cellStyle name="Percent 6 2 3 5" xfId="4135" xr:uid="{A3C53E76-0676-44CE-84E7-8B5305366DDD}"/>
    <cellStyle name="Percent 6 2 3 5 2" xfId="8491" xr:uid="{BA53E064-5CF2-4686-87AC-19114ED41F16}"/>
    <cellStyle name="Percent 6 2 3 6" xfId="8195" xr:uid="{6643BBE8-35A1-49A5-8B4C-4F44F3959C9C}"/>
    <cellStyle name="Percent 6 2 4" xfId="3643" xr:uid="{FDB9A2C0-A6FC-457B-A214-C2FD912DFA2E}"/>
    <cellStyle name="Percent 6 2 4 2" xfId="3644" xr:uid="{AACAE1AE-7A57-46D1-8B56-64345615E399}"/>
    <cellStyle name="Percent 6 2 4 2 2" xfId="3645" xr:uid="{C969A912-B9E2-44DD-8158-B9135AF1132D}"/>
    <cellStyle name="Percent 6 2 4 2 2 2" xfId="3646" xr:uid="{4246849A-B0A2-4C77-931A-AF16CAEFA2D2}"/>
    <cellStyle name="Percent 6 2 4 2 2 2 2" xfId="6067" xr:uid="{CA15A179-CEE7-45A1-9C6A-F38792EB5D48}"/>
    <cellStyle name="Percent 6 2 4 2 2 2 2 2" xfId="10423" xr:uid="{B1AE02A8-54B3-4C15-B615-9051E8A29F7A}"/>
    <cellStyle name="Percent 6 2 4 2 2 2 3" xfId="8206" xr:uid="{D30FF2CA-F187-411D-BDA5-F840D753AEA9}"/>
    <cellStyle name="Percent 6 2 4 2 2 3" xfId="4987" xr:uid="{9942888E-1D98-4F18-8967-C4A7E26A9A71}"/>
    <cellStyle name="Percent 6 2 4 2 2 3 2" xfId="9343" xr:uid="{96258755-AEBA-4AC9-A3F1-3FDC33B95DB8}"/>
    <cellStyle name="Percent 6 2 4 2 2 4" xfId="8205" xr:uid="{C7786BA7-3FE2-4ABE-8331-BCCB708DFEB6}"/>
    <cellStyle name="Percent 6 2 4 2 3" xfId="3647" xr:uid="{3D47A03D-822A-4F9C-B63C-A71012EF43A4}"/>
    <cellStyle name="Percent 6 2 4 2 3 2" xfId="5527" xr:uid="{124641F0-47E8-4748-9F33-3DCD4AD68907}"/>
    <cellStyle name="Percent 6 2 4 2 3 2 2" xfId="9883" xr:uid="{392ABC2B-14CB-49D2-840D-566813FDAD5C}"/>
    <cellStyle name="Percent 6 2 4 2 3 3" xfId="8207" xr:uid="{7F85626B-221B-41D9-B67C-614B50330D94}"/>
    <cellStyle name="Percent 6 2 4 2 4" xfId="4447" xr:uid="{67F361C6-DC1B-4224-9181-5661987F7908}"/>
    <cellStyle name="Percent 6 2 4 2 4 2" xfId="8803" xr:uid="{F835E6C0-D295-46C6-95D5-77BFCD3C55E6}"/>
    <cellStyle name="Percent 6 2 4 2 5" xfId="8204" xr:uid="{ADB87354-A0A8-48CB-B544-67170B87AE4A}"/>
    <cellStyle name="Percent 6 2 4 3" xfId="3648" xr:uid="{5AD71D8A-21F5-4305-A3B8-100B6A86A45D}"/>
    <cellStyle name="Percent 6 2 4 3 2" xfId="3649" xr:uid="{0C6F83D4-D190-4D9D-9D49-57A71E05B9F9}"/>
    <cellStyle name="Percent 6 2 4 3 2 2" xfId="5797" xr:uid="{76A12F9F-FCFA-4B31-9D2D-99EFFDC2A62E}"/>
    <cellStyle name="Percent 6 2 4 3 2 2 2" xfId="10153" xr:uid="{32E8DC25-F1B9-49DB-AEB2-5710FA4D5C2F}"/>
    <cellStyle name="Percent 6 2 4 3 2 3" xfId="8209" xr:uid="{C51CC336-46AD-4AB4-9036-90ADB624F245}"/>
    <cellStyle name="Percent 6 2 4 3 3" xfId="4717" xr:uid="{6174AA39-3181-463C-93B1-01DA94497CE8}"/>
    <cellStyle name="Percent 6 2 4 3 3 2" xfId="9073" xr:uid="{6165633D-F92A-4313-B131-7D5DC20FA2D4}"/>
    <cellStyle name="Percent 6 2 4 3 4" xfId="8208" xr:uid="{24CDAE5B-D485-468F-885C-ABD5311133D9}"/>
    <cellStyle name="Percent 6 2 4 4" xfId="3650" xr:uid="{FB2B4896-4D05-46BB-929C-ED1AB01CCD22}"/>
    <cellStyle name="Percent 6 2 4 4 2" xfId="5257" xr:uid="{32F2FCEE-BACD-442E-9D39-D0F50CF6F32E}"/>
    <cellStyle name="Percent 6 2 4 4 2 2" xfId="9613" xr:uid="{FD2D33A2-4041-4896-9B38-1038DAC10C11}"/>
    <cellStyle name="Percent 6 2 4 4 3" xfId="8210" xr:uid="{4B96845D-4D8D-4FB6-B8E2-1B46A4F2AB16}"/>
    <cellStyle name="Percent 6 2 4 5" xfId="4267" xr:uid="{066FB1C3-4CE4-43AD-B188-416C4AC17D57}"/>
    <cellStyle name="Percent 6 2 4 5 2" xfId="8623" xr:uid="{D5965BDF-46B6-4ADA-BA1F-626D245444CF}"/>
    <cellStyle name="Percent 6 2 4 6" xfId="8203" xr:uid="{4958F853-2233-4937-806F-CF98E09EB7BD}"/>
    <cellStyle name="Percent 6 2 5" xfId="3651" xr:uid="{99B8B556-354E-49B8-A34B-C61EB520F891}"/>
    <cellStyle name="Percent 6 2 5 2" xfId="3652" xr:uid="{F316AA28-1547-4C7B-9141-A04F7F108B6D}"/>
    <cellStyle name="Percent 6 2 5 2 2" xfId="3653" xr:uid="{32F00C69-C3EB-436C-BAAF-D9BDB36166F3}"/>
    <cellStyle name="Percent 6 2 5 2 2 2" xfId="5935" xr:uid="{0B8E2492-931F-4FFB-B288-5F010806040C}"/>
    <cellStyle name="Percent 6 2 5 2 2 2 2" xfId="10291" xr:uid="{25C6FA64-5007-4E35-A00F-A102D43896FC}"/>
    <cellStyle name="Percent 6 2 5 2 2 3" xfId="8213" xr:uid="{048325D2-81B5-4295-AE38-674DE4602FBC}"/>
    <cellStyle name="Percent 6 2 5 2 3" xfId="4855" xr:uid="{040053CA-D045-46D4-9790-3C350113AD88}"/>
    <cellStyle name="Percent 6 2 5 2 3 2" xfId="9211" xr:uid="{1FD50E42-855A-4FB5-A695-2764FAA3128A}"/>
    <cellStyle name="Percent 6 2 5 2 4" xfId="8212" xr:uid="{318ED56F-5029-40C9-B2A1-BC1E95327D96}"/>
    <cellStyle name="Percent 6 2 5 3" xfId="3654" xr:uid="{D80FF94E-1AF2-4E3A-A315-BA97333EF185}"/>
    <cellStyle name="Percent 6 2 5 3 2" xfId="5395" xr:uid="{806670FF-4C50-4DE5-892C-CB8695EBBE12}"/>
    <cellStyle name="Percent 6 2 5 3 2 2" xfId="9751" xr:uid="{AA4C5F2F-88C4-42CE-B87C-DFB4D8935644}"/>
    <cellStyle name="Percent 6 2 5 3 3" xfId="8214" xr:uid="{F1BDB94D-17CE-425A-91CA-3E18F3ED0541}"/>
    <cellStyle name="Percent 6 2 5 4" xfId="4315" xr:uid="{2AB48862-A4B0-4969-B336-D4D553362ABE}"/>
    <cellStyle name="Percent 6 2 5 4 2" xfId="8671" xr:uid="{22FE07D1-C662-4A42-B885-21417715AEA4}"/>
    <cellStyle name="Percent 6 2 5 5" xfId="8211" xr:uid="{4991B323-B1FF-49A4-9005-44E1C7E71623}"/>
    <cellStyle name="Percent 6 2 6" xfId="3655" xr:uid="{FC33A2B2-51AE-48D8-B168-093B26EC8E4D}"/>
    <cellStyle name="Percent 6 2 6 2" xfId="3656" xr:uid="{CAF5B8BE-9417-45CB-B929-0631E718E4CF}"/>
    <cellStyle name="Percent 6 2 6 2 2" xfId="5665" xr:uid="{22A4C017-6338-4A37-AF80-D4A0B7BC9493}"/>
    <cellStyle name="Percent 6 2 6 2 2 2" xfId="10021" xr:uid="{8C661642-E6C1-4723-924F-0880B7BF3E49}"/>
    <cellStyle name="Percent 6 2 6 2 3" xfId="8216" xr:uid="{73DF383C-2DE6-475B-994C-5545D1602377}"/>
    <cellStyle name="Percent 6 2 6 3" xfId="4585" xr:uid="{048C8535-1073-4B44-9C3B-F9E12ABC9D11}"/>
    <cellStyle name="Percent 6 2 6 3 2" xfId="8941" xr:uid="{62DCE742-9C37-46CE-90D5-F42CE5B1B1C1}"/>
    <cellStyle name="Percent 6 2 6 4" xfId="8215" xr:uid="{73DADAB3-DD78-463C-9029-5F9AFD4603B1}"/>
    <cellStyle name="Percent 6 2 7" xfId="3657" xr:uid="{C3BB13C2-E546-4B62-BC58-40DBA3F4377D}"/>
    <cellStyle name="Percent 6 2 7 2" xfId="5125" xr:uid="{51054784-A899-4ED8-8DA7-D609BAF405D6}"/>
    <cellStyle name="Percent 6 2 7 2 2" xfId="9481" xr:uid="{4BB86760-A6CD-4260-9352-DE7BD8F92DC6}"/>
    <cellStyle name="Percent 6 2 7 3" xfId="8217" xr:uid="{FF884741-D023-415E-8275-C9DB3AC7D844}"/>
    <cellStyle name="Percent 6 2 8" xfId="4087" xr:uid="{CCD375B1-0569-4CE1-9C1C-08F1415F47E5}"/>
    <cellStyle name="Percent 6 2 8 2" xfId="8443" xr:uid="{13F8E0F6-03C5-4196-93DF-203D7EFDAD25}"/>
    <cellStyle name="Percent 6 2 9" xfId="8170" xr:uid="{09C88456-790C-424C-81AF-9515A36B7169}"/>
    <cellStyle name="Percent 6 3" xfId="3658" xr:uid="{2828FECB-376D-495F-87AE-BE8D63284A30}"/>
    <cellStyle name="Percent 6 3 2" xfId="3659" xr:uid="{553BB9B0-1BEE-4716-BA86-F3E14825ECD2}"/>
    <cellStyle name="Percent 6 3 2 2" xfId="3660" xr:uid="{683EED35-3E40-4DBE-BED4-2484A1EB95F4}"/>
    <cellStyle name="Percent 6 3 2 2 2" xfId="3661" xr:uid="{455CE392-2185-4692-AAE3-750F22CD834B}"/>
    <cellStyle name="Percent 6 3 2 2 2 2" xfId="3662" xr:uid="{1846EE5D-4168-4D09-9DDE-0962BDCEBF99}"/>
    <cellStyle name="Percent 6 3 2 2 2 2 2" xfId="3663" xr:uid="{9AE2F766-F33A-4D80-A8EC-EE86D8A056B2}"/>
    <cellStyle name="Percent 6 3 2 2 2 2 2 2" xfId="6161" xr:uid="{79000F3A-463C-42C0-8A27-F5C227FC071C}"/>
    <cellStyle name="Percent 6 3 2 2 2 2 2 2 2" xfId="10517" xr:uid="{27A7D8C8-2735-4072-B296-321941EBC72F}"/>
    <cellStyle name="Percent 6 3 2 2 2 2 2 3" xfId="8223" xr:uid="{27C1AD30-A475-4B7D-B694-F90116191C03}"/>
    <cellStyle name="Percent 6 3 2 2 2 2 3" xfId="5081" xr:uid="{4AFEDA61-83C2-4EBF-A1DA-1D68B46F6C0B}"/>
    <cellStyle name="Percent 6 3 2 2 2 2 3 2" xfId="9437" xr:uid="{F48239D3-8FA1-4538-81B8-2A3D806CD16D}"/>
    <cellStyle name="Percent 6 3 2 2 2 2 4" xfId="8222" xr:uid="{FDB0F1E0-4238-4826-9DBF-94CE512C05B7}"/>
    <cellStyle name="Percent 6 3 2 2 2 3" xfId="3664" xr:uid="{F9BBCBE9-ABC4-4648-B7E6-A845AE5108AB}"/>
    <cellStyle name="Percent 6 3 2 2 2 3 2" xfId="5621" xr:uid="{AEBDA7C7-8D21-4D95-AF8E-8C7B5E1A412B}"/>
    <cellStyle name="Percent 6 3 2 2 2 3 2 2" xfId="9977" xr:uid="{4C25DE54-6662-497C-802E-8C466011FD39}"/>
    <cellStyle name="Percent 6 3 2 2 2 3 3" xfId="8224" xr:uid="{04889993-0DE6-4DC0-B0F3-6DFEBF554E24}"/>
    <cellStyle name="Percent 6 3 2 2 2 4" xfId="4541" xr:uid="{7B3B976E-E7FE-4C7F-9C54-5BD8DFC76E16}"/>
    <cellStyle name="Percent 6 3 2 2 2 4 2" xfId="8897" xr:uid="{A57CC340-3E85-48D2-86BE-65B75E551E5D}"/>
    <cellStyle name="Percent 6 3 2 2 2 5" xfId="8221" xr:uid="{0C8DDDB8-7FDB-42AC-90A6-9BD1408D5619}"/>
    <cellStyle name="Percent 6 3 2 2 3" xfId="3665" xr:uid="{D615ECA9-9EA6-45CB-8630-2CBDA2561EEA}"/>
    <cellStyle name="Percent 6 3 2 2 3 2" xfId="3666" xr:uid="{772BA20C-A462-435C-8C7A-6BDDA44A41DE}"/>
    <cellStyle name="Percent 6 3 2 2 3 2 2" xfId="5891" xr:uid="{E24175CD-C4C2-4DB9-AAED-AD9C7EE0C8BD}"/>
    <cellStyle name="Percent 6 3 2 2 3 2 2 2" xfId="10247" xr:uid="{A11CF200-2F0F-44A2-8863-7EA43FF29F6B}"/>
    <cellStyle name="Percent 6 3 2 2 3 2 3" xfId="8226" xr:uid="{FF8D876E-4601-4C48-9B84-9518EAB08D05}"/>
    <cellStyle name="Percent 6 3 2 2 3 3" xfId="4811" xr:uid="{B06463F8-C1FE-45CE-893B-B1702E93867F}"/>
    <cellStyle name="Percent 6 3 2 2 3 3 2" xfId="9167" xr:uid="{856ABEA7-9A1B-46D9-91BD-7BEE2D97F2F1}"/>
    <cellStyle name="Percent 6 3 2 2 3 4" xfId="8225" xr:uid="{46E345B1-35C7-4520-B2B9-8DAC13D75D91}"/>
    <cellStyle name="Percent 6 3 2 2 4" xfId="3667" xr:uid="{843A216E-90DD-47AA-8668-FC88852AB274}"/>
    <cellStyle name="Percent 6 3 2 2 4 2" xfId="5351" xr:uid="{8175A523-7BC5-46E6-B23D-2E1BB67F0644}"/>
    <cellStyle name="Percent 6 3 2 2 4 2 2" xfId="9707" xr:uid="{70231013-E216-4B1A-984C-F642B9646FDE}"/>
    <cellStyle name="Percent 6 3 2 2 4 3" xfId="8227" xr:uid="{A60D55BD-6D89-4B62-9A1E-ACDB4C62E5C3}"/>
    <cellStyle name="Percent 6 3 2 2 5" xfId="4181" xr:uid="{83EB0EF8-9356-47AE-ACDE-F93C7066D9B2}"/>
    <cellStyle name="Percent 6 3 2 2 5 2" xfId="8537" xr:uid="{3E071FC4-5AEC-481E-991A-94CCA26F001B}"/>
    <cellStyle name="Percent 6 3 2 2 6" xfId="8220" xr:uid="{75F9C7AE-D65C-4654-B071-CDFE8E28902A}"/>
    <cellStyle name="Percent 6 3 2 3" xfId="3668" xr:uid="{74EE4C78-D599-4AA1-8CAD-41ED0ADD7C19}"/>
    <cellStyle name="Percent 6 3 2 3 2" xfId="3669" xr:uid="{F7BEA9EE-CC77-4D1B-804C-279F756E45B9}"/>
    <cellStyle name="Percent 6 3 2 3 2 2" xfId="3670" xr:uid="{F907B2E5-D554-4A5D-827D-03E69E3E27CD}"/>
    <cellStyle name="Percent 6 3 2 3 2 2 2" xfId="3671" xr:uid="{955B6AC2-FBAD-4097-B268-887565F9201B}"/>
    <cellStyle name="Percent 6 3 2 3 2 2 2 2" xfId="6070" xr:uid="{8225596D-A241-4C1F-8D3E-56AE385FAECD}"/>
    <cellStyle name="Percent 6 3 2 3 2 2 2 2 2" xfId="10426" xr:uid="{374BA010-63EC-46E7-A497-00E9DCE72B90}"/>
    <cellStyle name="Percent 6 3 2 3 2 2 2 3" xfId="8231" xr:uid="{797B572E-11F4-4871-B468-CD22591F6D92}"/>
    <cellStyle name="Percent 6 3 2 3 2 2 3" xfId="4990" xr:uid="{ADF92AE1-A338-40F3-91AF-4FCF35142A3B}"/>
    <cellStyle name="Percent 6 3 2 3 2 2 3 2" xfId="9346" xr:uid="{AFB72B4A-D620-45F0-8D90-00005AE26752}"/>
    <cellStyle name="Percent 6 3 2 3 2 2 4" xfId="8230" xr:uid="{318454F5-2A9D-47D7-AAE0-6F3B8A58C982}"/>
    <cellStyle name="Percent 6 3 2 3 2 3" xfId="3672" xr:uid="{AA14EBF4-A414-4686-ACD4-21293EDBF7B8}"/>
    <cellStyle name="Percent 6 3 2 3 2 3 2" xfId="5530" xr:uid="{CC8DC7CB-9BBA-48AE-9146-44AE7869C097}"/>
    <cellStyle name="Percent 6 3 2 3 2 3 2 2" xfId="9886" xr:uid="{98EFD386-9045-41AA-B7C2-3A192EE12440}"/>
    <cellStyle name="Percent 6 3 2 3 2 3 3" xfId="8232" xr:uid="{A7AB7389-611B-4AB3-820B-D1305A76F58B}"/>
    <cellStyle name="Percent 6 3 2 3 2 4" xfId="4450" xr:uid="{4C6FEE0C-F685-41F5-9D1C-1563C8F0B706}"/>
    <cellStyle name="Percent 6 3 2 3 2 4 2" xfId="8806" xr:uid="{6D527CF1-1CF5-475C-A6D8-62A6AB807BE4}"/>
    <cellStyle name="Percent 6 3 2 3 2 5" xfId="8229" xr:uid="{60C7CADD-8A84-4116-8353-1CC14CA2A460}"/>
    <cellStyle name="Percent 6 3 2 3 3" xfId="3673" xr:uid="{1AC396E9-7118-4B2B-B761-AEEAFB2AD666}"/>
    <cellStyle name="Percent 6 3 2 3 3 2" xfId="3674" xr:uid="{9A67558C-1259-4652-97F7-7BA8A3950359}"/>
    <cellStyle name="Percent 6 3 2 3 3 2 2" xfId="5800" xr:uid="{5303836B-760F-4990-944D-AAAC5D4A4C59}"/>
    <cellStyle name="Percent 6 3 2 3 3 2 2 2" xfId="10156" xr:uid="{15825423-8BDD-4AFE-B704-80A6CFFF365F}"/>
    <cellStyle name="Percent 6 3 2 3 3 2 3" xfId="8234" xr:uid="{79EE4F29-689D-4F49-8E25-893A9160AFE5}"/>
    <cellStyle name="Percent 6 3 2 3 3 3" xfId="4720" xr:uid="{DDD0D633-9609-4515-BEF5-E676DD1834CD}"/>
    <cellStyle name="Percent 6 3 2 3 3 3 2" xfId="9076" xr:uid="{942F6503-FB90-4C5B-ACFF-D193A2DE02BC}"/>
    <cellStyle name="Percent 6 3 2 3 3 4" xfId="8233" xr:uid="{14483853-B543-48A1-8768-4304EE1F30A3}"/>
    <cellStyle name="Percent 6 3 2 3 4" xfId="3675" xr:uid="{170F11B5-0CF7-40BF-AE97-C4274A638242}"/>
    <cellStyle name="Percent 6 3 2 3 4 2" xfId="5260" xr:uid="{C6DAC128-3077-469F-BAFD-3D0B25B0C5D8}"/>
    <cellStyle name="Percent 6 3 2 3 4 2 2" xfId="9616" xr:uid="{7D3E41EA-56D9-49A6-8705-310FB0B96671}"/>
    <cellStyle name="Percent 6 3 2 3 4 3" xfId="8235" xr:uid="{BA2F9381-3A37-4D36-8DED-2BA0C5D02772}"/>
    <cellStyle name="Percent 6 3 2 3 5" xfId="4270" xr:uid="{D7524766-DCB0-4138-9C5C-6F91B3ADF758}"/>
    <cellStyle name="Percent 6 3 2 3 5 2" xfId="8626" xr:uid="{1D99D00E-9E06-4B40-AA2F-0C18524FE226}"/>
    <cellStyle name="Percent 6 3 2 3 6" xfId="8228" xr:uid="{3BC85FDB-923C-4EF4-9C08-BC9D20A79BF2}"/>
    <cellStyle name="Percent 6 3 2 4" xfId="3676" xr:uid="{3CB71BAE-8BE8-4E8C-BB6C-EE70A18B9DAD}"/>
    <cellStyle name="Percent 6 3 2 4 2" xfId="3677" xr:uid="{48BE9B50-CDF4-468E-AD76-C790024C4663}"/>
    <cellStyle name="Percent 6 3 2 4 2 2" xfId="3678" xr:uid="{3A900216-5DEE-42C4-801B-2F74C0BD9B3C}"/>
    <cellStyle name="Percent 6 3 2 4 2 2 2" xfId="5981" xr:uid="{9A2E06F8-5A39-40D5-8E36-9F38332C87A4}"/>
    <cellStyle name="Percent 6 3 2 4 2 2 2 2" xfId="10337" xr:uid="{A955B351-1982-42C8-B741-4BD295F68AE8}"/>
    <cellStyle name="Percent 6 3 2 4 2 2 3" xfId="8238" xr:uid="{84C5C47E-FF7C-4ED7-8E8E-8F4547394027}"/>
    <cellStyle name="Percent 6 3 2 4 2 3" xfId="4901" xr:uid="{E2A9AF54-07DA-4F98-BCF5-0CCBB87158C2}"/>
    <cellStyle name="Percent 6 3 2 4 2 3 2" xfId="9257" xr:uid="{59B827DC-9DB3-454F-872D-C2E77E378FA1}"/>
    <cellStyle name="Percent 6 3 2 4 2 4" xfId="8237" xr:uid="{61999356-1D83-4606-8608-61B77FEE6831}"/>
    <cellStyle name="Percent 6 3 2 4 3" xfId="3679" xr:uid="{DB96CFA2-85C0-4A7B-A2EA-B777F9E4C1CF}"/>
    <cellStyle name="Percent 6 3 2 4 3 2" xfId="5441" xr:uid="{4583A54F-014E-475D-AEF8-D11FDCDA14BD}"/>
    <cellStyle name="Percent 6 3 2 4 3 2 2" xfId="9797" xr:uid="{58D61454-5B76-4669-9DE7-C94D471FF9AF}"/>
    <cellStyle name="Percent 6 3 2 4 3 3" xfId="8239" xr:uid="{B696C4AE-EE01-48DF-9019-BC2CA14E7B27}"/>
    <cellStyle name="Percent 6 3 2 4 4" xfId="4361" xr:uid="{5FE30FF3-C095-4819-9F9D-088453F54E8B}"/>
    <cellStyle name="Percent 6 3 2 4 4 2" xfId="8717" xr:uid="{9533F370-5FA6-4471-9880-4308EC8E50AD}"/>
    <cellStyle name="Percent 6 3 2 4 5" xfId="8236" xr:uid="{BFDD2FC3-34D3-4663-99B2-2E038F63794B}"/>
    <cellStyle name="Percent 6 3 2 5" xfId="3680" xr:uid="{5C67C91E-7BB3-4127-B161-C5C27D7F6D4E}"/>
    <cellStyle name="Percent 6 3 2 5 2" xfId="3681" xr:uid="{B0E0D4BB-6C47-41AC-A068-B21D0109C144}"/>
    <cellStyle name="Percent 6 3 2 5 2 2" xfId="5711" xr:uid="{980C549E-F82C-47DF-920D-36734FD1FE7E}"/>
    <cellStyle name="Percent 6 3 2 5 2 2 2" xfId="10067" xr:uid="{9BC03BCB-F7BC-4AE4-8970-67FF896AEBF3}"/>
    <cellStyle name="Percent 6 3 2 5 2 3" xfId="8241" xr:uid="{0E7FCD41-0D59-46E1-9496-4EC8A01C8A7B}"/>
    <cellStyle name="Percent 6 3 2 5 3" xfId="4631" xr:uid="{8A88BB2E-CEF6-41D0-8BBF-930804B4A812}"/>
    <cellStyle name="Percent 6 3 2 5 3 2" xfId="8987" xr:uid="{5281CD10-797E-451E-9C42-D5413B5F8F7E}"/>
    <cellStyle name="Percent 6 3 2 5 4" xfId="8240" xr:uid="{86FD1C24-E484-4A1B-867A-40182916A3F5}"/>
    <cellStyle name="Percent 6 3 2 6" xfId="3682" xr:uid="{2382056B-2278-477E-A7EC-31AB691F1490}"/>
    <cellStyle name="Percent 6 3 2 6 2" xfId="5171" xr:uid="{2FB01F8D-6444-413C-B539-60A6214DC39C}"/>
    <cellStyle name="Percent 6 3 2 6 2 2" xfId="9527" xr:uid="{564CBDD1-B29C-48B3-9789-C8B0FB5F9750}"/>
    <cellStyle name="Percent 6 3 2 6 3" xfId="8242" xr:uid="{940FF167-14CF-4C9E-9184-858150B6A935}"/>
    <cellStyle name="Percent 6 3 2 7" xfId="4090" xr:uid="{1FA1CBDC-6F6D-493D-87BE-C8DF7029FCBD}"/>
    <cellStyle name="Percent 6 3 2 7 2" xfId="8446" xr:uid="{E8F577EC-7AF3-4B5F-A3A4-59A7CF7C681E}"/>
    <cellStyle name="Percent 6 3 2 8" xfId="8219" xr:uid="{747512C0-5094-4F9E-AFDC-D0C428F33C93}"/>
    <cellStyle name="Percent 6 3 3" xfId="3683" xr:uid="{7C0008EB-CC10-40C2-8564-C2D0EB406B34}"/>
    <cellStyle name="Percent 6 3 3 2" xfId="3684" xr:uid="{F3E77DC1-D07E-430B-9881-8CF6953CFBEA}"/>
    <cellStyle name="Percent 6 3 3 2 2" xfId="3685" xr:uid="{4FAAD47A-F922-4D32-896A-012AB6640F5F}"/>
    <cellStyle name="Percent 6 3 3 2 2 2" xfId="3686" xr:uid="{29EF0C25-DEF0-4D73-A229-8DDFA6C6B968}"/>
    <cellStyle name="Percent 6 3 3 2 2 2 2" xfId="6116" xr:uid="{3EBD6DFB-55E2-4ACD-B404-1A33ADBA2561}"/>
    <cellStyle name="Percent 6 3 3 2 2 2 2 2" xfId="10472" xr:uid="{3CE28424-E751-445C-A339-22DCC0E75C54}"/>
    <cellStyle name="Percent 6 3 3 2 2 2 3" xfId="8246" xr:uid="{4AEE5C49-C64E-4CE4-AB32-1650F64B124A}"/>
    <cellStyle name="Percent 6 3 3 2 2 3" xfId="5036" xr:uid="{F1891D5B-7C0B-489C-9130-CF6408FE1BA4}"/>
    <cellStyle name="Percent 6 3 3 2 2 3 2" xfId="9392" xr:uid="{2D1674F2-7230-40F6-941B-E8DB13141E77}"/>
    <cellStyle name="Percent 6 3 3 2 2 4" xfId="8245" xr:uid="{603A96C0-02A7-4674-B2FC-4070F122EFDA}"/>
    <cellStyle name="Percent 6 3 3 2 3" xfId="3687" xr:uid="{60780E15-97F2-48FC-B744-6C3C623F0F8F}"/>
    <cellStyle name="Percent 6 3 3 2 3 2" xfId="5576" xr:uid="{D4BD4A48-C0E7-452C-A950-7F27D207290E}"/>
    <cellStyle name="Percent 6 3 3 2 3 2 2" xfId="9932" xr:uid="{B0A7581C-1DE1-431C-BF21-5E3D6DB69ED4}"/>
    <cellStyle name="Percent 6 3 3 2 3 3" xfId="8247" xr:uid="{2ACFAF00-E44B-47C6-97AB-26EC87245CCF}"/>
    <cellStyle name="Percent 6 3 3 2 4" xfId="4496" xr:uid="{3CEC5EF8-35F8-4678-A89E-A07066E65649}"/>
    <cellStyle name="Percent 6 3 3 2 4 2" xfId="8852" xr:uid="{522EAFF9-4345-4950-9200-AD58B4745139}"/>
    <cellStyle name="Percent 6 3 3 2 5" xfId="8244" xr:uid="{6D583140-95F5-4C28-B545-CA317389555A}"/>
    <cellStyle name="Percent 6 3 3 3" xfId="3688" xr:uid="{8D287A2F-CE10-4504-A45C-23FCCB4FEE2E}"/>
    <cellStyle name="Percent 6 3 3 3 2" xfId="3689" xr:uid="{698DA8DB-1EF4-4FF6-9165-62F826E23E44}"/>
    <cellStyle name="Percent 6 3 3 3 2 2" xfId="5846" xr:uid="{04E8BC87-4169-46BF-8083-B3A6306F3224}"/>
    <cellStyle name="Percent 6 3 3 3 2 2 2" xfId="10202" xr:uid="{F4491EF9-82B4-4DAE-ADF0-560CCC731824}"/>
    <cellStyle name="Percent 6 3 3 3 2 3" xfId="8249" xr:uid="{A05DE6AC-D431-4A94-8FA5-BC47615E5516}"/>
    <cellStyle name="Percent 6 3 3 3 3" xfId="4766" xr:uid="{F617E031-FAF0-467F-AE22-1607627B246F}"/>
    <cellStyle name="Percent 6 3 3 3 3 2" xfId="9122" xr:uid="{49E19465-34CB-42E1-AD9B-3551735F52D8}"/>
    <cellStyle name="Percent 6 3 3 3 4" xfId="8248" xr:uid="{0ADD0851-128A-4FCB-9762-68E5E1363E70}"/>
    <cellStyle name="Percent 6 3 3 4" xfId="3690" xr:uid="{87AD944B-4E71-4195-B4D9-600C47E2B29B}"/>
    <cellStyle name="Percent 6 3 3 4 2" xfId="5306" xr:uid="{31334743-6420-425F-9F06-10C0092A065E}"/>
    <cellStyle name="Percent 6 3 3 4 2 2" xfId="9662" xr:uid="{414AA053-805E-4968-A07D-557D4AFA5270}"/>
    <cellStyle name="Percent 6 3 3 4 3" xfId="8250" xr:uid="{37A3A538-2F2E-4CC3-8B23-D814913F5864}"/>
    <cellStyle name="Percent 6 3 3 5" xfId="4136" xr:uid="{7978F9CE-B4F4-458F-A3C9-83B631104BCF}"/>
    <cellStyle name="Percent 6 3 3 5 2" xfId="8492" xr:uid="{6DA1FC8D-F1AB-4A1A-8AD9-C5C8A61E6ACF}"/>
    <cellStyle name="Percent 6 3 3 6" xfId="8243" xr:uid="{9552ED6D-63B2-48AE-8A94-3A01CFBB3335}"/>
    <cellStyle name="Percent 6 3 4" xfId="3691" xr:uid="{F70D5A13-19E0-41F1-B1A7-9A1A2112820E}"/>
    <cellStyle name="Percent 6 3 4 2" xfId="3692" xr:uid="{B9A68881-C6A4-43C3-A228-92BCCE4684A1}"/>
    <cellStyle name="Percent 6 3 4 2 2" xfId="3693" xr:uid="{8F61F1F9-E064-4700-A930-0FE0A71BF309}"/>
    <cellStyle name="Percent 6 3 4 2 2 2" xfId="3694" xr:uid="{3D05C3EB-999A-4124-85EC-EEB9DF9C663E}"/>
    <cellStyle name="Percent 6 3 4 2 2 2 2" xfId="6069" xr:uid="{04459A4A-D6F5-45B0-8C63-347F718EBBF7}"/>
    <cellStyle name="Percent 6 3 4 2 2 2 2 2" xfId="10425" xr:uid="{1610B6A6-428E-4EDC-968B-74594798FF83}"/>
    <cellStyle name="Percent 6 3 4 2 2 2 3" xfId="8254" xr:uid="{A82E256A-20DA-4364-8299-121585D66CDB}"/>
    <cellStyle name="Percent 6 3 4 2 2 3" xfId="4989" xr:uid="{ABCA0F72-6901-4575-BA1A-FADE92C69071}"/>
    <cellStyle name="Percent 6 3 4 2 2 3 2" xfId="9345" xr:uid="{AB70367E-4246-44B8-BE78-5EE296A2DE61}"/>
    <cellStyle name="Percent 6 3 4 2 2 4" xfId="8253" xr:uid="{A702EE0C-65A9-4C79-92AB-1640078EBA2E}"/>
    <cellStyle name="Percent 6 3 4 2 3" xfId="3695" xr:uid="{58011522-A859-4F60-A89D-2876D4692E4B}"/>
    <cellStyle name="Percent 6 3 4 2 3 2" xfId="5529" xr:uid="{11752148-6781-4BEF-99CF-CB7D1534EA31}"/>
    <cellStyle name="Percent 6 3 4 2 3 2 2" xfId="9885" xr:uid="{5A62D2AE-30DD-43A8-9A5C-73F83C07A540}"/>
    <cellStyle name="Percent 6 3 4 2 3 3" xfId="8255" xr:uid="{029DD5F6-ABAE-4418-A6E6-DFBEB67A4323}"/>
    <cellStyle name="Percent 6 3 4 2 4" xfId="4449" xr:uid="{0B7E6B93-0CBE-4041-A7A0-1385F9C64CED}"/>
    <cellStyle name="Percent 6 3 4 2 4 2" xfId="8805" xr:uid="{F2B3C527-9AE4-4F60-A109-9702D9DE287C}"/>
    <cellStyle name="Percent 6 3 4 2 5" xfId="8252" xr:uid="{E781AE42-3D4B-4DF6-802A-8AAF9E65324B}"/>
    <cellStyle name="Percent 6 3 4 3" xfId="3696" xr:uid="{094CBBE3-1B98-4C0B-AC47-26F7A018A321}"/>
    <cellStyle name="Percent 6 3 4 3 2" xfId="3697" xr:uid="{C7D780D4-856E-4B45-9F93-A89532C92290}"/>
    <cellStyle name="Percent 6 3 4 3 2 2" xfId="5799" xr:uid="{4168602B-51F5-481C-8816-F9676E8006EF}"/>
    <cellStyle name="Percent 6 3 4 3 2 2 2" xfId="10155" xr:uid="{F87BD055-A2FC-4630-9F6B-6FF84CC061C1}"/>
    <cellStyle name="Percent 6 3 4 3 2 3" xfId="8257" xr:uid="{F2E31987-EA95-499F-A2B0-B2401548327F}"/>
    <cellStyle name="Percent 6 3 4 3 3" xfId="4719" xr:uid="{F8DFDD22-23B6-4781-B959-B00C39957DD0}"/>
    <cellStyle name="Percent 6 3 4 3 3 2" xfId="9075" xr:uid="{3B55FE1A-C2DF-48D7-B315-1F30F27C50B0}"/>
    <cellStyle name="Percent 6 3 4 3 4" xfId="8256" xr:uid="{6659825A-8048-41BC-A8A7-D71423AE58A4}"/>
    <cellStyle name="Percent 6 3 4 4" xfId="3698" xr:uid="{9CBBA860-7BF2-43BD-86C4-D3C6D6FEC0EA}"/>
    <cellStyle name="Percent 6 3 4 4 2" xfId="5259" xr:uid="{B109C465-CDFF-4360-B665-78AA9E9E2E56}"/>
    <cellStyle name="Percent 6 3 4 4 2 2" xfId="9615" xr:uid="{876C1C25-9587-42C9-BCFF-21F92E08050F}"/>
    <cellStyle name="Percent 6 3 4 4 3" xfId="8258" xr:uid="{8D519DD0-BF94-4790-BEFC-943A568D63D8}"/>
    <cellStyle name="Percent 6 3 4 5" xfId="4269" xr:uid="{D7D1F02D-4504-4C76-8161-E5B6D3D8CB91}"/>
    <cellStyle name="Percent 6 3 4 5 2" xfId="8625" xr:uid="{20E61C4B-F0B1-4DF5-8C77-4936D3224AEE}"/>
    <cellStyle name="Percent 6 3 4 6" xfId="8251" xr:uid="{9A5B5B04-A172-4EC1-BFD2-4ACB06D73458}"/>
    <cellStyle name="Percent 6 3 5" xfId="3699" xr:uid="{7015ECE8-757B-495A-A638-654434D82121}"/>
    <cellStyle name="Percent 6 3 5 2" xfId="3700" xr:uid="{1BD9E959-8F8F-46C0-A78B-133A830D956C}"/>
    <cellStyle name="Percent 6 3 5 2 2" xfId="3701" xr:uid="{90F19798-9317-44D2-98C8-CD1A7DAB6E41}"/>
    <cellStyle name="Percent 6 3 5 2 2 2" xfId="5936" xr:uid="{D407554B-972F-45EE-A249-8DAC71AC2143}"/>
    <cellStyle name="Percent 6 3 5 2 2 2 2" xfId="10292" xr:uid="{5134FF84-E66F-4184-B469-E6FBA8ADF7AC}"/>
    <cellStyle name="Percent 6 3 5 2 2 3" xfId="8261" xr:uid="{1B57A1EC-A941-4F33-987B-BAD9412ACBDE}"/>
    <cellStyle name="Percent 6 3 5 2 3" xfId="4856" xr:uid="{243B7CD6-442C-4609-AD36-C92A412F1089}"/>
    <cellStyle name="Percent 6 3 5 2 3 2" xfId="9212" xr:uid="{CB2B3051-6131-4E41-8D6E-87F35B35690D}"/>
    <cellStyle name="Percent 6 3 5 2 4" xfId="8260" xr:uid="{B6D50460-DED7-4D17-800F-3104C5445409}"/>
    <cellStyle name="Percent 6 3 5 3" xfId="3702" xr:uid="{2A57B5EB-9BAC-497C-8CB2-D4C280DABB16}"/>
    <cellStyle name="Percent 6 3 5 3 2" xfId="5396" xr:uid="{031344F4-C191-4D55-A45E-244971B1BF5E}"/>
    <cellStyle name="Percent 6 3 5 3 2 2" xfId="9752" xr:uid="{7D9D5AD6-6624-4E00-9117-773D14AF3AB5}"/>
    <cellStyle name="Percent 6 3 5 3 3" xfId="8262" xr:uid="{D2C261B4-912C-4DA2-9990-C0AB770C0ACC}"/>
    <cellStyle name="Percent 6 3 5 4" xfId="4316" xr:uid="{2A0C750A-2448-4BE3-B119-CA9A52F6D04A}"/>
    <cellStyle name="Percent 6 3 5 4 2" xfId="8672" xr:uid="{20AE9A42-D1C8-4407-853A-9518F00B0514}"/>
    <cellStyle name="Percent 6 3 5 5" xfId="8259" xr:uid="{F159034B-BF98-46AD-A216-6A205A87D468}"/>
    <cellStyle name="Percent 6 3 6" xfId="3703" xr:uid="{97D2BB10-2BAB-4A49-B65B-390975D130F1}"/>
    <cellStyle name="Percent 6 3 6 2" xfId="3704" xr:uid="{B158E6E4-9EB0-44F7-8563-849EE2CE9382}"/>
    <cellStyle name="Percent 6 3 6 2 2" xfId="5666" xr:uid="{EC390C3A-CC08-48AA-B6EE-8261175FF74C}"/>
    <cellStyle name="Percent 6 3 6 2 2 2" xfId="10022" xr:uid="{FC15E218-9111-44F3-8C98-2B9D49AAABC7}"/>
    <cellStyle name="Percent 6 3 6 2 3" xfId="8264" xr:uid="{B43CEB78-E867-4643-A616-710B47E6EFFD}"/>
    <cellStyle name="Percent 6 3 6 3" xfId="4586" xr:uid="{B9CCAA31-B749-496C-B77B-579F385FC07B}"/>
    <cellStyle name="Percent 6 3 6 3 2" xfId="8942" xr:uid="{1807E0EC-8656-4D3F-A0AB-B257694FFA26}"/>
    <cellStyle name="Percent 6 3 6 4" xfId="8263" xr:uid="{EDA85542-8DBC-463D-B087-D0D7D393BDA0}"/>
    <cellStyle name="Percent 6 3 7" xfId="3705" xr:uid="{425A9D20-20AE-4D1F-941B-CC804A441CFE}"/>
    <cellStyle name="Percent 6 3 7 2" xfId="5126" xr:uid="{C51C1289-4FB8-4624-B07B-5D77E0678630}"/>
    <cellStyle name="Percent 6 3 7 2 2" xfId="9482" xr:uid="{9F10C443-BC29-4F54-AAC9-EC4ABF56E718}"/>
    <cellStyle name="Percent 6 3 7 3" xfId="8265" xr:uid="{1693EC44-2DD8-433B-8F2B-38D83E16727C}"/>
    <cellStyle name="Percent 6 3 8" xfId="4089" xr:uid="{D96DF8F2-B109-4B12-A830-0C3BD36FF271}"/>
    <cellStyle name="Percent 6 3 8 2" xfId="8445" xr:uid="{E8519C9B-0494-46C8-8214-CF294579AEA4}"/>
    <cellStyle name="Percent 6 3 9" xfId="8218" xr:uid="{250B11E7-87EF-43B3-9280-173F533B11ED}"/>
    <cellStyle name="Percent 6 4" xfId="3706" xr:uid="{D3D83120-9B81-4956-A132-7B2FC88B5CF9}"/>
    <cellStyle name="Percent 6 4 2" xfId="3707" xr:uid="{641ACF11-5B99-4D69-AE24-D515AD3334EA}"/>
    <cellStyle name="Percent 6 4 2 2" xfId="3708" xr:uid="{6DBEC7B8-A18E-447D-8906-8636E9E5F5CA}"/>
    <cellStyle name="Percent 6 4 2 2 2" xfId="3709" xr:uid="{4311F2D4-5908-4A5C-B781-65B57FAC189B}"/>
    <cellStyle name="Percent 6 4 2 2 2 2" xfId="3710" xr:uid="{717E2232-56D9-4609-A522-278192A5A977}"/>
    <cellStyle name="Percent 6 4 2 2 2 2 2" xfId="3711" xr:uid="{32DCB796-659C-4E88-9150-37216F6715A1}"/>
    <cellStyle name="Percent 6 4 2 2 2 2 2 2" xfId="6162" xr:uid="{73CF5444-2A1D-4197-92AE-7EE88349106A}"/>
    <cellStyle name="Percent 6 4 2 2 2 2 2 2 2" xfId="10518" xr:uid="{810CF75A-FE99-436B-AD3D-F688D951CFC8}"/>
    <cellStyle name="Percent 6 4 2 2 2 2 2 3" xfId="8271" xr:uid="{5D308618-10AD-4208-8A11-4F65C7B063C0}"/>
    <cellStyle name="Percent 6 4 2 2 2 2 3" xfId="5082" xr:uid="{5EBB1D0C-F28C-49C1-BBB0-CE058273C8BF}"/>
    <cellStyle name="Percent 6 4 2 2 2 2 3 2" xfId="9438" xr:uid="{3F9D2DE1-2C59-41D9-BFE2-22FFD8E90DDB}"/>
    <cellStyle name="Percent 6 4 2 2 2 2 4" xfId="8270" xr:uid="{30F4E37D-26B7-477B-B7FD-34EEC293CEC1}"/>
    <cellStyle name="Percent 6 4 2 2 2 3" xfId="3712" xr:uid="{830BF5A6-F47C-4F89-BAC3-1B4DFEC331D6}"/>
    <cellStyle name="Percent 6 4 2 2 2 3 2" xfId="5622" xr:uid="{C39C1FF1-66BC-40F7-8A4E-9B8D204173B2}"/>
    <cellStyle name="Percent 6 4 2 2 2 3 2 2" xfId="9978" xr:uid="{5B6B7062-331B-42EC-B13E-451E1D79CC46}"/>
    <cellStyle name="Percent 6 4 2 2 2 3 3" xfId="8272" xr:uid="{C03DA41B-42BF-4AF2-BA36-1F1C1814919B}"/>
    <cellStyle name="Percent 6 4 2 2 2 4" xfId="4542" xr:uid="{C4391119-E7D3-4A7D-98A5-F0ED15504C30}"/>
    <cellStyle name="Percent 6 4 2 2 2 4 2" xfId="8898" xr:uid="{08FFEEDB-BAD9-4089-B87C-F8CF68107238}"/>
    <cellStyle name="Percent 6 4 2 2 2 5" xfId="8269" xr:uid="{B5EF7F6D-B4FA-42E3-ACA4-64059AFE0DB5}"/>
    <cellStyle name="Percent 6 4 2 2 3" xfId="3713" xr:uid="{AA804050-A772-419F-8422-A9B9C7F329B1}"/>
    <cellStyle name="Percent 6 4 2 2 3 2" xfId="3714" xr:uid="{C2C41B3C-86E5-4BB4-8E26-CA10AEF34745}"/>
    <cellStyle name="Percent 6 4 2 2 3 2 2" xfId="5892" xr:uid="{A9A31A40-FA41-4C44-8478-C1A4BEF59CD5}"/>
    <cellStyle name="Percent 6 4 2 2 3 2 2 2" xfId="10248" xr:uid="{3FDC146B-0CE9-4648-A17C-13984207F376}"/>
    <cellStyle name="Percent 6 4 2 2 3 2 3" xfId="8274" xr:uid="{32723956-375A-41C8-81C0-8FB3F111FA58}"/>
    <cellStyle name="Percent 6 4 2 2 3 3" xfId="4812" xr:uid="{A6113F54-DBBA-46B3-8A25-91245EBEFD00}"/>
    <cellStyle name="Percent 6 4 2 2 3 3 2" xfId="9168" xr:uid="{69473F7E-1DE1-41FD-ABA8-3D14B46C0BB3}"/>
    <cellStyle name="Percent 6 4 2 2 3 4" xfId="8273" xr:uid="{EA4115A1-8DEA-4266-AF8E-157C1236F6AD}"/>
    <cellStyle name="Percent 6 4 2 2 4" xfId="3715" xr:uid="{0332C8CD-5E1B-462E-A8BB-C24ED907CF1B}"/>
    <cellStyle name="Percent 6 4 2 2 4 2" xfId="5352" xr:uid="{AD4CCDBA-AC73-4129-AD6B-0C9557ED1038}"/>
    <cellStyle name="Percent 6 4 2 2 4 2 2" xfId="9708" xr:uid="{F0BDA019-0C6B-48F1-8CB9-2CDB1D6C66F7}"/>
    <cellStyle name="Percent 6 4 2 2 4 3" xfId="8275" xr:uid="{5D6E6F33-C778-416A-8620-3F9C3757CF6A}"/>
    <cellStyle name="Percent 6 4 2 2 5" xfId="4182" xr:uid="{39A8EA0D-D582-4921-AC47-DFB646AF3A41}"/>
    <cellStyle name="Percent 6 4 2 2 5 2" xfId="8538" xr:uid="{682D3978-AEE2-483A-9F02-FD2F3CE8704D}"/>
    <cellStyle name="Percent 6 4 2 2 6" xfId="8268" xr:uid="{7294737F-B0D2-4B08-8094-28B709DF3884}"/>
    <cellStyle name="Percent 6 4 2 3" xfId="3716" xr:uid="{8E370F28-2F1C-4BB5-940B-FEE5DE95478C}"/>
    <cellStyle name="Percent 6 4 2 3 2" xfId="3717" xr:uid="{06AB8BFC-CAB2-4D19-AB5D-781720196C48}"/>
    <cellStyle name="Percent 6 4 2 3 2 2" xfId="3718" xr:uid="{46C75837-C1FB-43FE-BAA2-84CC6ACFE248}"/>
    <cellStyle name="Percent 6 4 2 3 2 2 2" xfId="3719" xr:uid="{0BCAA423-9294-46BA-B699-31274F06737B}"/>
    <cellStyle name="Percent 6 4 2 3 2 2 2 2" xfId="6072" xr:uid="{F0AB8C7E-09A1-45EC-B1BC-CE299AC41DAD}"/>
    <cellStyle name="Percent 6 4 2 3 2 2 2 2 2" xfId="10428" xr:uid="{6BE5827B-E262-4BB9-B6E0-12137C531B05}"/>
    <cellStyle name="Percent 6 4 2 3 2 2 2 3" xfId="8279" xr:uid="{71837E1D-FE2E-4C38-AA6F-5A5F051B615A}"/>
    <cellStyle name="Percent 6 4 2 3 2 2 3" xfId="4992" xr:uid="{B6363B18-A933-469D-ABB2-CD531D361653}"/>
    <cellStyle name="Percent 6 4 2 3 2 2 3 2" xfId="9348" xr:uid="{A54689E7-BD6D-4C92-A62F-F1186DA10EDE}"/>
    <cellStyle name="Percent 6 4 2 3 2 2 4" xfId="8278" xr:uid="{CBE0A245-4464-46EF-8A0B-747C9AC4B3E1}"/>
    <cellStyle name="Percent 6 4 2 3 2 3" xfId="3720" xr:uid="{536701D2-E7DC-4D88-A62A-B80D8AC84D1C}"/>
    <cellStyle name="Percent 6 4 2 3 2 3 2" xfId="5532" xr:uid="{6DE77F1F-5251-4C25-9267-64A0C35A4594}"/>
    <cellStyle name="Percent 6 4 2 3 2 3 2 2" xfId="9888" xr:uid="{E1BE1757-84B6-4812-9B1C-9BFCA6D986E1}"/>
    <cellStyle name="Percent 6 4 2 3 2 3 3" xfId="8280" xr:uid="{A28BC954-2C0A-4920-8911-C67F8E49AE3C}"/>
    <cellStyle name="Percent 6 4 2 3 2 4" xfId="4452" xr:uid="{CA39776A-27AA-45DD-8F21-AD074C3B1421}"/>
    <cellStyle name="Percent 6 4 2 3 2 4 2" xfId="8808" xr:uid="{FB279273-7A6D-4774-9D98-247310413647}"/>
    <cellStyle name="Percent 6 4 2 3 2 5" xfId="8277" xr:uid="{A816900D-3467-44D1-AABC-457728650882}"/>
    <cellStyle name="Percent 6 4 2 3 3" xfId="3721" xr:uid="{6EA53C1E-B73D-48BB-B433-C648F0126F4B}"/>
    <cellStyle name="Percent 6 4 2 3 3 2" xfId="3722" xr:uid="{A2BA8D53-D355-4702-9D19-2FD9D109C927}"/>
    <cellStyle name="Percent 6 4 2 3 3 2 2" xfId="5802" xr:uid="{E873B731-EE87-4759-99B6-D47DE3DF05B7}"/>
    <cellStyle name="Percent 6 4 2 3 3 2 2 2" xfId="10158" xr:uid="{CA416510-6985-4B16-8B60-A39AD4FF620B}"/>
    <cellStyle name="Percent 6 4 2 3 3 2 3" xfId="8282" xr:uid="{96630D63-A3D7-4169-833C-E13C05001128}"/>
    <cellStyle name="Percent 6 4 2 3 3 3" xfId="4722" xr:uid="{DA19B5D6-D69C-431F-81E2-8E19F83E1903}"/>
    <cellStyle name="Percent 6 4 2 3 3 3 2" xfId="9078" xr:uid="{19929D2D-A2AF-4C3A-8ECC-8C1D31E5A19B}"/>
    <cellStyle name="Percent 6 4 2 3 3 4" xfId="8281" xr:uid="{BB442949-9C2E-4776-9434-496D5C7D9452}"/>
    <cellStyle name="Percent 6 4 2 3 4" xfId="3723" xr:uid="{30ED6B43-9249-4E5A-B3D3-222D70B01DA8}"/>
    <cellStyle name="Percent 6 4 2 3 4 2" xfId="5262" xr:uid="{D459134B-E3BA-48E7-A850-06B1D1512843}"/>
    <cellStyle name="Percent 6 4 2 3 4 2 2" xfId="9618" xr:uid="{C5F1502D-A203-4B70-A736-A1C9EC9196A6}"/>
    <cellStyle name="Percent 6 4 2 3 4 3" xfId="8283" xr:uid="{E19FB197-164E-4EF6-91BD-398082266686}"/>
    <cellStyle name="Percent 6 4 2 3 5" xfId="4272" xr:uid="{CB041672-486D-46C4-8366-1782320A0212}"/>
    <cellStyle name="Percent 6 4 2 3 5 2" xfId="8628" xr:uid="{C26822A0-45B2-4F04-90A3-D1EDD5493685}"/>
    <cellStyle name="Percent 6 4 2 3 6" xfId="8276" xr:uid="{B1EB7479-F3F7-424E-98CD-606B962703F3}"/>
    <cellStyle name="Percent 6 4 2 4" xfId="3724" xr:uid="{5D76A02D-CBC2-4EAD-AE7E-B8346FF8E5E2}"/>
    <cellStyle name="Percent 6 4 2 4 2" xfId="3725" xr:uid="{179579AC-9F3A-42E4-AAE6-3BDC9415B8F0}"/>
    <cellStyle name="Percent 6 4 2 4 2 2" xfId="3726" xr:uid="{45170A0E-B6DC-48BB-8032-AF07DE236F7F}"/>
    <cellStyle name="Percent 6 4 2 4 2 2 2" xfId="5982" xr:uid="{BE01E9A0-568E-4638-85B2-54E46A38B21A}"/>
    <cellStyle name="Percent 6 4 2 4 2 2 2 2" xfId="10338" xr:uid="{15544D92-D01C-417C-AED3-F57A8773E6B2}"/>
    <cellStyle name="Percent 6 4 2 4 2 2 3" xfId="8286" xr:uid="{B48FC32F-DD9B-4216-9DFF-0634C9A5F162}"/>
    <cellStyle name="Percent 6 4 2 4 2 3" xfId="4902" xr:uid="{5D13D6A5-E225-43FD-88D8-3F89F7272034}"/>
    <cellStyle name="Percent 6 4 2 4 2 3 2" xfId="9258" xr:uid="{0AB875C2-2D13-492A-B616-221329C244E3}"/>
    <cellStyle name="Percent 6 4 2 4 2 4" xfId="8285" xr:uid="{55999D22-58DF-409F-9205-491D20270E9A}"/>
    <cellStyle name="Percent 6 4 2 4 3" xfId="3727" xr:uid="{BB3F5A5A-582B-4692-BECD-0237B0E91263}"/>
    <cellStyle name="Percent 6 4 2 4 3 2" xfId="5442" xr:uid="{57E38F2E-90E2-4293-BBF8-50A1BDDAD987}"/>
    <cellStyle name="Percent 6 4 2 4 3 2 2" xfId="9798" xr:uid="{F25969CD-5424-4F0E-AFA2-4BD3FF9D4112}"/>
    <cellStyle name="Percent 6 4 2 4 3 3" xfId="8287" xr:uid="{A5D6ED3B-3190-42C6-91DE-BC3E9477F095}"/>
    <cellStyle name="Percent 6 4 2 4 4" xfId="4362" xr:uid="{6B94F1F8-0D7D-4460-B566-91BDA56DACAF}"/>
    <cellStyle name="Percent 6 4 2 4 4 2" xfId="8718" xr:uid="{EC53D1EE-EED5-4162-BAF1-09558389C31F}"/>
    <cellStyle name="Percent 6 4 2 4 5" xfId="8284" xr:uid="{FEB9DC03-2CCC-4D32-87B9-FAE61555AE45}"/>
    <cellStyle name="Percent 6 4 2 5" xfId="3728" xr:uid="{DBF6B0F3-45F2-442A-A741-77602B013A25}"/>
    <cellStyle name="Percent 6 4 2 5 2" xfId="3729" xr:uid="{968D4E6A-7B65-43C3-A4C5-49AC768C0382}"/>
    <cellStyle name="Percent 6 4 2 5 2 2" xfId="5712" xr:uid="{261CB422-AC5E-4B32-BFF9-C1446A20F010}"/>
    <cellStyle name="Percent 6 4 2 5 2 2 2" xfId="10068" xr:uid="{6AB64E8C-CD30-44A9-AF07-92969735C29C}"/>
    <cellStyle name="Percent 6 4 2 5 2 3" xfId="8289" xr:uid="{8090D8C4-C714-49C1-9C45-959EECC8BB6B}"/>
    <cellStyle name="Percent 6 4 2 5 3" xfId="4632" xr:uid="{BA12BA08-D1E8-4795-A17C-54194DD61738}"/>
    <cellStyle name="Percent 6 4 2 5 3 2" xfId="8988" xr:uid="{83EEA839-2C94-4696-A664-9AE7764518EF}"/>
    <cellStyle name="Percent 6 4 2 5 4" xfId="8288" xr:uid="{79132C6D-713F-4C2A-81CB-66112BAF02C2}"/>
    <cellStyle name="Percent 6 4 2 6" xfId="3730" xr:uid="{E31A2F81-8597-496B-A1F4-E9E6AF8FB14B}"/>
    <cellStyle name="Percent 6 4 2 6 2" xfId="5172" xr:uid="{F478776D-0632-4A83-B432-394D5EB1F34A}"/>
    <cellStyle name="Percent 6 4 2 6 2 2" xfId="9528" xr:uid="{6B82846D-7425-4594-9BCE-0EEA27C1204B}"/>
    <cellStyle name="Percent 6 4 2 6 3" xfId="8290" xr:uid="{AD5E0A27-6E3D-417A-9EF5-46F3F6A12B6B}"/>
    <cellStyle name="Percent 6 4 2 7" xfId="4092" xr:uid="{2B6E5E57-0A82-4E63-8554-D9D3649ADE41}"/>
    <cellStyle name="Percent 6 4 2 7 2" xfId="8448" xr:uid="{0C7BF14D-E984-4F5B-9778-E344957C463B}"/>
    <cellStyle name="Percent 6 4 2 8" xfId="8267" xr:uid="{F6D76496-49B0-44E7-A73E-C1867EB5AA41}"/>
    <cellStyle name="Percent 6 4 3" xfId="3731" xr:uid="{4A366176-6F8F-4A43-83D4-567BFA2650DE}"/>
    <cellStyle name="Percent 6 4 3 2" xfId="3732" xr:uid="{B45D8F82-B89B-4A60-A953-D31A8EFAC2EC}"/>
    <cellStyle name="Percent 6 4 3 2 2" xfId="3733" xr:uid="{6AE881ED-0E26-4411-9651-CAC0901E4CD0}"/>
    <cellStyle name="Percent 6 4 3 2 2 2" xfId="3734" xr:uid="{FD452AA2-F6E9-4E4D-AE6E-027E8FB8CC8A}"/>
    <cellStyle name="Percent 6 4 3 2 2 2 2" xfId="6117" xr:uid="{001A5E86-C143-4A75-963B-AEBD3FEA56FE}"/>
    <cellStyle name="Percent 6 4 3 2 2 2 2 2" xfId="10473" xr:uid="{DE07B3E9-1C69-439A-A111-40127158005A}"/>
    <cellStyle name="Percent 6 4 3 2 2 2 3" xfId="8294" xr:uid="{1E972B36-3384-43CA-A69A-F75ECE8DFB97}"/>
    <cellStyle name="Percent 6 4 3 2 2 3" xfId="5037" xr:uid="{DA46ACD0-DE0D-4F38-AD13-E06C59137819}"/>
    <cellStyle name="Percent 6 4 3 2 2 3 2" xfId="9393" xr:uid="{0DDD736E-AF5A-4EAE-A401-70048F4665F6}"/>
    <cellStyle name="Percent 6 4 3 2 2 4" xfId="8293" xr:uid="{28BB373D-0896-49EF-8B09-6CD75A7D0B67}"/>
    <cellStyle name="Percent 6 4 3 2 3" xfId="3735" xr:uid="{F98DAD2A-474A-4E5D-996A-39F2F11F58C5}"/>
    <cellStyle name="Percent 6 4 3 2 3 2" xfId="5577" xr:uid="{C067C0E4-FAAF-4C00-A760-FBFAB0279EBE}"/>
    <cellStyle name="Percent 6 4 3 2 3 2 2" xfId="9933" xr:uid="{2C87D0CF-DE15-40E1-AD25-CE8B264C2F18}"/>
    <cellStyle name="Percent 6 4 3 2 3 3" xfId="8295" xr:uid="{476AA3CA-4EAF-4C37-A078-B14D641EA9FE}"/>
    <cellStyle name="Percent 6 4 3 2 4" xfId="4497" xr:uid="{83B13BD6-3D9E-4227-9249-638D41075676}"/>
    <cellStyle name="Percent 6 4 3 2 4 2" xfId="8853" xr:uid="{4822AB1D-25C9-4C9B-99B5-87859939BAB4}"/>
    <cellStyle name="Percent 6 4 3 2 5" xfId="8292" xr:uid="{908B592D-5DB6-4AA0-B3F7-EA1006C30005}"/>
    <cellStyle name="Percent 6 4 3 3" xfId="3736" xr:uid="{24E06052-73F2-47AC-90F1-EE76B61812F6}"/>
    <cellStyle name="Percent 6 4 3 3 2" xfId="3737" xr:uid="{A406F69F-117B-4CD1-9CE6-738832E855EA}"/>
    <cellStyle name="Percent 6 4 3 3 2 2" xfId="5847" xr:uid="{989AAA3E-C953-4F43-BEE4-569891727C32}"/>
    <cellStyle name="Percent 6 4 3 3 2 2 2" xfId="10203" xr:uid="{6B46E5DE-36E8-454D-B900-85E1353B18F3}"/>
    <cellStyle name="Percent 6 4 3 3 2 3" xfId="8297" xr:uid="{658E8659-8212-4748-81F6-BC24896C626B}"/>
    <cellStyle name="Percent 6 4 3 3 3" xfId="4767" xr:uid="{0148BFF3-14B9-49E9-84BC-CE9A36B79C34}"/>
    <cellStyle name="Percent 6 4 3 3 3 2" xfId="9123" xr:uid="{8456185B-17DE-42CA-8B3C-CAE8FA07B6F1}"/>
    <cellStyle name="Percent 6 4 3 3 4" xfId="8296" xr:uid="{DF1128D4-B674-4B6C-8EBE-FB9A91881504}"/>
    <cellStyle name="Percent 6 4 3 4" xfId="3738" xr:uid="{AE1D36D7-5384-4348-AEA5-78AC1C4DDE16}"/>
    <cellStyle name="Percent 6 4 3 4 2" xfId="5307" xr:uid="{755152AD-D1EC-49AB-9856-7A3908BAA805}"/>
    <cellStyle name="Percent 6 4 3 4 2 2" xfId="9663" xr:uid="{A326058D-873D-4C00-8546-59721B22BFBD}"/>
    <cellStyle name="Percent 6 4 3 4 3" xfId="8298" xr:uid="{0F9730E1-9BB5-4F43-88E0-0BF1ADD22D40}"/>
    <cellStyle name="Percent 6 4 3 5" xfId="4137" xr:uid="{11840009-5131-4A27-B57A-AD727745698C}"/>
    <cellStyle name="Percent 6 4 3 5 2" xfId="8493" xr:uid="{1089A8DD-3D67-4967-83C1-7F5ECB2D1DDB}"/>
    <cellStyle name="Percent 6 4 3 6" xfId="8291" xr:uid="{59AD2A32-57C0-48A3-9386-5D282BBBB0CE}"/>
    <cellStyle name="Percent 6 4 4" xfId="3739" xr:uid="{28CC1BFD-8462-4287-891D-314D5E0969E0}"/>
    <cellStyle name="Percent 6 4 4 2" xfId="3740" xr:uid="{6A31A904-3EF1-41BF-83B3-97C6B215C7A5}"/>
    <cellStyle name="Percent 6 4 4 2 2" xfId="3741" xr:uid="{7E3D8796-C3EF-4ED0-8589-4D2FD886D6A8}"/>
    <cellStyle name="Percent 6 4 4 2 2 2" xfId="3742" xr:uid="{539B487E-BDC3-4423-81E1-5BF8473177D6}"/>
    <cellStyle name="Percent 6 4 4 2 2 2 2" xfId="6071" xr:uid="{BBF26CBA-D928-4AC1-A2E4-7B87CF44F9B0}"/>
    <cellStyle name="Percent 6 4 4 2 2 2 2 2" xfId="10427" xr:uid="{63B77814-8C45-4572-8C89-A4B692E26977}"/>
    <cellStyle name="Percent 6 4 4 2 2 2 3" xfId="8302" xr:uid="{FA5C7F68-5DEA-4C0E-8982-A6FFD0F94E41}"/>
    <cellStyle name="Percent 6 4 4 2 2 3" xfId="4991" xr:uid="{2A9C4607-FD32-4CE6-AC7F-0A27276D8B8C}"/>
    <cellStyle name="Percent 6 4 4 2 2 3 2" xfId="9347" xr:uid="{F93295FA-EAFC-4CCA-8999-A1C7322D5751}"/>
    <cellStyle name="Percent 6 4 4 2 2 4" xfId="8301" xr:uid="{E9A2091B-D100-4892-B494-1BDF41272E30}"/>
    <cellStyle name="Percent 6 4 4 2 3" xfId="3743" xr:uid="{1273AF21-6670-4BF8-BF55-93A320C451E4}"/>
    <cellStyle name="Percent 6 4 4 2 3 2" xfId="5531" xr:uid="{B4B42C32-0CDE-4F25-B1E8-83A294E2EB33}"/>
    <cellStyle name="Percent 6 4 4 2 3 2 2" xfId="9887" xr:uid="{41EA8711-654A-4F09-A80B-0F39E0BB3001}"/>
    <cellStyle name="Percent 6 4 4 2 3 3" xfId="8303" xr:uid="{CE1BC646-E969-43EB-9AF8-04BEDE1A1D28}"/>
    <cellStyle name="Percent 6 4 4 2 4" xfId="4451" xr:uid="{6F847226-BABA-4ED6-A2B7-F41DE3168AA4}"/>
    <cellStyle name="Percent 6 4 4 2 4 2" xfId="8807" xr:uid="{F415A409-0C34-40B1-AFD8-9F7517E5EF79}"/>
    <cellStyle name="Percent 6 4 4 2 5" xfId="8300" xr:uid="{88F7646F-AE51-4DD8-B69F-44E475BF2D70}"/>
    <cellStyle name="Percent 6 4 4 3" xfId="3744" xr:uid="{907E0724-2759-459A-9999-20401E905336}"/>
    <cellStyle name="Percent 6 4 4 3 2" xfId="3745" xr:uid="{5820394F-C4D1-46FF-9324-ED6C565C036F}"/>
    <cellStyle name="Percent 6 4 4 3 2 2" xfId="5801" xr:uid="{A07CECFC-0107-4799-8AD3-4E7865AF3A2F}"/>
    <cellStyle name="Percent 6 4 4 3 2 2 2" xfId="10157" xr:uid="{0BB1F9C1-0AB8-4999-B368-52B75407C9CC}"/>
    <cellStyle name="Percent 6 4 4 3 2 3" xfId="8305" xr:uid="{958425FC-F080-4C0B-BB69-84ED5DFE137B}"/>
    <cellStyle name="Percent 6 4 4 3 3" xfId="4721" xr:uid="{5B233509-91BF-43EF-823A-B0D4990D813F}"/>
    <cellStyle name="Percent 6 4 4 3 3 2" xfId="9077" xr:uid="{B7ACE420-BC99-4F72-B560-D89E88E02B88}"/>
    <cellStyle name="Percent 6 4 4 3 4" xfId="8304" xr:uid="{29987696-D3F8-43F3-8C4F-5874358946E9}"/>
    <cellStyle name="Percent 6 4 4 4" xfId="3746" xr:uid="{7C138613-8D0C-4C09-BA23-3897A1D916EB}"/>
    <cellStyle name="Percent 6 4 4 4 2" xfId="5261" xr:uid="{ADD95BA3-3692-4504-AF41-B93322D9E173}"/>
    <cellStyle name="Percent 6 4 4 4 2 2" xfId="9617" xr:uid="{9254753D-41A6-455A-8AA8-2012405FBBA7}"/>
    <cellStyle name="Percent 6 4 4 4 3" xfId="8306" xr:uid="{CEDF3D84-5EE6-4172-8074-4C644AE2067B}"/>
    <cellStyle name="Percent 6 4 4 5" xfId="4271" xr:uid="{FB9084BA-3638-4B24-AD90-624868DD0BF0}"/>
    <cellStyle name="Percent 6 4 4 5 2" xfId="8627" xr:uid="{7973D73A-77E1-4862-ADED-B755A2657CD5}"/>
    <cellStyle name="Percent 6 4 4 6" xfId="8299" xr:uid="{7EC84476-612B-4D9C-AE67-DE1C92885B93}"/>
    <cellStyle name="Percent 6 4 5" xfId="3747" xr:uid="{9283E8DE-FCB5-433A-A14E-3D6E831EEE8A}"/>
    <cellStyle name="Percent 6 4 5 2" xfId="3748" xr:uid="{260B277F-ED26-44A9-9F3B-29543DD58DE8}"/>
    <cellStyle name="Percent 6 4 5 2 2" xfId="3749" xr:uid="{DB2BB7FE-6DB3-4974-B5F3-516E0EDB823F}"/>
    <cellStyle name="Percent 6 4 5 2 2 2" xfId="5937" xr:uid="{A57C1E32-1758-4047-B6D1-6CD758B22E40}"/>
    <cellStyle name="Percent 6 4 5 2 2 2 2" xfId="10293" xr:uid="{2E15CDF1-9B9A-4E42-A2CC-21E276CE052E}"/>
    <cellStyle name="Percent 6 4 5 2 2 3" xfId="8309" xr:uid="{8FEBF319-2139-4DE1-92DE-6231562FA4C7}"/>
    <cellStyle name="Percent 6 4 5 2 3" xfId="4857" xr:uid="{51B86617-C1D0-4D9C-A00C-FEA2026723BE}"/>
    <cellStyle name="Percent 6 4 5 2 3 2" xfId="9213" xr:uid="{E3665DB9-6637-4446-8B63-75F25DA41AC3}"/>
    <cellStyle name="Percent 6 4 5 2 4" xfId="8308" xr:uid="{0E88B08C-8CAE-49CF-837C-B2A4F3654532}"/>
    <cellStyle name="Percent 6 4 5 3" xfId="3750" xr:uid="{5470B664-B074-4979-83BE-A6936C33AB3F}"/>
    <cellStyle name="Percent 6 4 5 3 2" xfId="5397" xr:uid="{6B88F243-13D0-4403-BBA9-AC0C316DAE5D}"/>
    <cellStyle name="Percent 6 4 5 3 2 2" xfId="9753" xr:uid="{E7D199C3-4F2D-4E4D-8ECC-8E1795ED20D6}"/>
    <cellStyle name="Percent 6 4 5 3 3" xfId="8310" xr:uid="{10773959-D5EE-4B0F-834A-7C3FC20F0FA7}"/>
    <cellStyle name="Percent 6 4 5 4" xfId="4317" xr:uid="{6F7FF208-B7C2-46F2-9787-805A57B339F6}"/>
    <cellStyle name="Percent 6 4 5 4 2" xfId="8673" xr:uid="{2813AE29-DFCB-4678-9E4B-D5EDB062E275}"/>
    <cellStyle name="Percent 6 4 5 5" xfId="8307" xr:uid="{8BE18BD4-0ABF-48A2-9605-AE71123E15CE}"/>
    <cellStyle name="Percent 6 4 6" xfId="3751" xr:uid="{A5E152B6-45E3-49A2-8957-72D5D0983708}"/>
    <cellStyle name="Percent 6 4 6 2" xfId="3752" xr:uid="{2AB1907F-6816-4A6D-85D2-89F85DF3042A}"/>
    <cellStyle name="Percent 6 4 6 2 2" xfId="5667" xr:uid="{46CA9ACB-88F9-4DE4-8EF9-60CFCE012452}"/>
    <cellStyle name="Percent 6 4 6 2 2 2" xfId="10023" xr:uid="{EF895EEA-48D1-48E1-893C-7BF888A87A13}"/>
    <cellStyle name="Percent 6 4 6 2 3" xfId="8312" xr:uid="{7FDF561E-5DD4-4725-8688-9977E535F2CF}"/>
    <cellStyle name="Percent 6 4 6 3" xfId="4587" xr:uid="{9B2F1176-63D6-4E50-82CF-1D2AE306D461}"/>
    <cellStyle name="Percent 6 4 6 3 2" xfId="8943" xr:uid="{7C39EF7D-60A5-453F-98C3-4FC1B201B91B}"/>
    <cellStyle name="Percent 6 4 6 4" xfId="8311" xr:uid="{36314272-0666-4087-A227-C315DD74A63F}"/>
    <cellStyle name="Percent 6 4 7" xfId="3753" xr:uid="{7A022C24-6B96-4CFF-BECD-A19A270B376A}"/>
    <cellStyle name="Percent 6 4 7 2" xfId="5127" xr:uid="{29968A02-F04E-4296-AED0-1CDF21E556EA}"/>
    <cellStyle name="Percent 6 4 7 2 2" xfId="9483" xr:uid="{51E3E30C-755A-41D7-BA59-9989CE2E94E4}"/>
    <cellStyle name="Percent 6 4 7 3" xfId="8313" xr:uid="{5A4C6766-8949-4E7D-B397-0E7487426A5C}"/>
    <cellStyle name="Percent 6 4 8" xfId="4091" xr:uid="{FE0DB760-0E88-4D03-B923-085BC103144C}"/>
    <cellStyle name="Percent 6 4 8 2" xfId="8447" xr:uid="{95C1BBBD-CFE5-47DB-BC5F-2249F46EED22}"/>
    <cellStyle name="Percent 6 4 9" xfId="8266" xr:uid="{575E9A41-DBFB-4D1D-AB89-2B5EAF583A4F}"/>
    <cellStyle name="Percent 6 5" xfId="3754" xr:uid="{5F7C8813-7C7C-451F-B763-B81522DC01A1}"/>
    <cellStyle name="Percent 6 5 2" xfId="3755" xr:uid="{977B9292-DF94-4F2A-B072-71944FBE6786}"/>
    <cellStyle name="Percent 6 5 2 2" xfId="3756" xr:uid="{78106604-B0B6-4AD4-A618-D093D1AFA7F3}"/>
    <cellStyle name="Percent 6 5 2 2 2" xfId="3757" xr:uid="{EA7C4979-FEFF-417E-868A-71431731D4CD}"/>
    <cellStyle name="Percent 6 5 2 2 2 2" xfId="3758" xr:uid="{21779E04-0BC8-4A9B-914D-1D7CFB393110}"/>
    <cellStyle name="Percent 6 5 2 2 2 2 2" xfId="6159" xr:uid="{3EDA208A-962E-4A28-9B27-9C2A0EB30F15}"/>
    <cellStyle name="Percent 6 5 2 2 2 2 2 2" xfId="10515" xr:uid="{83D7B162-C008-45F9-978C-F156F7F8D3D4}"/>
    <cellStyle name="Percent 6 5 2 2 2 2 3" xfId="8318" xr:uid="{77F8F762-0B7D-4F2B-9958-37EA2793F052}"/>
    <cellStyle name="Percent 6 5 2 2 2 3" xfId="5079" xr:uid="{369746EE-CA14-44A8-A03A-30EEC4C30C2D}"/>
    <cellStyle name="Percent 6 5 2 2 2 3 2" xfId="9435" xr:uid="{298FF37D-D311-4BBA-945F-9BE8C822291E}"/>
    <cellStyle name="Percent 6 5 2 2 2 4" xfId="8317" xr:uid="{E8D032EF-F084-481E-91F4-B3E220F6B908}"/>
    <cellStyle name="Percent 6 5 2 2 3" xfId="3759" xr:uid="{9CB94D43-5809-4E56-9BF2-0D7FA0517880}"/>
    <cellStyle name="Percent 6 5 2 2 3 2" xfId="5619" xr:uid="{11058338-2BAA-41C7-88C2-1CD4A7270CEC}"/>
    <cellStyle name="Percent 6 5 2 2 3 2 2" xfId="9975" xr:uid="{21C2F801-03D4-442B-A5BF-449905C10373}"/>
    <cellStyle name="Percent 6 5 2 2 3 3" xfId="8319" xr:uid="{93A0A4BE-D991-440A-B024-E5986BEE4757}"/>
    <cellStyle name="Percent 6 5 2 2 4" xfId="4539" xr:uid="{A898DC87-6B20-4551-BDB0-FE7D6297D14C}"/>
    <cellStyle name="Percent 6 5 2 2 4 2" xfId="8895" xr:uid="{4BA8C9CD-3EA6-430B-9728-90F7E558F0E0}"/>
    <cellStyle name="Percent 6 5 2 2 5" xfId="8316" xr:uid="{242CC831-AE82-41E9-9823-46D70DCDEA71}"/>
    <cellStyle name="Percent 6 5 2 3" xfId="3760" xr:uid="{39A960EA-619B-41EA-86D5-F5B9162ED415}"/>
    <cellStyle name="Percent 6 5 2 3 2" xfId="3761" xr:uid="{F6210AEC-D310-44B7-8030-B9E5B9CBFB10}"/>
    <cellStyle name="Percent 6 5 2 3 2 2" xfId="5889" xr:uid="{2E02318B-982B-4B8F-832A-B7B397054E8B}"/>
    <cellStyle name="Percent 6 5 2 3 2 2 2" xfId="10245" xr:uid="{432F7A71-0E8E-44E3-9B07-F519BD5A4044}"/>
    <cellStyle name="Percent 6 5 2 3 2 3" xfId="8321" xr:uid="{02FF91BB-7EE6-49A0-B303-109D0CC4818E}"/>
    <cellStyle name="Percent 6 5 2 3 3" xfId="4809" xr:uid="{E86FC58B-F57D-4D66-AE4C-AD20B9172B1D}"/>
    <cellStyle name="Percent 6 5 2 3 3 2" xfId="9165" xr:uid="{8E8963A2-EBED-4029-8444-938F0A924D7F}"/>
    <cellStyle name="Percent 6 5 2 3 4" xfId="8320" xr:uid="{CBBF766A-8EBB-45B7-ACE2-72970B4CC06A}"/>
    <cellStyle name="Percent 6 5 2 4" xfId="3762" xr:uid="{034AB937-088A-401C-B16E-53C56D604DAA}"/>
    <cellStyle name="Percent 6 5 2 4 2" xfId="5349" xr:uid="{A45C99A2-429F-49D3-BA54-4D599A71A918}"/>
    <cellStyle name="Percent 6 5 2 4 2 2" xfId="9705" xr:uid="{061CE2C3-9248-47EC-AF68-7A7F3A1CCF6E}"/>
    <cellStyle name="Percent 6 5 2 4 3" xfId="8322" xr:uid="{A626E44A-BBC9-4B30-8E11-5C9DD6370C20}"/>
    <cellStyle name="Percent 6 5 2 5" xfId="4179" xr:uid="{FA8EC796-7390-437B-A6E9-A14B37605B54}"/>
    <cellStyle name="Percent 6 5 2 5 2" xfId="8535" xr:uid="{738F8ABE-85FB-4EE2-BF49-649F4ADD3BF1}"/>
    <cellStyle name="Percent 6 5 2 6" xfId="8315" xr:uid="{9D298FC5-B4DD-4EE9-A189-A9734EE51F49}"/>
    <cellStyle name="Percent 6 5 3" xfId="3763" xr:uid="{60912073-FE7A-4588-ADD2-4ADD1FFDB243}"/>
    <cellStyle name="Percent 6 5 3 2" xfId="3764" xr:uid="{86A57376-1B67-490B-A2E2-87D32DEB35AF}"/>
    <cellStyle name="Percent 6 5 3 2 2" xfId="3765" xr:uid="{0F7944DA-BBC5-471E-B011-36F819F7D374}"/>
    <cellStyle name="Percent 6 5 3 2 2 2" xfId="3766" xr:uid="{D9E5B53C-F11A-44EC-B880-F87AC4B5975C}"/>
    <cellStyle name="Percent 6 5 3 2 2 2 2" xfId="6073" xr:uid="{E2124B5F-E519-430D-B691-F4F0E1126DB9}"/>
    <cellStyle name="Percent 6 5 3 2 2 2 2 2" xfId="10429" xr:uid="{9D4098E6-87C3-4D05-B6D7-FD84BE2DD579}"/>
    <cellStyle name="Percent 6 5 3 2 2 2 3" xfId="8326" xr:uid="{76CB88DF-C8E4-4D93-AB40-F97FD02E1EEA}"/>
    <cellStyle name="Percent 6 5 3 2 2 3" xfId="4993" xr:uid="{0C11FE22-317A-467E-ABE7-D893154047D1}"/>
    <cellStyle name="Percent 6 5 3 2 2 3 2" xfId="9349" xr:uid="{024688BA-2DDB-45FA-A98F-D7E4CD0B96E7}"/>
    <cellStyle name="Percent 6 5 3 2 2 4" xfId="8325" xr:uid="{68C626D5-C863-4915-91D5-C95D3E4F5976}"/>
    <cellStyle name="Percent 6 5 3 2 3" xfId="3767" xr:uid="{5C9E838E-A6E0-4F6E-8052-E25E12AFACE3}"/>
    <cellStyle name="Percent 6 5 3 2 3 2" xfId="5533" xr:uid="{9C07A96F-026F-4D7D-8FBD-6C339D5CDEF1}"/>
    <cellStyle name="Percent 6 5 3 2 3 2 2" xfId="9889" xr:uid="{2FA3420A-2E40-465E-9D23-09535F60A5C3}"/>
    <cellStyle name="Percent 6 5 3 2 3 3" xfId="8327" xr:uid="{694837AF-2977-40EF-8FB3-8DC3EC4D2619}"/>
    <cellStyle name="Percent 6 5 3 2 4" xfId="4453" xr:uid="{D0C893CA-8EEC-46C2-B9BB-8AB6BA1CEF1C}"/>
    <cellStyle name="Percent 6 5 3 2 4 2" xfId="8809" xr:uid="{A22C8731-F988-4270-AC73-8DBE5661E529}"/>
    <cellStyle name="Percent 6 5 3 2 5" xfId="8324" xr:uid="{251C6043-D8BC-4F22-B367-F55A294F84B7}"/>
    <cellStyle name="Percent 6 5 3 3" xfId="3768" xr:uid="{56ACF164-4D2D-42DD-B1FB-40CFD46AD21F}"/>
    <cellStyle name="Percent 6 5 3 3 2" xfId="3769" xr:uid="{B175F077-3ABA-4D67-8A35-ED3A52A236E4}"/>
    <cellStyle name="Percent 6 5 3 3 2 2" xfId="5803" xr:uid="{70F1ADCD-E150-4049-959D-129AFC584371}"/>
    <cellStyle name="Percent 6 5 3 3 2 2 2" xfId="10159" xr:uid="{B76D61BF-6DB0-4393-A014-4C7F34E4262B}"/>
    <cellStyle name="Percent 6 5 3 3 2 3" xfId="8329" xr:uid="{C7E64F1C-85A3-48B8-BE41-0245A4FA230E}"/>
    <cellStyle name="Percent 6 5 3 3 3" xfId="4723" xr:uid="{35A5A069-2C70-4F16-BCC6-019DB9B8FA62}"/>
    <cellStyle name="Percent 6 5 3 3 3 2" xfId="9079" xr:uid="{E528AD82-7FFD-43B8-A4B9-63D0045D80EE}"/>
    <cellStyle name="Percent 6 5 3 3 4" xfId="8328" xr:uid="{DE22359E-B7D4-4118-B28D-86CFE5DBAB52}"/>
    <cellStyle name="Percent 6 5 3 4" xfId="3770" xr:uid="{E239371C-AEF8-4D1E-B84F-3C6ABD0E9520}"/>
    <cellStyle name="Percent 6 5 3 4 2" xfId="5263" xr:uid="{08D1685E-3F6C-4AAB-A41E-550687553BF6}"/>
    <cellStyle name="Percent 6 5 3 4 2 2" xfId="9619" xr:uid="{60FB6EE3-D9C8-4671-858B-87687BEEFB97}"/>
    <cellStyle name="Percent 6 5 3 4 3" xfId="8330" xr:uid="{BF5E2726-2D2F-465F-A3A3-966BD1245C25}"/>
    <cellStyle name="Percent 6 5 3 5" xfId="4273" xr:uid="{D2B793E3-2993-44A3-97FA-EFB1FC9FF858}"/>
    <cellStyle name="Percent 6 5 3 5 2" xfId="8629" xr:uid="{B1B1140B-2230-4DEA-AB89-162DC0470425}"/>
    <cellStyle name="Percent 6 5 3 6" xfId="8323" xr:uid="{4619A9EC-3FB7-442A-A33D-667D2EF98F59}"/>
    <cellStyle name="Percent 6 5 4" xfId="3771" xr:uid="{42998FB7-8DF9-4648-B01E-A0FB88E2C356}"/>
    <cellStyle name="Percent 6 5 4 2" xfId="3772" xr:uid="{F7EF4359-B8F9-428E-9C8B-4F66B2E23ED1}"/>
    <cellStyle name="Percent 6 5 4 2 2" xfId="3773" xr:uid="{6C3720E5-F210-4C93-99F8-A7D53B82D094}"/>
    <cellStyle name="Percent 6 5 4 2 2 2" xfId="5979" xr:uid="{4AE84A88-221C-4AFC-845D-34B475A557F0}"/>
    <cellStyle name="Percent 6 5 4 2 2 2 2" xfId="10335" xr:uid="{825E1342-50AB-42AA-B1E0-5E68228E9135}"/>
    <cellStyle name="Percent 6 5 4 2 2 3" xfId="8333" xr:uid="{8EA6C2C7-0B9E-4F78-8245-16FC975B0BCB}"/>
    <cellStyle name="Percent 6 5 4 2 3" xfId="4899" xr:uid="{263E00EB-97C8-45E3-AA63-E0DF1CEA94F3}"/>
    <cellStyle name="Percent 6 5 4 2 3 2" xfId="9255" xr:uid="{7050B46B-D8D9-487C-9D4C-1BF6821CAB90}"/>
    <cellStyle name="Percent 6 5 4 2 4" xfId="8332" xr:uid="{A5131F7B-AAD0-406E-A715-42F933E9C59C}"/>
    <cellStyle name="Percent 6 5 4 3" xfId="3774" xr:uid="{48BB5FEF-9DA5-47BE-AE65-8E86C289B998}"/>
    <cellStyle name="Percent 6 5 4 3 2" xfId="5439" xr:uid="{788687E3-4663-4AC9-A724-016F092DE5FF}"/>
    <cellStyle name="Percent 6 5 4 3 2 2" xfId="9795" xr:uid="{9A3D4CB1-2FE7-43DA-911C-1BCFDD07CF93}"/>
    <cellStyle name="Percent 6 5 4 3 3" xfId="8334" xr:uid="{AB86D469-66B4-4435-961C-38F01DD421AD}"/>
    <cellStyle name="Percent 6 5 4 4" xfId="4359" xr:uid="{D8EA4700-AE79-420A-A7F1-BD20E6FF6833}"/>
    <cellStyle name="Percent 6 5 4 4 2" xfId="8715" xr:uid="{A14C3E92-B5CC-476D-94E6-060EA56C7A06}"/>
    <cellStyle name="Percent 6 5 4 5" xfId="8331" xr:uid="{B4B42A61-0DF5-4E0F-AE7C-BD28BB48728F}"/>
    <cellStyle name="Percent 6 5 5" xfId="3775" xr:uid="{8EEE62F3-517E-4F48-BC65-3D86C103C7EC}"/>
    <cellStyle name="Percent 6 5 5 2" xfId="3776" xr:uid="{F16D6DE2-DB11-4B45-B9BC-0AD76C4E66C4}"/>
    <cellStyle name="Percent 6 5 5 2 2" xfId="5709" xr:uid="{A3BC9428-8C5A-4634-AB8B-C585C862B2FF}"/>
    <cellStyle name="Percent 6 5 5 2 2 2" xfId="10065" xr:uid="{E13AD8F1-4BB8-4720-B29B-28B856056E4B}"/>
    <cellStyle name="Percent 6 5 5 2 3" xfId="8336" xr:uid="{96394C49-C64E-425B-8593-92615AC3EEA1}"/>
    <cellStyle name="Percent 6 5 5 3" xfId="4629" xr:uid="{4D8D72D9-0F60-476E-83AE-E171051BC788}"/>
    <cellStyle name="Percent 6 5 5 3 2" xfId="8985" xr:uid="{95422BBB-6E7D-40CC-A215-4A9092E322E6}"/>
    <cellStyle name="Percent 6 5 5 4" xfId="8335" xr:uid="{7CC58D27-9E83-461F-AEEC-6BF1789D2195}"/>
    <cellStyle name="Percent 6 5 6" xfId="3777" xr:uid="{8DAEC251-74BE-46F0-B448-A8C9423D6018}"/>
    <cellStyle name="Percent 6 5 6 2" xfId="5169" xr:uid="{3C734433-1D16-449B-B13C-FA15C2F4C040}"/>
    <cellStyle name="Percent 6 5 6 2 2" xfId="9525" xr:uid="{CE355CDC-6070-49A7-85F6-A7985FD20BDF}"/>
    <cellStyle name="Percent 6 5 6 3" xfId="8337" xr:uid="{2B735E56-35B6-4150-A86D-01A480B58D14}"/>
    <cellStyle name="Percent 6 5 7" xfId="4093" xr:uid="{14EB973D-9614-4D49-84E9-0DCAF09FDE17}"/>
    <cellStyle name="Percent 6 5 7 2" xfId="8449" xr:uid="{6AE18B7B-66FB-4A42-92F9-409B8C982921}"/>
    <cellStyle name="Percent 6 5 8" xfId="8314" xr:uid="{E2C54F8A-92E3-4693-B07A-D5FC9B17B3D8}"/>
    <cellStyle name="Percent 6 6" xfId="3778" xr:uid="{F741700F-8601-472A-9CB8-624D58E3F06E}"/>
    <cellStyle name="Percent 6 6 2" xfId="3779" xr:uid="{677F1241-8A46-496B-9F81-FA1D12C5E382}"/>
    <cellStyle name="Percent 6 6 2 2" xfId="3780" xr:uid="{2FEB14CC-5FEE-408F-B5B1-4D85789630DA}"/>
    <cellStyle name="Percent 6 6 2 2 2" xfId="3781" xr:uid="{D7E270B0-708E-4ADB-B187-2CDED16BF670}"/>
    <cellStyle name="Percent 6 6 2 2 2 2" xfId="6114" xr:uid="{575EBFA6-D920-4E1B-B15D-7DD28600DECB}"/>
    <cellStyle name="Percent 6 6 2 2 2 2 2" xfId="10470" xr:uid="{8FAD75B8-C09D-4386-8530-5BD2DA38BDB0}"/>
    <cellStyle name="Percent 6 6 2 2 2 3" xfId="8341" xr:uid="{0CBDFBB7-6DC9-4846-AE63-34B07708BDA7}"/>
    <cellStyle name="Percent 6 6 2 2 3" xfId="5034" xr:uid="{08AA49D4-D888-4AAA-815B-F39DD15AE1A1}"/>
    <cellStyle name="Percent 6 6 2 2 3 2" xfId="9390" xr:uid="{A4F345E5-A679-40AB-9CDE-C3628F817869}"/>
    <cellStyle name="Percent 6 6 2 2 4" xfId="8340" xr:uid="{9814C920-4E78-46B9-9EDD-20133BD6D9A0}"/>
    <cellStyle name="Percent 6 6 2 3" xfId="3782" xr:uid="{4B36C71A-459F-4DF0-9A4F-BF0A3CF17B64}"/>
    <cellStyle name="Percent 6 6 2 3 2" xfId="5574" xr:uid="{C7D5EAE0-63D0-44B5-AA91-C3CF4D4F02CC}"/>
    <cellStyle name="Percent 6 6 2 3 2 2" xfId="9930" xr:uid="{789CA15D-BFA6-4E61-9BE1-D1357EDCC8F7}"/>
    <cellStyle name="Percent 6 6 2 3 3" xfId="8342" xr:uid="{5C2FB888-CD81-40FB-9340-9ACDCA5B1AC2}"/>
    <cellStyle name="Percent 6 6 2 4" xfId="4494" xr:uid="{EA730AA5-207E-4623-B9EF-A85287607AB9}"/>
    <cellStyle name="Percent 6 6 2 4 2" xfId="8850" xr:uid="{8F1014A9-FFFD-418E-B7C5-80D423A58597}"/>
    <cellStyle name="Percent 6 6 2 5" xfId="8339" xr:uid="{0DD4465F-8853-478C-B7B1-D2E8E515931E}"/>
    <cellStyle name="Percent 6 6 3" xfId="3783" xr:uid="{F3CD4845-27BC-4E20-8165-A3539BB8B217}"/>
    <cellStyle name="Percent 6 6 3 2" xfId="3784" xr:uid="{8B1A2A68-58B0-4279-B45A-4795D9DD4B8D}"/>
    <cellStyle name="Percent 6 6 3 2 2" xfId="5844" xr:uid="{6ED83CDE-185A-4CF3-A337-B1FF70BC6D94}"/>
    <cellStyle name="Percent 6 6 3 2 2 2" xfId="10200" xr:uid="{8F24C62E-ADE5-4E1A-9A70-54D9C849571B}"/>
    <cellStyle name="Percent 6 6 3 2 3" xfId="8344" xr:uid="{E04415D6-9B79-4355-9BCA-0A61F338DCAB}"/>
    <cellStyle name="Percent 6 6 3 3" xfId="4764" xr:uid="{AACCD64E-524D-467A-A590-6012D8B94D1B}"/>
    <cellStyle name="Percent 6 6 3 3 2" xfId="9120" xr:uid="{A0406900-B684-4985-96F4-AE491ED5AB4E}"/>
    <cellStyle name="Percent 6 6 3 4" xfId="8343" xr:uid="{C37ED144-D4F2-43CC-BB23-0306E95D24DA}"/>
    <cellStyle name="Percent 6 6 4" xfId="3785" xr:uid="{1FC257A0-AFF7-4EEE-A26D-04D86B9C80C5}"/>
    <cellStyle name="Percent 6 6 4 2" xfId="5304" xr:uid="{7D9DE6B2-8613-4456-8261-C5CA2986E160}"/>
    <cellStyle name="Percent 6 6 4 2 2" xfId="9660" xr:uid="{0BEAC7E1-149D-40A2-A225-2F5A944B6B5B}"/>
    <cellStyle name="Percent 6 6 4 3" xfId="8345" xr:uid="{62219061-DFFF-4712-8490-AE626DBC0E7B}"/>
    <cellStyle name="Percent 6 6 5" xfId="4134" xr:uid="{2509C9C4-85D5-4AB6-86A1-DFAB3A830023}"/>
    <cellStyle name="Percent 6 6 5 2" xfId="8490" xr:uid="{783A02E7-77D4-49ED-A1C7-75C757F1A109}"/>
    <cellStyle name="Percent 6 6 6" xfId="8338" xr:uid="{5179070A-BF5B-4721-BE27-59963A6102CA}"/>
    <cellStyle name="Percent 6 7" xfId="3786" xr:uid="{5534E973-8F75-4F66-B6A8-22352954EA3C}"/>
    <cellStyle name="Percent 6 7 2" xfId="3787" xr:uid="{02D4BC66-FA12-4C88-9F3E-921794B1A24A}"/>
    <cellStyle name="Percent 6 7 2 2" xfId="3788" xr:uid="{0490CD68-CFDA-449D-8B10-1705E39B18D0}"/>
    <cellStyle name="Percent 6 7 2 2 2" xfId="3789" xr:uid="{5475B26C-B4FD-4CCF-9A70-D2D6C21707A0}"/>
    <cellStyle name="Percent 6 7 2 2 2 2" xfId="6066" xr:uid="{15681578-9A69-4607-AD75-8CBF43E3F87A}"/>
    <cellStyle name="Percent 6 7 2 2 2 2 2" xfId="10422" xr:uid="{F3445F3D-531E-4679-BFF1-F9C7A1A598BB}"/>
    <cellStyle name="Percent 6 7 2 2 2 3" xfId="8349" xr:uid="{6A754841-1335-4CC8-BAB0-00B23CFAB3B8}"/>
    <cellStyle name="Percent 6 7 2 2 3" xfId="4986" xr:uid="{325D5C07-4988-404D-A0EE-410D1FF6A5F9}"/>
    <cellStyle name="Percent 6 7 2 2 3 2" xfId="9342" xr:uid="{4DEC19F4-1DCA-4C56-B392-A0AC88D79913}"/>
    <cellStyle name="Percent 6 7 2 2 4" xfId="8348" xr:uid="{A3B937CB-9E9D-456A-8464-98CD6E3A80BD}"/>
    <cellStyle name="Percent 6 7 2 3" xfId="3790" xr:uid="{35CBF3A5-5ADC-4AC1-AF4D-69EBA97CFB20}"/>
    <cellStyle name="Percent 6 7 2 3 2" xfId="5526" xr:uid="{DFA1EFE6-6776-41F7-BE07-36B8AEC767B9}"/>
    <cellStyle name="Percent 6 7 2 3 2 2" xfId="9882" xr:uid="{C0094C36-6AA8-4820-89F2-774D796AAF47}"/>
    <cellStyle name="Percent 6 7 2 3 3" xfId="8350" xr:uid="{0129E430-B165-4C08-9647-8AC43F9B4644}"/>
    <cellStyle name="Percent 6 7 2 4" xfId="4446" xr:uid="{32BA0DFE-7DF7-4CBF-812C-F00CBCFD59D1}"/>
    <cellStyle name="Percent 6 7 2 4 2" xfId="8802" xr:uid="{182122D2-D209-431A-A151-1AD56997CE55}"/>
    <cellStyle name="Percent 6 7 2 5" xfId="8347" xr:uid="{82EFE3D0-8C8C-4CBF-9C89-AA424D3DF1B4}"/>
    <cellStyle name="Percent 6 7 3" xfId="3791" xr:uid="{9A0C2D81-0E36-4677-A21F-9AD66227B93B}"/>
    <cellStyle name="Percent 6 7 3 2" xfId="3792" xr:uid="{57857B35-09E0-4CD9-8D24-3FC0A5AA9D77}"/>
    <cellStyle name="Percent 6 7 3 2 2" xfId="5796" xr:uid="{278311CA-94EF-4857-9AE5-25EAFBE7BB85}"/>
    <cellStyle name="Percent 6 7 3 2 2 2" xfId="10152" xr:uid="{EE6125B3-F803-4ECA-B026-608BDA101BDB}"/>
    <cellStyle name="Percent 6 7 3 2 3" xfId="8352" xr:uid="{7116B791-7687-41BA-B594-A367055D9F3C}"/>
    <cellStyle name="Percent 6 7 3 3" xfId="4716" xr:uid="{B78DB1B5-5DC6-4764-9534-7897E99F5AAA}"/>
    <cellStyle name="Percent 6 7 3 3 2" xfId="9072" xr:uid="{C60FE820-D87D-41AB-8592-E9F2F6478FF0}"/>
    <cellStyle name="Percent 6 7 3 4" xfId="8351" xr:uid="{80D7AD34-4E0A-4BCD-85BD-22E1640A9A57}"/>
    <cellStyle name="Percent 6 7 4" xfId="3793" xr:uid="{4AF7FD8E-0669-4512-B9BC-EBE808E738D8}"/>
    <cellStyle name="Percent 6 7 4 2" xfId="5256" xr:uid="{85AFFF38-C12A-4F1B-84D4-0E2FA93329F4}"/>
    <cellStyle name="Percent 6 7 4 2 2" xfId="9612" xr:uid="{64071D43-3906-4781-B486-C1CCE40C9365}"/>
    <cellStyle name="Percent 6 7 4 3" xfId="8353" xr:uid="{88D3A9E6-CB80-4967-A2A2-9CECC3F0F515}"/>
    <cellStyle name="Percent 6 7 5" xfId="4266" xr:uid="{60879CCA-3400-4AA7-A3E2-5B9186C28A07}"/>
    <cellStyle name="Percent 6 7 5 2" xfId="8622" xr:uid="{FB314C1C-859E-43B0-B2DF-8A3BDBC17EBB}"/>
    <cellStyle name="Percent 6 7 6" xfId="8346" xr:uid="{D86419BB-55EE-42A6-9DA8-C2E9BA578ECB}"/>
    <cellStyle name="Percent 6 8" xfId="3794" xr:uid="{89633528-B9CA-4D7E-8688-18F04C155DD6}"/>
    <cellStyle name="Percent 6 8 2" xfId="3795" xr:uid="{217297DE-8930-464D-8B2C-94A35DBB06C0}"/>
    <cellStyle name="Percent 6 8 2 2" xfId="3796" xr:uid="{5D9B3738-0F2B-4AC0-9F3C-6B2877A5F195}"/>
    <cellStyle name="Percent 6 8 2 2 2" xfId="5934" xr:uid="{21569AC6-37D1-40E3-99C4-B4790BD52872}"/>
    <cellStyle name="Percent 6 8 2 2 2 2" xfId="10290" xr:uid="{8445E6CD-6094-45FC-AEB7-8F0C6FA62CFC}"/>
    <cellStyle name="Percent 6 8 2 2 3" xfId="8356" xr:uid="{B957846A-BDF4-4904-8B18-A8324020893C}"/>
    <cellStyle name="Percent 6 8 2 3" xfId="4854" xr:uid="{A606418B-6D1A-4516-9F29-38A050600FB4}"/>
    <cellStyle name="Percent 6 8 2 3 2" xfId="9210" xr:uid="{C26BE36D-0F1D-48FC-9968-F960F309557E}"/>
    <cellStyle name="Percent 6 8 2 4" xfId="8355" xr:uid="{40263C38-7C93-4871-8394-0C7695E8FE4B}"/>
    <cellStyle name="Percent 6 8 3" xfId="3797" xr:uid="{DF6E438B-3D11-4A45-81C0-1072AA644800}"/>
    <cellStyle name="Percent 6 8 3 2" xfId="5394" xr:uid="{618091E3-EC93-4822-94F5-81A94DFA61DB}"/>
    <cellStyle name="Percent 6 8 3 2 2" xfId="9750" xr:uid="{4AA31537-3561-4240-A6A8-3734140168D6}"/>
    <cellStyle name="Percent 6 8 3 3" xfId="8357" xr:uid="{B31CE536-B8CF-4971-ACBC-7B0BF98B3A68}"/>
    <cellStyle name="Percent 6 8 4" xfId="4314" xr:uid="{85CF17BF-F251-46C4-A929-CEB119993BDC}"/>
    <cellStyle name="Percent 6 8 4 2" xfId="8670" xr:uid="{9838ACBD-EB59-4DEA-AD46-D7D0F18A0349}"/>
    <cellStyle name="Percent 6 8 5" xfId="8354" xr:uid="{DAF3A584-A97A-400C-86F3-722AF460C0A5}"/>
    <cellStyle name="Percent 6 9" xfId="3798" xr:uid="{F585C1EA-5AE6-4254-85AF-2F244C7FF5B7}"/>
    <cellStyle name="Percent 6 9 2" xfId="3799" xr:uid="{95E5BB6A-F99B-4214-AE96-E620239A49BB}"/>
    <cellStyle name="Percent 6 9 2 2" xfId="5664" xr:uid="{CF91C1B5-722A-4BCC-B137-BFE0654A768C}"/>
    <cellStyle name="Percent 6 9 2 2 2" xfId="10020" xr:uid="{E04C7878-8891-4DFE-9E4B-7E0C9C3384B0}"/>
    <cellStyle name="Percent 6 9 2 3" xfId="8359" xr:uid="{9FBABB36-61E0-4133-90D9-505DFC3F6D7D}"/>
    <cellStyle name="Percent 6 9 3" xfId="4584" xr:uid="{5AC34677-2A45-4708-B38F-4D4E1FA760AE}"/>
    <cellStyle name="Percent 6 9 3 2" xfId="8940" xr:uid="{16BB12EF-84DA-4B2E-B167-E01A81E09309}"/>
    <cellStyle name="Percent 6 9 4" xfId="8358" xr:uid="{E573D297-676D-4DA4-AEAA-56DAAA584FED}"/>
    <cellStyle name="Percent 7" xfId="3800" xr:uid="{898453EE-372A-423B-80AD-4FE13EEF9663}"/>
    <cellStyle name="Percent 8" xfId="4000" xr:uid="{580DFDD7-9A16-4BC8-A0FE-735D9B6E616D}"/>
    <cellStyle name="Percent 9" xfId="6164" xr:uid="{70F44604-B812-4D6B-877C-E322F9A06DA6}"/>
    <cellStyle name="Percentage" xfId="57" xr:uid="{343AC3FE-77AB-44B4-9F00-1FE5E0B0DBDC}"/>
    <cellStyle name="Percentage (2dp)" xfId="58" xr:uid="{81A67ADA-7B53-41A9-B355-5F813DFD6CF7}"/>
    <cellStyle name="Percentage (2dp) 2" xfId="3801" xr:uid="{47E36161-2921-4349-9ADC-78434B47671D}"/>
    <cellStyle name="Percentage (2dp) 3" xfId="110" xr:uid="{8BCF4120-044F-4E01-9818-D9242D6A2772}"/>
    <cellStyle name="Percentage 2" xfId="3802" xr:uid="{C79AC33B-DC55-4466-85AC-857DB38DBF99}"/>
    <cellStyle name="Percentage 3" xfId="3803" xr:uid="{185E8AD0-79E8-48FC-9376-D961C6A823D5}"/>
    <cellStyle name="Percentage 4" xfId="3804" xr:uid="{3218182C-EFAA-4D55-AC34-4C1141B8C73C}"/>
    <cellStyle name="Percentage 5" xfId="3805" xr:uid="{6FB06D6F-3AD5-493F-B6CF-338C95659F4A}"/>
    <cellStyle name="Percentage 6" xfId="3806" xr:uid="{61CF52C8-F4CC-46C5-8AAB-28709D30D3D2}"/>
    <cellStyle name="Percentage 7" xfId="3807" xr:uid="{9B475CBE-08F9-4AF0-BA44-6D11B3E66F77}"/>
    <cellStyle name="Percentage_Coverage data" xfId="3808" xr:uid="{6607B3BF-A984-45E7-B853-7A22903B6FBC}"/>
    <cellStyle name="Porcentaje" xfId="74" builtinId="5" customBuiltin="1"/>
    <cellStyle name="Porcentaje 2" xfId="14" xr:uid="{BA7C93A1-A266-4134-83A9-D62C6D8696E9}"/>
    <cellStyle name="Porcentual 2 3" xfId="10527" xr:uid="{C7AFA049-6414-436B-8F1D-B9C6ACCED6A5}"/>
    <cellStyle name="Porcentual 2 47" xfId="10523" xr:uid="{A357847C-BC1D-4F7D-847F-5ED489CD2284}"/>
    <cellStyle name="Pourcentage 2" xfId="8" xr:uid="{D3576078-A6AC-4E13-A6D1-1DB444CAF4A8}"/>
    <cellStyle name="PSChar" xfId="3809" xr:uid="{62CB12C2-5E4F-46F9-99EF-5558ECB9E5D6}"/>
    <cellStyle name="PSDate" xfId="3810" xr:uid="{0F280B41-D71E-4D4D-9E97-973511E18960}"/>
    <cellStyle name="PSDec" xfId="3811" xr:uid="{C056CE10-A646-42BD-86B2-D6699A449137}"/>
    <cellStyle name="PSHeading" xfId="3812" xr:uid="{6C92B6CA-01F7-4D5A-8EFD-15E1231625D8}"/>
    <cellStyle name="PSInt" xfId="3813" xr:uid="{2044DAEF-D951-42D5-BF07-4E9BA63395B2}"/>
    <cellStyle name="PSSpacer" xfId="3814" xr:uid="{D2AF70BD-3ABD-4AFE-B744-1AA4AD11A31A}"/>
    <cellStyle name="Rechnungsnummer" xfId="3815" xr:uid="{A7D19770-A8C8-4328-87D7-3A936DF9F8A0}"/>
    <cellStyle name="Ref Numbers" xfId="3816" xr:uid="{35F44AA5-FCF2-4EFE-BC6A-798525AC5660}"/>
    <cellStyle name="Reference" xfId="3817" xr:uid="{F69F1248-0345-4806-B5DE-9A6DDF5BAA42}"/>
    <cellStyle name="Respo10" xfId="3818" xr:uid="{E32A595E-A107-431B-9CAA-19EB67D6519C}"/>
    <cellStyle name="Respo10 2" xfId="3819" xr:uid="{13C98F30-350D-44F0-94A3-88B7EF73E240}"/>
    <cellStyle name="Respo12" xfId="3820" xr:uid="{D3F2CC7C-00C1-4512-BD57-A0A22EEDB762}"/>
    <cellStyle name="Result" xfId="3821" xr:uid="{53B41F4F-8B0D-447F-A3B0-9A5ECB49BEC0}"/>
    <cellStyle name="Row and Column Total" xfId="3822" xr:uid="{A5F98487-2339-49E3-B4C6-AE1B68701E6F}"/>
    <cellStyle name="Row Heading" xfId="3823" xr:uid="{5605C54B-C5FE-4425-8328-A30863FF5922}"/>
    <cellStyle name="Row Heading (No Wrap)" xfId="3824" xr:uid="{4A588DBC-47D4-4A7A-996B-0BE759189856}"/>
    <cellStyle name="Row Heading_2008 12 19 Copy of Analysys Mason - data request for Mobistar" xfId="3825" xr:uid="{8D455F92-80AD-45F8-AE36-010ECEA2A43C}"/>
    <cellStyle name="Row label" xfId="19" xr:uid="{9EE10EA9-853D-487E-8AF7-936AA12AD0B7}"/>
    <cellStyle name="Row label (indent)" xfId="59" xr:uid="{E855A805-41DE-4B37-BC60-A575B9BA60B7}"/>
    <cellStyle name="Row Total" xfId="3827" xr:uid="{B3A8D8D1-8BE2-470E-99B1-FA00D12E75FF}"/>
    <cellStyle name="SAPBEXaggData" xfId="3828" xr:uid="{4AC481CC-C06F-433D-B989-D85CEB78A74A}"/>
    <cellStyle name="SAPBEXaggDataEmph" xfId="3829" xr:uid="{38537219-8A35-4E5E-BBCA-EB6A3037DAF3}"/>
    <cellStyle name="SAPBEXaggItem" xfId="3830" xr:uid="{62DF6B25-BD9C-4C7A-BCD7-3329177571CB}"/>
    <cellStyle name="SAPBEXaggItemX" xfId="3831" xr:uid="{08E269EA-C696-4346-AAB6-B8F37627689B}"/>
    <cellStyle name="SAPBEXchaText" xfId="3832" xr:uid="{D0D3AE84-2E76-4FDC-8612-E7E9DD592CCB}"/>
    <cellStyle name="SAPBEXexcBad7" xfId="3833" xr:uid="{310D4BFA-A66A-40E9-988E-CD42F4EEA056}"/>
    <cellStyle name="SAPBEXexcBad8" xfId="3834" xr:uid="{8508E981-A794-439C-87B4-37BD5B8DDDFF}"/>
    <cellStyle name="SAPBEXexcBad9" xfId="3835" xr:uid="{DE19B288-1CD3-477F-A4A7-5A2D42E95262}"/>
    <cellStyle name="SAPBEXexcCritical4" xfId="3836" xr:uid="{74C545FA-C24F-4475-87AA-1AE4AD15A0B9}"/>
    <cellStyle name="SAPBEXexcCritical5" xfId="3837" xr:uid="{0CED66F4-FC9D-4A45-A390-3CFA1FC55BCF}"/>
    <cellStyle name="SAPBEXexcCritical6" xfId="3838" xr:uid="{FB7D4015-1529-49C5-8CBF-A3AC5D68EB00}"/>
    <cellStyle name="SAPBEXexcGood1" xfId="3839" xr:uid="{F303B5D0-A4F2-4572-9F2F-32578D83425A}"/>
    <cellStyle name="SAPBEXexcGood2" xfId="3840" xr:uid="{15FE7052-E631-4C4F-B65E-62611A627C3A}"/>
    <cellStyle name="SAPBEXexcGood3" xfId="3841" xr:uid="{4004E045-72CE-423C-BA46-14DE7AEEC310}"/>
    <cellStyle name="SAPBEXfilterDrill" xfId="3842" xr:uid="{E98AF5E1-B80A-4F72-8298-7DB6E1B815F1}"/>
    <cellStyle name="SAPBEXfilterItem" xfId="3843" xr:uid="{80D339AE-DD48-4EC4-8479-1F6B124F24D1}"/>
    <cellStyle name="SAPBEXfilterText" xfId="3844" xr:uid="{FFEC6F4E-9977-4A41-9016-44722DCC59BC}"/>
    <cellStyle name="SAPBEXformats" xfId="3845" xr:uid="{49A5DF00-2700-4BE7-9710-16D8530DF3C8}"/>
    <cellStyle name="SAPBEXheaderItem" xfId="3846" xr:uid="{FBE27339-9609-44DE-864A-731A8D9120BA}"/>
    <cellStyle name="SAPBEXheaderText" xfId="3847" xr:uid="{3A6F8817-A48F-41FA-9667-82180DDBF98E}"/>
    <cellStyle name="SAPBEXHLevel0" xfId="3848" xr:uid="{9251CDA0-262D-4936-B533-1F18E45DC544}"/>
    <cellStyle name="SAPBEXHLevel0X" xfId="3849" xr:uid="{9E2D0115-5F74-41C4-A479-67EA004E7EA3}"/>
    <cellStyle name="SAPBEXHLevel1" xfId="3850" xr:uid="{3901E187-408C-4615-A26F-5EC1131F50A6}"/>
    <cellStyle name="SAPBEXHLevel1X" xfId="3851" xr:uid="{21AC307F-4588-44BD-812D-B0ABB0C647A9}"/>
    <cellStyle name="SAPBEXHLevel2" xfId="3852" xr:uid="{444B311B-3D67-48C3-863A-0913DFC9B57C}"/>
    <cellStyle name="SAPBEXHLevel2X" xfId="3853" xr:uid="{2A395A82-CA3F-47EC-8D98-A223F6F199E0}"/>
    <cellStyle name="SAPBEXHLevel3" xfId="3854" xr:uid="{25668595-B80A-4560-B7E3-C517219C51F0}"/>
    <cellStyle name="SAPBEXHLevel3X" xfId="3855" xr:uid="{12617896-5811-42D3-9BCE-297D2FB35658}"/>
    <cellStyle name="SAPBEXresData" xfId="3856" xr:uid="{ABC53BB3-CCEC-4E41-AABD-D7ACB558C4DD}"/>
    <cellStyle name="SAPBEXresDataEmph" xfId="3857" xr:uid="{BAAA3DA0-5E38-46A2-BDE3-C343D81ACFE7}"/>
    <cellStyle name="SAPBEXresItem" xfId="3858" xr:uid="{22110E1A-7876-4B5B-9918-1A61270F50F6}"/>
    <cellStyle name="SAPBEXresItemX" xfId="3859" xr:uid="{C6206A24-58F6-4C49-BE63-689979CE47A0}"/>
    <cellStyle name="SAPBEXstdData" xfId="3860" xr:uid="{123F5D13-CC5C-4B31-B206-ED4C219A84C4}"/>
    <cellStyle name="SAPBEXstdDataEmph" xfId="3861" xr:uid="{6F03F33A-4B68-4AAF-B237-54C37C14BF00}"/>
    <cellStyle name="SAPBEXstdItem" xfId="3862" xr:uid="{75D58A07-98F6-4E52-918F-49DA80DED649}"/>
    <cellStyle name="SAPBEXstdItemX" xfId="3863" xr:uid="{56C0FF77-8319-4C81-8C10-70AE33733E4E}"/>
    <cellStyle name="SAPBEXtitle" xfId="3864" xr:uid="{BAEE971C-013B-4F98-A6DB-528E60DBEC3C}"/>
    <cellStyle name="SAPBEXundefined" xfId="3865" xr:uid="{EAA11296-FD23-4C87-8923-BDA10E62B658}"/>
    <cellStyle name="SAPOutput" xfId="3866" xr:uid="{48109085-E9D1-4370-96AC-558DF497ABC2}"/>
    <cellStyle name="Satisfaisant" xfId="3867" xr:uid="{0AC66FCD-E75B-4D07-A15D-8D2805ACC6EE}"/>
    <cellStyle name="Scheiding" xfId="3868" xr:uid="{3E8A1B8D-139D-489C-8908-59C6A988F947}"/>
    <cellStyle name="Section Title" xfId="3869" xr:uid="{E333FFD4-82C2-47D7-B7FC-D302225C091C}"/>
    <cellStyle name="SEM-BPS-headdata" xfId="3870" xr:uid="{6BBD61B7-D5BD-4143-B89B-65E743420832}"/>
    <cellStyle name="SEM-BPS-headkey" xfId="3871" xr:uid="{FF4DB442-0892-43E0-BAD3-CA6431610879}"/>
    <cellStyle name="SEM-BPS-input-on" xfId="3872" xr:uid="{4DD5B069-FF00-44F8-B75C-07082C35D65A}"/>
    <cellStyle name="SEM-BPS-key" xfId="3873" xr:uid="{12F7B6E6-4E86-45B1-B23F-DAF28D2EC7F9}"/>
    <cellStyle name="Small Number" xfId="3874" xr:uid="{9D043D8C-8B07-4455-ADC9-A9D4687C7303}"/>
    <cellStyle name="Small Percentage" xfId="3875" xr:uid="{A64E979B-B63C-46FC-A153-FE4D0730CE48}"/>
    <cellStyle name="Sortie" xfId="3876" xr:uid="{208DBE3A-4142-4A7E-B500-43A7C1D8C045}"/>
    <cellStyle name="Sortie 2" xfId="17" xr:uid="{A957E49A-B37D-48E3-86B1-AA11A11A7EAB}"/>
    <cellStyle name="Source Line" xfId="3877" xr:uid="{DC333C10-C894-48A0-8008-45D0BE5F740E}"/>
    <cellStyle name="Standaard_Bijlage1_1" xfId="3878" xr:uid="{3C144844-F2DB-4FA2-9ADC-A2B52BAFA9A3}"/>
    <cellStyle name="Standard fett" xfId="3879" xr:uid="{B9D48B83-2C4D-49EC-9435-6BD95C930912}"/>
    <cellStyle name="Standard zentriert" xfId="3880" xr:uid="{C7C8B46D-67BD-4FE6-8510-9F5A166A7295}"/>
    <cellStyle name="Standard_41 Grundkompetenzen" xfId="3881" xr:uid="{FDDF6C45-CD65-4E64-BCEC-B125F620A1CA}"/>
    <cellStyle name="Stuurelement" xfId="3882" xr:uid="{8C426AFF-8991-42E6-B9A8-8F4D5717202F}"/>
    <cellStyle name="Style 1" xfId="3883" xr:uid="{47316FA4-B74E-4E7F-BAFB-BD243CBAC263}"/>
    <cellStyle name="Style 1 2" xfId="3884" xr:uid="{898609A8-87C7-4E74-9204-54E7B9E980CE}"/>
    <cellStyle name="Style 2" xfId="3885" xr:uid="{75D51A1E-07DC-4C72-8FA9-E3B92957988E}"/>
    <cellStyle name="subhead" xfId="3886" xr:uid="{8CDEEA4B-E690-43A5-80A3-6D57E690E0A8}"/>
    <cellStyle name="Sub-Section Title" xfId="3887" xr:uid="{3EF38961-B942-4BDA-92D3-60578A330022}"/>
    <cellStyle name="Sub-total row" xfId="60" xr:uid="{B7A02D9C-8100-40E3-81A8-59283A75864D}"/>
    <cellStyle name="Sub-total row 2" xfId="3888" xr:uid="{677C56F8-233F-4F5C-8E27-21FECBD78586}"/>
    <cellStyle name="Sub-total row 2 2" xfId="10612" xr:uid="{1715BFD3-3F22-4DD0-BA83-5FB9116872AC}"/>
    <cellStyle name="Summe" xfId="3889" xr:uid="{A32D1E9A-CF92-4EC3-9DDA-6A63655FED8E}"/>
    <cellStyle name="Tabeltitel" xfId="3890" xr:uid="{D9C02379-2C26-42A2-9305-F743FD752D51}"/>
    <cellStyle name="Tabeltitel 2" xfId="3891" xr:uid="{9D6F2EB0-E5CB-4BC4-B8CD-FFFB20BD6C57}"/>
    <cellStyle name="Table finish row" xfId="61" xr:uid="{A4D81022-389E-4B14-AF44-52095A26CC49}"/>
    <cellStyle name="Table finish row 2" xfId="3892" xr:uid="{57597FED-DCFC-4736-BB7D-D29D81AA7F9C}"/>
    <cellStyle name="Table finish row 2 2" xfId="10607" xr:uid="{489518DF-BEC6-44C7-9D80-54011B6F9D84}"/>
    <cellStyle name="Table Heading" xfId="3893" xr:uid="{6E8D0BA7-936A-4C8A-8922-BAA1B882E6F4}"/>
    <cellStyle name="Table shading" xfId="62" xr:uid="{B1BC6AFE-0FC4-42EE-9D8C-6C14AD627716}"/>
    <cellStyle name="Table unfinish row" xfId="63" xr:uid="{E2068A01-D972-4F5D-AB16-EEDE7A1554F6}"/>
    <cellStyle name="Table unshading" xfId="64" xr:uid="{66BF8777-D8C2-4644-BB64-AB911FBB0A90}"/>
    <cellStyle name="taples Plaza" xfId="3894" xr:uid="{48AF17A8-0097-4B5F-99B4-52297B479C81}"/>
    <cellStyle name="test" xfId="3895" xr:uid="{21446338-F24B-409A-B023-047EFFB1BD58}"/>
    <cellStyle name="Text" xfId="65" xr:uid="{66C6F79A-D62B-4955-85E1-0934958F76F1}"/>
    <cellStyle name="Text • 11 fett" xfId="3896" xr:uid="{BF72A20F-3368-4267-A57B-9C853410A9E1}"/>
    <cellStyle name="Texte explicatif" xfId="3897" xr:uid="{0EB628BB-04A1-45E4-94E2-FBBC69436A25}"/>
    <cellStyle name="Title 10" xfId="3898" xr:uid="{AD4EB72B-DF48-4251-B617-7AA1CC5E514D}"/>
    <cellStyle name="Title 11" xfId="3899" xr:uid="{2BA41508-32EE-4C1A-B101-2744365DDB98}"/>
    <cellStyle name="Title 12" xfId="3900" xr:uid="{AC9A8098-66E4-4EB5-97A9-6659A016C2B5}"/>
    <cellStyle name="Title 13" xfId="3901" xr:uid="{F3BB5FC8-A96F-4514-BD2D-E85143C1AA9D}"/>
    <cellStyle name="Title 14" xfId="3902" xr:uid="{4C7748AC-7AA0-4AF5-8DBC-1D25A5B87D99}"/>
    <cellStyle name="Title 15" xfId="3903" xr:uid="{B5EE840B-A7A6-40A3-9794-69AA18DA16A3}"/>
    <cellStyle name="Title 16" xfId="3904" xr:uid="{461F955C-7BFA-4CAF-AA61-7B636BDE76F6}"/>
    <cellStyle name="Title 17" xfId="3905" xr:uid="{C5E09634-B759-4F54-A5CD-201F88394007}"/>
    <cellStyle name="Title 18" xfId="3906" xr:uid="{533B8F67-12AC-44E5-B833-7039A83D25F7}"/>
    <cellStyle name="Title 19" xfId="3907" xr:uid="{237BE850-7B78-4691-A8ED-16611ADF9688}"/>
    <cellStyle name="Title 2" xfId="3908" xr:uid="{9697E723-44C3-4643-A898-1FCA121D7BF8}"/>
    <cellStyle name="Title 2 2" xfId="3909" xr:uid="{80167FD2-303F-43A7-8AFA-8157978E1217}"/>
    <cellStyle name="Title 20" xfId="3910" xr:uid="{42E08584-4D98-49A5-B34C-FE26A0FC38CB}"/>
    <cellStyle name="Title 21" xfId="3911" xr:uid="{577500D4-3B3A-419A-909C-74877B9B8479}"/>
    <cellStyle name="Title 22" xfId="3912" xr:uid="{6BCB10DD-9D6F-47B0-8271-F9B81BDF7475}"/>
    <cellStyle name="Title 23" xfId="4001" xr:uid="{6459BC3D-89E3-4E81-B302-9B9610FDAA4C}"/>
    <cellStyle name="Title 3" xfId="3913" xr:uid="{6345E973-DF87-47B0-940E-1AB1F4FBE48E}"/>
    <cellStyle name="Title 4" xfId="3914" xr:uid="{9F7D92EB-A843-4F74-B410-0729E9CC7ACD}"/>
    <cellStyle name="Title 5" xfId="3915" xr:uid="{94F66683-E918-48C6-A35C-BF64B6693F24}"/>
    <cellStyle name="Title 6" xfId="3916" xr:uid="{0115D554-352E-401D-B531-7979B845947E}"/>
    <cellStyle name="Title 7" xfId="3917" xr:uid="{B5ECD405-94D5-4A1B-9458-88FA1F40ECE4}"/>
    <cellStyle name="Title 8" xfId="3918" xr:uid="{CC7AA7C2-95E4-49AB-B230-FDB2616CD36C}"/>
    <cellStyle name="Title 9" xfId="3919" xr:uid="{246364AE-7F47-40E7-BEDA-308DA6250CC0}"/>
    <cellStyle name="Title Heading" xfId="3920" xr:uid="{AE8A70B8-A6E3-498E-9FAA-1537418D74A1}"/>
    <cellStyle name="Title Line" xfId="3921" xr:uid="{2289E265-1B29-4570-8C58-43EB98F4D5F9}"/>
    <cellStyle name="Titre" xfId="3922" xr:uid="{DFC0CD9A-848E-4BAB-899A-9DA5CE911789}"/>
    <cellStyle name="Titre 1" xfId="3923" xr:uid="{F0257D32-68F3-4708-B289-446B5840CA09}"/>
    <cellStyle name="Titre 2" xfId="3924" xr:uid="{26D44D19-253D-478C-AE12-B2ED19BD859A}"/>
    <cellStyle name="Titre 3" xfId="3925" xr:uid="{3756EF60-6A2F-44A0-9F29-D1EBA9844A45}"/>
    <cellStyle name="Titre 4" xfId="3926" xr:uid="{238A182D-B1FC-4580-83B2-C4079D2D9D8B}"/>
    <cellStyle name="Top Row" xfId="3927" xr:uid="{7613B936-10DE-4BD0-ACD5-6620D60E260B}"/>
    <cellStyle name="Total 10" xfId="3928" xr:uid="{3E09A5C6-898D-46F0-879D-24686791870C}"/>
    <cellStyle name="Total 11" xfId="3929" xr:uid="{BC6860E4-7C68-4D3C-8FCF-B95BE18F0F5A}"/>
    <cellStyle name="Total 12" xfId="3930" xr:uid="{9E7B534C-1DC2-4AC3-82C3-3609C84D3B09}"/>
    <cellStyle name="Total 13" xfId="3931" xr:uid="{71263DC6-893F-458B-ACF1-D3A37A5B12DE}"/>
    <cellStyle name="Total 14" xfId="3932" xr:uid="{6E2F6C33-D023-494E-81C8-A29F65F1BABA}"/>
    <cellStyle name="Total 15" xfId="3933" xr:uid="{CF63483B-D45B-48B0-8708-FCE4D8C313AF}"/>
    <cellStyle name="Total 16" xfId="3934" xr:uid="{B6CFF1BF-96E4-4216-99DC-32E82F5E4C0A}"/>
    <cellStyle name="Total 17" xfId="3935" xr:uid="{E029C360-F611-45D9-9B50-DC66A8D1CEFA}"/>
    <cellStyle name="Total 18" xfId="3936" xr:uid="{C1ED11ED-3336-45BC-AA9D-0D004B1B6598}"/>
    <cellStyle name="Total 19" xfId="3937" xr:uid="{CBFA9B42-5711-46AF-BEEF-736926254421}"/>
    <cellStyle name="Total 2" xfId="90" xr:uid="{44F7D5D0-5254-4CD5-9CD3-1FE810F328E3}"/>
    <cellStyle name="Total 2 2" xfId="3938" xr:uid="{9394D95A-D7B7-49CC-8DBF-EB4DF501EF39}"/>
    <cellStyle name="Total 20" xfId="3939" xr:uid="{85E9986B-E821-47AA-BB80-9432A3954942}"/>
    <cellStyle name="Total 21" xfId="3940" xr:uid="{50C4E570-BB80-4F33-AC9D-E0A2B539AF8E}"/>
    <cellStyle name="Total 22" xfId="4002" xr:uid="{03FD65F5-36DA-4B1A-9062-A17C41F789C6}"/>
    <cellStyle name="Total 3" xfId="3941" xr:uid="{A6CAEE1D-0943-49BE-9052-6A61FF6FB974}"/>
    <cellStyle name="Total 4" xfId="3942" xr:uid="{8FADF642-659B-46F0-8CEF-5FE4799C8352}"/>
    <cellStyle name="Total 5" xfId="3943" xr:uid="{A7BDD064-C9F6-4FD0-B3B9-0DE20EADFCF7}"/>
    <cellStyle name="Total 6" xfId="3944" xr:uid="{3DCAB430-53CA-4F03-9E76-8D7F3053966B}"/>
    <cellStyle name="Total 7" xfId="3945" xr:uid="{BB5EA08A-6C34-4BD6-AED3-ADD0C205AD5C}"/>
    <cellStyle name="Total 8" xfId="3946" xr:uid="{12DB259A-7C81-4A24-8A48-C2ADA3543D36}"/>
    <cellStyle name="Total 9" xfId="3947" xr:uid="{8C49C648-A993-42D1-8145-EE5691213DFA}"/>
    <cellStyle name="Total row" xfId="66" xr:uid="{B80A8FE5-D641-4A87-887D-68E0B4215F1F}"/>
    <cellStyle name="Total row 10" xfId="10558" xr:uid="{7EE55D80-07D8-4A0F-A4C1-2EA8CA4E62DF}"/>
    <cellStyle name="Total Row 2" xfId="3949" xr:uid="{07022738-602A-4283-ACEF-9D133EFB450F}"/>
    <cellStyle name="Total row 3" xfId="3948" xr:uid="{F4F658BE-AE2C-4059-971E-640C5BAE70D9}"/>
    <cellStyle name="Total row 3 2" xfId="10613" xr:uid="{05FFA7C1-EBA3-4D8C-ABE5-9C7023893743}"/>
    <cellStyle name="Total row 4" xfId="10557" xr:uid="{DAEEA335-A955-4F97-A73C-B48C5977C37E}"/>
    <cellStyle name="Total row 5" xfId="10548" xr:uid="{A67168C9-FC6B-4077-9C79-B58E39D66473}"/>
    <cellStyle name="Total row 6" xfId="10599" xr:uid="{06EC80FA-4678-4921-8F57-6416B20835BC}"/>
    <cellStyle name="Total row 7" xfId="10529" xr:uid="{B31DFDAC-D533-47A8-9A8A-78F0F6308753}"/>
    <cellStyle name="Total row 8" xfId="10600" xr:uid="{224FBE34-648F-4C9F-95B2-646A0DF4A6D8}"/>
    <cellStyle name="Total row 9" xfId="6170" xr:uid="{0D0C7ABF-04E0-49A1-986F-226A43DC6515}"/>
    <cellStyle name="Unhighlight" xfId="26" xr:uid="{DDC79717-97EE-4B42-8712-23D039D26690}"/>
    <cellStyle name="Untotal row" xfId="67" xr:uid="{D7A2428D-C4CC-47F8-BEB4-867F06C5A38C}"/>
    <cellStyle name="Vérification" xfId="3951" xr:uid="{7C567882-8E87-430E-89DA-FBB06F013876}"/>
    <cellStyle name="Verwijsvak" xfId="3952" xr:uid="{315C5D49-2CEF-4007-8007-D30E099F6639}"/>
    <cellStyle name="Verwijsvak 2" xfId="3953" xr:uid="{90C15FD6-51F8-4C2D-8982-F70AEBC81252}"/>
    <cellStyle name="Vet" xfId="3954" xr:uid="{2FE11D76-E164-4BE4-BEAB-3B5C5537D9DF}"/>
    <cellStyle name="Vocavast" xfId="3955" xr:uid="{046F4716-B31B-4495-8DAF-C51939AD284A}"/>
    <cellStyle name="Warning" xfId="3956" xr:uid="{C41E12B5-616F-429C-9825-35D0F0A131E8}"/>
    <cellStyle name="Warning Text 10" xfId="3957" xr:uid="{ADDA5E74-4322-4100-91F2-6D6B13CC8F0F}"/>
    <cellStyle name="Warning Text 11" xfId="3958" xr:uid="{9B26AC08-BF59-4FAB-BF6B-9F718C3687B8}"/>
    <cellStyle name="Warning Text 12" xfId="3959" xr:uid="{51AB6E35-D5E7-4B93-A8B3-3035797EC93F}"/>
    <cellStyle name="Warning Text 13" xfId="3960" xr:uid="{E5211387-1E82-4C0C-93B3-E931426C45F7}"/>
    <cellStyle name="Warning Text 14" xfId="3961" xr:uid="{8BC83DFA-A7E5-4B4A-B46B-CA1C1300F742}"/>
    <cellStyle name="Warning Text 15" xfId="3962" xr:uid="{A9598B00-88A1-4284-908F-8B59903A2080}"/>
    <cellStyle name="Warning Text 16" xfId="3963" xr:uid="{0CAE77E4-C919-42F4-BBF0-0DDDDBF43988}"/>
    <cellStyle name="Warning Text 17" xfId="3964" xr:uid="{240E2D00-B6AF-4B60-ACCB-9AA7652D5E10}"/>
    <cellStyle name="Warning Text 18" xfId="3965" xr:uid="{C868B6C4-697E-4688-B49C-4B67672CA369}"/>
    <cellStyle name="Warning Text 19" xfId="3966" xr:uid="{D698B3DB-B498-4BAC-AB32-8888C701F387}"/>
    <cellStyle name="Warning Text 2" xfId="3967" xr:uid="{9CAB3A30-6959-4E01-8A26-AB77573D8DE1}"/>
    <cellStyle name="Warning Text 20" xfId="3968" xr:uid="{E165DD6C-9F90-4B85-B09A-E3D77D6BDFFE}"/>
    <cellStyle name="Warning Text 21" xfId="3969" xr:uid="{8371DBB5-BB83-427A-8524-CBED8E1C955A}"/>
    <cellStyle name="Warning Text 22" xfId="3970" xr:uid="{4211D9F4-237C-4065-9596-80DBC78B14A4}"/>
    <cellStyle name="Warning Text 3" xfId="3971" xr:uid="{D50F8B48-4031-46BF-AD8D-E336EA9B2AB4}"/>
    <cellStyle name="Warning Text 4" xfId="3972" xr:uid="{BFA2551D-7A80-4B0D-84B5-5BEC8580177D}"/>
    <cellStyle name="Warning Text 5" xfId="3973" xr:uid="{CD0FCBFD-43F2-4C50-9831-C3FCD0BE6609}"/>
    <cellStyle name="Warning Text 6" xfId="3974" xr:uid="{398C0CD0-C817-4E8E-AA18-6546B1298170}"/>
    <cellStyle name="Warning Text 7" xfId="3975" xr:uid="{1812777A-2645-4081-9859-B90BE28921B4}"/>
    <cellStyle name="Warning Text 8" xfId="3976" xr:uid="{DB407E0C-43CD-45A8-845E-6712177C77CD}"/>
    <cellStyle name="Warning Text 9" xfId="3977" xr:uid="{4B3A1039-0E5C-44FA-94FB-A9A8774E32CF}"/>
    <cellStyle name="Wit" xfId="3978" xr:uid="{A8E1F2BD-CB70-483F-8D21-F34C6359DDD7}"/>
    <cellStyle name="Wit 2" xfId="3979" xr:uid="{74AD13EF-4A77-46E2-BFD1-4B36DE4A7EBA}"/>
    <cellStyle name="WP Header" xfId="3980" xr:uid="{53A242B1-3E2C-49FB-BF5C-934CCBE023EC}"/>
    <cellStyle name="Zahl" xfId="3981" xr:uid="{6E9C955D-879F-45A0-9893-2BE2D9574994}"/>
    <cellStyle name="Zahl • 0,00" xfId="3982" xr:uid="{021DB009-8156-462E-A404-1345849CA84B}"/>
    <cellStyle name="Zahl1" xfId="3983" xr:uid="{97E2276A-81B7-4849-8CF1-92BCFE46E24A}"/>
    <cellStyle name="Zwart" xfId="3984" xr:uid="{FA7E40F0-F3CC-411E-94B7-10728CC7C4EA}"/>
    <cellStyle name="Βασικό_cosmote us gaap 30.12.2000TEST1" xfId="3985" xr:uid="{0F042F9A-D5D6-4A48-8252-3EB1FFEF9DB3}"/>
    <cellStyle name="標準_HH Worksheet JPN" xfId="3986" xr:uid="{F9B34C65-5E1D-43F0-B65F-092F6677DDE6}"/>
  </cellStyles>
  <dxfs count="1">
    <dxf>
      <font>
        <b/>
        <i/>
        <condense val="0"/>
        <extend val="0"/>
        <color indexed="13"/>
      </font>
      <fill>
        <patternFill>
          <bgColor indexed="1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CTprod-pagos99"/>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C9EA-CD3B-4211-A9D5-B73BBF6B7E90}">
  <sheetPr codeName="Sheet2">
    <tabColor theme="6" tint="-0.499984740745262"/>
    <pageSetUpPr autoPageBreaks="0"/>
  </sheetPr>
  <dimension ref="A1:E459"/>
  <sheetViews>
    <sheetView showGridLines="0" zoomScaleNormal="100" workbookViewId="0">
      <selection sqref="A1:XFD1048576"/>
    </sheetView>
  </sheetViews>
  <sheetFormatPr baseColWidth="10" defaultColWidth="0" defaultRowHeight="11.45" customHeight="1" zeroHeight="1"/>
  <cols>
    <col min="1" max="1" width="16.7109375" style="117" customWidth="1"/>
    <col min="2" max="2" width="28" style="118" customWidth="1"/>
    <col min="3" max="3" width="28" style="117" bestFit="1" customWidth="1"/>
    <col min="4" max="4" width="92.7109375" style="116" customWidth="1"/>
    <col min="5" max="5" width="12.7109375" customWidth="1"/>
    <col min="6" max="16384" width="12.7109375" hidden="1"/>
  </cols>
  <sheetData>
    <row r="1" spans="1:4" s="112" customFormat="1" ht="33.75" customHeight="1">
      <c r="B1" s="113" t="str">
        <f>B5</f>
        <v>Módulo SAIB</v>
      </c>
    </row>
    <row r="2" spans="1:4" ht="12" customHeight="1">
      <c r="A2"/>
      <c r="B2"/>
      <c r="C2"/>
      <c r="D2"/>
    </row>
    <row r="3" spans="1:4" ht="18">
      <c r="A3" s="114" t="s">
        <v>0</v>
      </c>
      <c r="B3"/>
      <c r="C3"/>
      <c r="D3"/>
    </row>
    <row r="4" spans="1:4" ht="6" customHeight="1">
      <c r="A4"/>
      <c r="B4"/>
      <c r="C4"/>
      <c r="D4"/>
    </row>
    <row r="5" spans="1:4" ht="12">
      <c r="A5" s="115" t="s">
        <v>1</v>
      </c>
      <c r="B5" s="116" t="s">
        <v>212</v>
      </c>
      <c r="C5"/>
      <c r="D5"/>
    </row>
    <row r="6" spans="1:4" ht="12">
      <c r="A6" s="115" t="s">
        <v>2</v>
      </c>
      <c r="B6" s="116" t="s">
        <v>213</v>
      </c>
      <c r="C6"/>
      <c r="D6"/>
    </row>
    <row r="7" spans="1:4" ht="12">
      <c r="A7"/>
      <c r="B7"/>
      <c r="C7"/>
      <c r="D7"/>
    </row>
    <row r="8" spans="1:4" ht="12">
      <c r="A8" s="115" t="s">
        <v>3</v>
      </c>
      <c r="B8" t="s">
        <v>4</v>
      </c>
      <c r="C8"/>
    </row>
    <row r="9" spans="1:4" ht="12">
      <c r="A9" s="115" t="s">
        <v>5</v>
      </c>
      <c r="B9" t="s">
        <v>214</v>
      </c>
      <c r="C9"/>
    </row>
    <row r="10" spans="1:4" ht="12">
      <c r="A10" s="115"/>
      <c r="B10"/>
      <c r="D10"/>
    </row>
    <row r="11" spans="1:4" ht="12"/>
    <row r="458" spans="4:4" ht="12" hidden="1">
      <c r="D458" s="119"/>
    </row>
    <row r="459" spans="4:4" ht="12"/>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&amp;D&amp;RCONFIDENTIAL © Analysys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3A9C5-8901-4FC8-90C5-9A29CE0055EA}">
  <sheetPr codeName="Sheet34">
    <tabColor rgb="FF002060"/>
    <outlinePr summaryBelow="0"/>
    <pageSetUpPr autoPageBreaks="0" fitToPage="1"/>
  </sheetPr>
  <dimension ref="A1:M140"/>
  <sheetViews>
    <sheetView showGridLines="0" defaultGridColor="0" colorId="22" zoomScaleNormal="100" workbookViewId="0">
      <pane ySplit="1" topLeftCell="A2" activePane="bottomLeft" state="frozen"/>
      <selection activeCell="B48" sqref="B48"/>
      <selection pane="bottomLeft" sqref="A1:XFD1048576"/>
    </sheetView>
  </sheetViews>
  <sheetFormatPr baseColWidth="10" defaultColWidth="12.7109375" defaultRowHeight="12"/>
  <cols>
    <col min="1" max="1" width="2.7109375" customWidth="1"/>
    <col min="2" max="2" width="36.140625" customWidth="1"/>
    <col min="5" max="5" width="12.7109375" customWidth="1"/>
    <col min="257" max="257" width="2.7109375" customWidth="1"/>
    <col min="258" max="258" width="36.140625" customWidth="1"/>
    <col min="261" max="261" width="12.7109375" customWidth="1"/>
    <col min="513" max="513" width="2.7109375" customWidth="1"/>
    <col min="514" max="514" width="36.140625" customWidth="1"/>
    <col min="517" max="517" width="12.7109375" customWidth="1"/>
    <col min="769" max="769" width="2.7109375" customWidth="1"/>
    <col min="770" max="770" width="36.140625" customWidth="1"/>
    <col min="773" max="773" width="12.7109375" customWidth="1"/>
    <col min="1025" max="1025" width="2.7109375" customWidth="1"/>
    <col min="1026" max="1026" width="36.140625" customWidth="1"/>
    <col min="1029" max="1029" width="12.7109375" customWidth="1"/>
    <col min="1281" max="1281" width="2.7109375" customWidth="1"/>
    <col min="1282" max="1282" width="36.140625" customWidth="1"/>
    <col min="1285" max="1285" width="12.7109375" customWidth="1"/>
    <col min="1537" max="1537" width="2.7109375" customWidth="1"/>
    <col min="1538" max="1538" width="36.140625" customWidth="1"/>
    <col min="1541" max="1541" width="12.7109375" customWidth="1"/>
    <col min="1793" max="1793" width="2.7109375" customWidth="1"/>
    <col min="1794" max="1794" width="36.140625" customWidth="1"/>
    <col min="1797" max="1797" width="12.7109375" customWidth="1"/>
    <col min="2049" max="2049" width="2.7109375" customWidth="1"/>
    <col min="2050" max="2050" width="36.140625" customWidth="1"/>
    <col min="2053" max="2053" width="12.7109375" customWidth="1"/>
    <col min="2305" max="2305" width="2.7109375" customWidth="1"/>
    <col min="2306" max="2306" width="36.140625" customWidth="1"/>
    <col min="2309" max="2309" width="12.7109375" customWidth="1"/>
    <col min="2561" max="2561" width="2.7109375" customWidth="1"/>
    <col min="2562" max="2562" width="36.140625" customWidth="1"/>
    <col min="2565" max="2565" width="12.7109375" customWidth="1"/>
    <col min="2817" max="2817" width="2.7109375" customWidth="1"/>
    <col min="2818" max="2818" width="36.140625" customWidth="1"/>
    <col min="2821" max="2821" width="12.7109375" customWidth="1"/>
    <col min="3073" max="3073" width="2.7109375" customWidth="1"/>
    <col min="3074" max="3074" width="36.140625" customWidth="1"/>
    <col min="3077" max="3077" width="12.7109375" customWidth="1"/>
    <col min="3329" max="3329" width="2.7109375" customWidth="1"/>
    <col min="3330" max="3330" width="36.140625" customWidth="1"/>
    <col min="3333" max="3333" width="12.7109375" customWidth="1"/>
    <col min="3585" max="3585" width="2.7109375" customWidth="1"/>
    <col min="3586" max="3586" width="36.140625" customWidth="1"/>
    <col min="3589" max="3589" width="12.7109375" customWidth="1"/>
    <col min="3841" max="3841" width="2.7109375" customWidth="1"/>
    <col min="3842" max="3842" width="36.140625" customWidth="1"/>
    <col min="3845" max="3845" width="12.7109375" customWidth="1"/>
    <col min="4097" max="4097" width="2.7109375" customWidth="1"/>
    <col min="4098" max="4098" width="36.140625" customWidth="1"/>
    <col min="4101" max="4101" width="12.7109375" customWidth="1"/>
    <col min="4353" max="4353" width="2.7109375" customWidth="1"/>
    <col min="4354" max="4354" width="36.140625" customWidth="1"/>
    <col min="4357" max="4357" width="12.7109375" customWidth="1"/>
    <col min="4609" max="4609" width="2.7109375" customWidth="1"/>
    <col min="4610" max="4610" width="36.140625" customWidth="1"/>
    <col min="4613" max="4613" width="12.7109375" customWidth="1"/>
    <col min="4865" max="4865" width="2.7109375" customWidth="1"/>
    <col min="4866" max="4866" width="36.140625" customWidth="1"/>
    <col min="4869" max="4869" width="12.7109375" customWidth="1"/>
    <col min="5121" max="5121" width="2.7109375" customWidth="1"/>
    <col min="5122" max="5122" width="36.140625" customWidth="1"/>
    <col min="5125" max="5125" width="12.7109375" customWidth="1"/>
    <col min="5377" max="5377" width="2.7109375" customWidth="1"/>
    <col min="5378" max="5378" width="36.140625" customWidth="1"/>
    <col min="5381" max="5381" width="12.7109375" customWidth="1"/>
    <col min="5633" max="5633" width="2.7109375" customWidth="1"/>
    <col min="5634" max="5634" width="36.140625" customWidth="1"/>
    <col min="5637" max="5637" width="12.7109375" customWidth="1"/>
    <col min="5889" max="5889" width="2.7109375" customWidth="1"/>
    <col min="5890" max="5890" width="36.140625" customWidth="1"/>
    <col min="5893" max="5893" width="12.7109375" customWidth="1"/>
    <col min="6145" max="6145" width="2.7109375" customWidth="1"/>
    <col min="6146" max="6146" width="36.140625" customWidth="1"/>
    <col min="6149" max="6149" width="12.7109375" customWidth="1"/>
    <col min="6401" max="6401" width="2.7109375" customWidth="1"/>
    <col min="6402" max="6402" width="36.140625" customWidth="1"/>
    <col min="6405" max="6405" width="12.7109375" customWidth="1"/>
    <col min="6657" max="6657" width="2.7109375" customWidth="1"/>
    <col min="6658" max="6658" width="36.140625" customWidth="1"/>
    <col min="6661" max="6661" width="12.7109375" customWidth="1"/>
    <col min="6913" max="6913" width="2.7109375" customWidth="1"/>
    <col min="6914" max="6914" width="36.140625" customWidth="1"/>
    <col min="6917" max="6917" width="12.7109375" customWidth="1"/>
    <col min="7169" max="7169" width="2.7109375" customWidth="1"/>
    <col min="7170" max="7170" width="36.140625" customWidth="1"/>
    <col min="7173" max="7173" width="12.7109375" customWidth="1"/>
    <col min="7425" max="7425" width="2.7109375" customWidth="1"/>
    <col min="7426" max="7426" width="36.140625" customWidth="1"/>
    <col min="7429" max="7429" width="12.7109375" customWidth="1"/>
    <col min="7681" max="7681" width="2.7109375" customWidth="1"/>
    <col min="7682" max="7682" width="36.140625" customWidth="1"/>
    <col min="7685" max="7685" width="12.7109375" customWidth="1"/>
    <col min="7937" max="7937" width="2.7109375" customWidth="1"/>
    <col min="7938" max="7938" width="36.140625" customWidth="1"/>
    <col min="7941" max="7941" width="12.7109375" customWidth="1"/>
    <col min="8193" max="8193" width="2.7109375" customWidth="1"/>
    <col min="8194" max="8194" width="36.140625" customWidth="1"/>
    <col min="8197" max="8197" width="12.7109375" customWidth="1"/>
    <col min="8449" max="8449" width="2.7109375" customWidth="1"/>
    <col min="8450" max="8450" width="36.140625" customWidth="1"/>
    <col min="8453" max="8453" width="12.7109375" customWidth="1"/>
    <col min="8705" max="8705" width="2.7109375" customWidth="1"/>
    <col min="8706" max="8706" width="36.140625" customWidth="1"/>
    <col min="8709" max="8709" width="12.7109375" customWidth="1"/>
    <col min="8961" max="8961" width="2.7109375" customWidth="1"/>
    <col min="8962" max="8962" width="36.140625" customWidth="1"/>
    <col min="8965" max="8965" width="12.7109375" customWidth="1"/>
    <col min="9217" max="9217" width="2.7109375" customWidth="1"/>
    <col min="9218" max="9218" width="36.140625" customWidth="1"/>
    <col min="9221" max="9221" width="12.7109375" customWidth="1"/>
    <col min="9473" max="9473" width="2.7109375" customWidth="1"/>
    <col min="9474" max="9474" width="36.140625" customWidth="1"/>
    <col min="9477" max="9477" width="12.7109375" customWidth="1"/>
    <col min="9729" max="9729" width="2.7109375" customWidth="1"/>
    <col min="9730" max="9730" width="36.140625" customWidth="1"/>
    <col min="9733" max="9733" width="12.7109375" customWidth="1"/>
    <col min="9985" max="9985" width="2.7109375" customWidth="1"/>
    <col min="9986" max="9986" width="36.140625" customWidth="1"/>
    <col min="9989" max="9989" width="12.7109375" customWidth="1"/>
    <col min="10241" max="10241" width="2.7109375" customWidth="1"/>
    <col min="10242" max="10242" width="36.140625" customWidth="1"/>
    <col min="10245" max="10245" width="12.7109375" customWidth="1"/>
    <col min="10497" max="10497" width="2.7109375" customWidth="1"/>
    <col min="10498" max="10498" width="36.140625" customWidth="1"/>
    <col min="10501" max="10501" width="12.7109375" customWidth="1"/>
    <col min="10753" max="10753" width="2.7109375" customWidth="1"/>
    <col min="10754" max="10754" width="36.140625" customWidth="1"/>
    <col min="10757" max="10757" width="12.7109375" customWidth="1"/>
    <col min="11009" max="11009" width="2.7109375" customWidth="1"/>
    <col min="11010" max="11010" width="36.140625" customWidth="1"/>
    <col min="11013" max="11013" width="12.7109375" customWidth="1"/>
    <col min="11265" max="11265" width="2.7109375" customWidth="1"/>
    <col min="11266" max="11266" width="36.140625" customWidth="1"/>
    <col min="11269" max="11269" width="12.7109375" customWidth="1"/>
    <col min="11521" max="11521" width="2.7109375" customWidth="1"/>
    <col min="11522" max="11522" width="36.140625" customWidth="1"/>
    <col min="11525" max="11525" width="12.7109375" customWidth="1"/>
    <col min="11777" max="11777" width="2.7109375" customWidth="1"/>
    <col min="11778" max="11778" width="36.140625" customWidth="1"/>
    <col min="11781" max="11781" width="12.7109375" customWidth="1"/>
    <col min="12033" max="12033" width="2.7109375" customWidth="1"/>
    <col min="12034" max="12034" width="36.140625" customWidth="1"/>
    <col min="12037" max="12037" width="12.7109375" customWidth="1"/>
    <col min="12289" max="12289" width="2.7109375" customWidth="1"/>
    <col min="12290" max="12290" width="36.140625" customWidth="1"/>
    <col min="12293" max="12293" width="12.7109375" customWidth="1"/>
    <col min="12545" max="12545" width="2.7109375" customWidth="1"/>
    <col min="12546" max="12546" width="36.140625" customWidth="1"/>
    <col min="12549" max="12549" width="12.7109375" customWidth="1"/>
    <col min="12801" max="12801" width="2.7109375" customWidth="1"/>
    <col min="12802" max="12802" width="36.140625" customWidth="1"/>
    <col min="12805" max="12805" width="12.7109375" customWidth="1"/>
    <col min="13057" max="13057" width="2.7109375" customWidth="1"/>
    <col min="13058" max="13058" width="36.140625" customWidth="1"/>
    <col min="13061" max="13061" width="12.7109375" customWidth="1"/>
    <col min="13313" max="13313" width="2.7109375" customWidth="1"/>
    <col min="13314" max="13314" width="36.140625" customWidth="1"/>
    <col min="13317" max="13317" width="12.7109375" customWidth="1"/>
    <col min="13569" max="13569" width="2.7109375" customWidth="1"/>
    <col min="13570" max="13570" width="36.140625" customWidth="1"/>
    <col min="13573" max="13573" width="12.7109375" customWidth="1"/>
    <col min="13825" max="13825" width="2.7109375" customWidth="1"/>
    <col min="13826" max="13826" width="36.140625" customWidth="1"/>
    <col min="13829" max="13829" width="12.7109375" customWidth="1"/>
    <col min="14081" max="14081" width="2.7109375" customWidth="1"/>
    <col min="14082" max="14082" width="36.140625" customWidth="1"/>
    <col min="14085" max="14085" width="12.7109375" customWidth="1"/>
    <col min="14337" max="14337" width="2.7109375" customWidth="1"/>
    <col min="14338" max="14338" width="36.140625" customWidth="1"/>
    <col min="14341" max="14341" width="12.7109375" customWidth="1"/>
    <col min="14593" max="14593" width="2.7109375" customWidth="1"/>
    <col min="14594" max="14594" width="36.140625" customWidth="1"/>
    <col min="14597" max="14597" width="12.7109375" customWidth="1"/>
    <col min="14849" max="14849" width="2.7109375" customWidth="1"/>
    <col min="14850" max="14850" width="36.140625" customWidth="1"/>
    <col min="14853" max="14853" width="12.7109375" customWidth="1"/>
    <col min="15105" max="15105" width="2.7109375" customWidth="1"/>
    <col min="15106" max="15106" width="36.140625" customWidth="1"/>
    <col min="15109" max="15109" width="12.7109375" customWidth="1"/>
    <col min="15361" max="15361" width="2.7109375" customWidth="1"/>
    <col min="15362" max="15362" width="36.140625" customWidth="1"/>
    <col min="15365" max="15365" width="12.7109375" customWidth="1"/>
    <col min="15617" max="15617" width="2.7109375" customWidth="1"/>
    <col min="15618" max="15618" width="36.140625" customWidth="1"/>
    <col min="15621" max="15621" width="12.7109375" customWidth="1"/>
    <col min="15873" max="15873" width="2.7109375" customWidth="1"/>
    <col min="15874" max="15874" width="36.140625" customWidth="1"/>
    <col min="15877" max="15877" width="12.7109375" customWidth="1"/>
    <col min="16129" max="16129" width="2.7109375" customWidth="1"/>
    <col min="16130" max="16130" width="36.140625" customWidth="1"/>
    <col min="16133" max="16133" width="12.7109375" customWidth="1"/>
  </cols>
  <sheetData>
    <row r="1" spans="1:13" s="6" customFormat="1" ht="33.75" customHeight="1">
      <c r="C1" s="47" t="s">
        <v>6</v>
      </c>
    </row>
    <row r="2" spans="1:13" ht="12" customHeight="1"/>
    <row r="3" spans="1:13">
      <c r="A3" s="48" t="s">
        <v>7</v>
      </c>
    </row>
    <row r="4" spans="1:13">
      <c r="A4" s="48" t="s">
        <v>8</v>
      </c>
    </row>
    <row r="6" spans="1:13" ht="18.75">
      <c r="A6" s="49" t="s">
        <v>9</v>
      </c>
    </row>
    <row r="7" spans="1:13">
      <c r="A7" s="50" t="s">
        <v>10</v>
      </c>
      <c r="B7" s="51"/>
      <c r="C7" s="51"/>
      <c r="D7" s="51"/>
      <c r="E7" s="51"/>
    </row>
    <row r="8" spans="1:13">
      <c r="A8" s="48" t="s">
        <v>11</v>
      </c>
    </row>
    <row r="10" spans="1:13">
      <c r="B10" s="52" t="s">
        <v>12</v>
      </c>
      <c r="C10" s="53">
        <v>100</v>
      </c>
      <c r="D10" s="48" t="s">
        <v>13</v>
      </c>
      <c r="E10" t="s">
        <v>14</v>
      </c>
    </row>
    <row r="12" spans="1:13">
      <c r="B12" s="52" t="s">
        <v>12</v>
      </c>
      <c r="C12" s="53">
        <v>250</v>
      </c>
      <c r="D12" s="48" t="s">
        <v>13</v>
      </c>
      <c r="E12" s="54" t="s">
        <v>15</v>
      </c>
      <c r="F12" s="54"/>
      <c r="G12" s="54"/>
      <c r="H12" s="54"/>
      <c r="I12" s="54"/>
      <c r="J12" s="54"/>
      <c r="K12" s="54"/>
    </row>
    <row r="13" spans="1:13" hidden="1">
      <c r="B13" s="55" t="s">
        <v>16</v>
      </c>
      <c r="C13" s="56">
        <v>100</v>
      </c>
    </row>
    <row r="14" spans="1:13" hidden="1">
      <c r="B14" s="55" t="s">
        <v>17</v>
      </c>
      <c r="C14" s="56">
        <v>300</v>
      </c>
    </row>
    <row r="16" spans="1:13">
      <c r="B16" s="52" t="s">
        <v>12</v>
      </c>
      <c r="C16" s="53">
        <v>300</v>
      </c>
      <c r="D16" s="48" t="s">
        <v>13</v>
      </c>
      <c r="E16" s="54" t="s">
        <v>18</v>
      </c>
      <c r="F16" s="54"/>
      <c r="G16" s="54"/>
      <c r="H16" s="54"/>
      <c r="I16" s="54"/>
      <c r="J16" s="54"/>
      <c r="K16" s="54"/>
      <c r="L16" s="54"/>
      <c r="M16" s="54"/>
    </row>
    <row r="17" spans="1:5" hidden="1">
      <c r="B17" s="55" t="s">
        <v>19</v>
      </c>
      <c r="C17" s="56">
        <v>100</v>
      </c>
    </row>
    <row r="18" spans="1:5" hidden="1">
      <c r="C18" s="56">
        <v>200</v>
      </c>
    </row>
    <row r="19" spans="1:5" hidden="1">
      <c r="C19" s="56">
        <v>300</v>
      </c>
    </row>
    <row r="21" spans="1:5">
      <c r="B21" s="52" t="s">
        <v>20</v>
      </c>
      <c r="C21" s="57">
        <v>100</v>
      </c>
      <c r="D21" s="48" t="s">
        <v>13</v>
      </c>
      <c r="E21" t="s">
        <v>21</v>
      </c>
    </row>
    <row r="23" spans="1:5">
      <c r="B23" s="52" t="s">
        <v>22</v>
      </c>
      <c r="C23" s="58">
        <v>100</v>
      </c>
      <c r="D23" s="48" t="s">
        <v>13</v>
      </c>
      <c r="E23" t="s">
        <v>23</v>
      </c>
    </row>
    <row r="25" spans="1:5">
      <c r="B25" s="52" t="s">
        <v>24</v>
      </c>
      <c r="C25" s="59">
        <v>100</v>
      </c>
      <c r="D25" s="48" t="s">
        <v>25</v>
      </c>
      <c r="E25" t="s">
        <v>26</v>
      </c>
    </row>
    <row r="27" spans="1:5">
      <c r="B27" s="52" t="s">
        <v>27</v>
      </c>
      <c r="C27" s="60">
        <v>100</v>
      </c>
      <c r="D27" s="48" t="s">
        <v>25</v>
      </c>
      <c r="E27" t="s">
        <v>28</v>
      </c>
    </row>
    <row r="29" spans="1:5">
      <c r="B29" s="52" t="s">
        <v>29</v>
      </c>
      <c r="C29" s="61">
        <v>100</v>
      </c>
      <c r="D29" s="48" t="s">
        <v>25</v>
      </c>
      <c r="E29" t="s">
        <v>30</v>
      </c>
    </row>
    <row r="31" spans="1:5" ht="18">
      <c r="A31" s="49" t="s">
        <v>31</v>
      </c>
    </row>
    <row r="32" spans="1:5">
      <c r="A32" s="50" t="s">
        <v>32</v>
      </c>
      <c r="B32" s="51"/>
      <c r="C32" s="51"/>
      <c r="D32" s="51"/>
      <c r="E32" s="51"/>
    </row>
    <row r="33" spans="1:11">
      <c r="A33" s="48" t="s">
        <v>33</v>
      </c>
    </row>
    <row r="35" spans="1:11">
      <c r="B35" s="52" t="s">
        <v>34</v>
      </c>
      <c r="C35" s="62">
        <v>100</v>
      </c>
      <c r="D35" s="48" t="s">
        <v>25</v>
      </c>
      <c r="E35" t="s">
        <v>35</v>
      </c>
    </row>
    <row r="36" spans="1:11">
      <c r="C36" s="62"/>
    </row>
    <row r="37" spans="1:11">
      <c r="B37" s="52" t="s">
        <v>36</v>
      </c>
      <c r="C37" s="63">
        <v>123.45</v>
      </c>
      <c r="E37" t="s">
        <v>37</v>
      </c>
    </row>
    <row r="39" spans="1:11">
      <c r="B39" s="52" t="s">
        <v>38</v>
      </c>
      <c r="C39" s="64">
        <v>0</v>
      </c>
      <c r="D39" s="48" t="s">
        <v>25</v>
      </c>
      <c r="E39" t="s">
        <v>39</v>
      </c>
      <c r="F39" s="54"/>
      <c r="G39" s="54"/>
      <c r="H39" s="54"/>
      <c r="I39" s="54"/>
      <c r="J39" s="54"/>
      <c r="K39" s="54"/>
    </row>
    <row r="41" spans="1:11">
      <c r="B41" s="52" t="s">
        <v>38</v>
      </c>
      <c r="C41" s="64">
        <v>0.1</v>
      </c>
      <c r="D41" s="48" t="s">
        <v>25</v>
      </c>
      <c r="E41" s="54" t="s">
        <v>40</v>
      </c>
      <c r="F41" s="54"/>
      <c r="G41" s="54"/>
      <c r="H41" s="54"/>
      <c r="I41" s="54"/>
      <c r="J41" s="54"/>
      <c r="K41" s="54"/>
    </row>
    <row r="43" spans="1:11">
      <c r="B43" s="52" t="s">
        <v>41</v>
      </c>
      <c r="C43" s="65">
        <v>100</v>
      </c>
      <c r="E43" t="s">
        <v>42</v>
      </c>
    </row>
    <row r="45" spans="1:11">
      <c r="B45" s="52" t="s">
        <v>43</v>
      </c>
      <c r="C45" s="66" t="s">
        <v>43</v>
      </c>
      <c r="D45" s="48" t="s">
        <v>25</v>
      </c>
      <c r="E45" t="s">
        <v>44</v>
      </c>
    </row>
    <row r="47" spans="1:11">
      <c r="B47" s="52" t="s">
        <v>45</v>
      </c>
      <c r="C47" s="67" t="s">
        <v>45</v>
      </c>
      <c r="E47" t="s">
        <v>46</v>
      </c>
    </row>
    <row r="49" spans="1:10" ht="10.5" customHeight="1">
      <c r="B49" s="52" t="s">
        <v>47</v>
      </c>
      <c r="C49" s="68">
        <v>100</v>
      </c>
      <c r="E49" t="s">
        <v>48</v>
      </c>
    </row>
    <row r="50" spans="1:10">
      <c r="B50" s="52"/>
    </row>
    <row r="51" spans="1:10">
      <c r="B51" s="52" t="s">
        <v>49</v>
      </c>
      <c r="C51" s="69">
        <v>100</v>
      </c>
      <c r="E51" t="s">
        <v>50</v>
      </c>
    </row>
    <row r="53" spans="1:10" ht="18">
      <c r="A53" s="49" t="s">
        <v>51</v>
      </c>
    </row>
    <row r="54" spans="1:10">
      <c r="A54" s="50" t="s">
        <v>52</v>
      </c>
      <c r="B54" s="51"/>
      <c r="C54" s="51"/>
      <c r="D54" s="51"/>
      <c r="E54" s="51"/>
    </row>
    <row r="55" spans="1:10">
      <c r="A55" s="48" t="s">
        <v>53</v>
      </c>
    </row>
    <row r="56" spans="1:10">
      <c r="A56" s="48" t="s">
        <v>54</v>
      </c>
    </row>
    <row r="58" spans="1:10" ht="24">
      <c r="B58" s="11"/>
      <c r="C58" s="11" t="s">
        <v>55</v>
      </c>
      <c r="D58" s="11" t="s">
        <v>56</v>
      </c>
      <c r="E58" s="11" t="s">
        <v>57</v>
      </c>
      <c r="F58" s="11" t="s">
        <v>58</v>
      </c>
      <c r="G58" s="11" t="s">
        <v>59</v>
      </c>
      <c r="H58" s="11" t="s">
        <v>60</v>
      </c>
      <c r="I58" s="11" t="s">
        <v>61</v>
      </c>
      <c r="J58" s="11" t="s">
        <v>57</v>
      </c>
    </row>
    <row r="59" spans="1:10">
      <c r="B59" s="52" t="s">
        <v>62</v>
      </c>
      <c r="C59" s="56">
        <v>1234.56</v>
      </c>
      <c r="D59" s="70">
        <v>123.45</v>
      </c>
      <c r="E59" s="71">
        <v>0.1234</v>
      </c>
      <c r="F59" s="72">
        <v>0.1234</v>
      </c>
      <c r="G59" s="73">
        <v>1234.56</v>
      </c>
      <c r="H59" s="74">
        <v>123.45</v>
      </c>
      <c r="I59" s="75">
        <v>1234.56</v>
      </c>
      <c r="J59" s="76">
        <v>0.1234</v>
      </c>
    </row>
    <row r="60" spans="1:10">
      <c r="B60" s="52" t="s">
        <v>63</v>
      </c>
      <c r="C60" s="56">
        <v>-1234.56</v>
      </c>
      <c r="D60" s="70">
        <v>-123.45</v>
      </c>
      <c r="E60" s="71">
        <v>-0.1234</v>
      </c>
      <c r="F60" s="72">
        <v>-0.1234</v>
      </c>
      <c r="G60" s="73">
        <v>-1234.56</v>
      </c>
      <c r="H60" s="74">
        <v>-123.45</v>
      </c>
      <c r="I60" s="75">
        <v>-1234.56</v>
      </c>
      <c r="J60" s="76">
        <v>-0.1234</v>
      </c>
    </row>
    <row r="61" spans="1:10">
      <c r="B61" s="52" t="s">
        <v>64</v>
      </c>
      <c r="C61" s="56">
        <v>0</v>
      </c>
      <c r="D61" s="70">
        <v>0</v>
      </c>
      <c r="E61" s="71">
        <v>0</v>
      </c>
      <c r="F61" s="72">
        <v>0</v>
      </c>
      <c r="G61" s="73">
        <v>0</v>
      </c>
      <c r="H61" s="74">
        <v>0</v>
      </c>
      <c r="I61" s="75">
        <v>0</v>
      </c>
      <c r="J61" s="76">
        <v>0</v>
      </c>
    </row>
    <row r="62" spans="1:10" ht="12.75" thickBot="1">
      <c r="B62" s="52" t="s">
        <v>65</v>
      </c>
      <c r="C62" s="56" t="s">
        <v>65</v>
      </c>
      <c r="D62" s="70" t="s">
        <v>65</v>
      </c>
      <c r="E62" s="71" t="s">
        <v>65</v>
      </c>
      <c r="F62" s="72" t="s">
        <v>65</v>
      </c>
      <c r="G62" s="73" t="s">
        <v>65</v>
      </c>
      <c r="H62" s="74" t="s">
        <v>65</v>
      </c>
      <c r="I62" s="75" t="s">
        <v>65</v>
      </c>
      <c r="J62" s="76" t="s">
        <v>65</v>
      </c>
    </row>
    <row r="63" spans="1:10">
      <c r="B63" s="77"/>
      <c r="C63" s="77"/>
      <c r="D63" s="77"/>
      <c r="E63" s="77"/>
      <c r="F63" s="77"/>
      <c r="G63" s="77"/>
      <c r="H63" s="77"/>
      <c r="I63" s="77"/>
      <c r="J63" s="77"/>
    </row>
    <row r="64" spans="1:10" ht="24">
      <c r="B64" s="11"/>
      <c r="C64" s="11" t="s">
        <v>66</v>
      </c>
      <c r="D64" s="11" t="s">
        <v>67</v>
      </c>
      <c r="E64" s="11" t="s">
        <v>68</v>
      </c>
      <c r="F64" s="11" t="s">
        <v>69</v>
      </c>
    </row>
    <row r="65" spans="2:6">
      <c r="B65" s="52" t="s">
        <v>62</v>
      </c>
      <c r="C65" s="78">
        <v>1234.56</v>
      </c>
      <c r="D65" s="79">
        <v>123.45</v>
      </c>
      <c r="E65" s="80">
        <v>1234.56</v>
      </c>
      <c r="F65" s="81">
        <v>123.45</v>
      </c>
    </row>
    <row r="66" spans="2:6">
      <c r="B66" s="52" t="s">
        <v>63</v>
      </c>
      <c r="C66" s="78">
        <v>-1234.56</v>
      </c>
      <c r="D66" s="79">
        <v>-123.45</v>
      </c>
      <c r="E66" s="80">
        <v>-1234.56</v>
      </c>
      <c r="F66" s="81">
        <v>-123.45</v>
      </c>
    </row>
    <row r="67" spans="2:6">
      <c r="B67" s="52" t="s">
        <v>64</v>
      </c>
      <c r="C67" s="78">
        <v>0</v>
      </c>
      <c r="D67" s="79">
        <v>0</v>
      </c>
      <c r="E67" s="80">
        <v>0</v>
      </c>
      <c r="F67" s="81">
        <v>0</v>
      </c>
    </row>
    <row r="68" spans="2:6" ht="12.75" thickBot="1">
      <c r="B68" s="52" t="s">
        <v>65</v>
      </c>
      <c r="C68" s="78" t="s">
        <v>65</v>
      </c>
      <c r="D68" s="79" t="s">
        <v>65</v>
      </c>
      <c r="E68" s="80" t="s">
        <v>65</v>
      </c>
      <c r="F68" s="81" t="s">
        <v>65</v>
      </c>
    </row>
    <row r="69" spans="2:6">
      <c r="B69" s="77"/>
      <c r="C69" s="77"/>
      <c r="D69" s="77"/>
      <c r="E69" s="77"/>
      <c r="F69" s="77"/>
    </row>
    <row r="70" spans="2:6" ht="24">
      <c r="B70" s="11"/>
      <c r="C70" s="11" t="s">
        <v>70</v>
      </c>
      <c r="D70" s="11" t="s">
        <v>71</v>
      </c>
      <c r="E70" s="11" t="s">
        <v>72</v>
      </c>
      <c r="F70" s="11" t="s">
        <v>73</v>
      </c>
    </row>
    <row r="71" spans="2:6">
      <c r="B71" s="52" t="s">
        <v>62</v>
      </c>
      <c r="C71" s="82">
        <v>1234.56</v>
      </c>
      <c r="D71" s="83">
        <v>123.45</v>
      </c>
      <c r="E71" s="84">
        <v>1234.56</v>
      </c>
      <c r="F71" s="85">
        <v>123.45</v>
      </c>
    </row>
    <row r="72" spans="2:6">
      <c r="B72" s="52" t="s">
        <v>63</v>
      </c>
      <c r="C72" s="82">
        <v>-1234.56</v>
      </c>
      <c r="D72" s="83">
        <v>-123.45</v>
      </c>
      <c r="E72" s="84">
        <v>-1234.56</v>
      </c>
      <c r="F72" s="85">
        <v>-123.45</v>
      </c>
    </row>
    <row r="73" spans="2:6">
      <c r="B73" s="52" t="s">
        <v>64</v>
      </c>
      <c r="C73" s="82">
        <v>0</v>
      </c>
      <c r="D73" s="83">
        <v>0</v>
      </c>
      <c r="E73" s="84">
        <v>0</v>
      </c>
      <c r="F73" s="85">
        <v>0</v>
      </c>
    </row>
    <row r="74" spans="2:6" ht="12.75" thickBot="1">
      <c r="B74" s="52" t="s">
        <v>65</v>
      </c>
      <c r="C74" s="82" t="s">
        <v>65</v>
      </c>
      <c r="D74" s="83" t="s">
        <v>65</v>
      </c>
      <c r="E74" s="84" t="s">
        <v>65</v>
      </c>
      <c r="F74" s="85" t="s">
        <v>65</v>
      </c>
    </row>
    <row r="75" spans="2:6">
      <c r="B75" s="77"/>
      <c r="C75" s="77"/>
      <c r="D75" s="77"/>
      <c r="E75" s="77"/>
      <c r="F75" s="77"/>
    </row>
    <row r="76" spans="2:6" ht="24">
      <c r="B76" s="11"/>
      <c r="C76" s="11" t="s">
        <v>74</v>
      </c>
      <c r="D76" s="11" t="s">
        <v>75</v>
      </c>
      <c r="E76" s="11" t="s">
        <v>76</v>
      </c>
      <c r="F76" s="11" t="s">
        <v>77</v>
      </c>
    </row>
    <row r="77" spans="2:6">
      <c r="B77" s="52" t="s">
        <v>62</v>
      </c>
      <c r="C77" s="86">
        <v>1234.56</v>
      </c>
      <c r="D77" s="87">
        <v>123.45</v>
      </c>
      <c r="E77" s="88">
        <v>1234.56</v>
      </c>
      <c r="F77" s="89">
        <v>123.45</v>
      </c>
    </row>
    <row r="78" spans="2:6">
      <c r="B78" s="52" t="s">
        <v>63</v>
      </c>
      <c r="C78" s="86">
        <v>-1234.56</v>
      </c>
      <c r="D78" s="87">
        <v>-123.45</v>
      </c>
      <c r="E78" s="88">
        <v>-1234.56</v>
      </c>
      <c r="F78" s="89">
        <v>-123.45</v>
      </c>
    </row>
    <row r="79" spans="2:6">
      <c r="B79" s="52" t="s">
        <v>64</v>
      </c>
      <c r="C79" s="86">
        <v>0</v>
      </c>
      <c r="D79" s="87">
        <v>0</v>
      </c>
      <c r="E79" s="88">
        <v>0</v>
      </c>
      <c r="F79" s="89">
        <v>0</v>
      </c>
    </row>
    <row r="80" spans="2:6" ht="12.75" thickBot="1">
      <c r="B80" s="52" t="s">
        <v>65</v>
      </c>
      <c r="C80" s="86" t="s">
        <v>65</v>
      </c>
      <c r="D80" s="87" t="s">
        <v>65</v>
      </c>
      <c r="E80" s="88" t="s">
        <v>65</v>
      </c>
      <c r="F80" s="89" t="s">
        <v>65</v>
      </c>
    </row>
    <row r="81" spans="1:6">
      <c r="B81" s="77"/>
      <c r="C81" s="77"/>
      <c r="D81" s="77"/>
      <c r="E81" s="77"/>
      <c r="F81" s="77"/>
    </row>
    <row r="82" spans="1:6">
      <c r="B82" s="11"/>
      <c r="C82" s="11" t="s">
        <v>78</v>
      </c>
      <c r="D82" s="11" t="s">
        <v>79</v>
      </c>
      <c r="E82" s="11" t="s">
        <v>80</v>
      </c>
    </row>
    <row r="83" spans="1:6" ht="12.75" thickBot="1">
      <c r="B83" s="52" t="s">
        <v>78</v>
      </c>
      <c r="C83" s="90">
        <v>37591</v>
      </c>
      <c r="D83" s="91">
        <v>37591</v>
      </c>
      <c r="E83" s="92">
        <v>37591</v>
      </c>
    </row>
    <row r="84" spans="1:6">
      <c r="B84" s="77"/>
      <c r="C84" s="77"/>
      <c r="D84" s="77"/>
      <c r="E84" s="77"/>
    </row>
    <row r="85" spans="1:6" ht="18">
      <c r="A85" s="49" t="s">
        <v>81</v>
      </c>
    </row>
    <row r="86" spans="1:6">
      <c r="A86" s="50" t="s">
        <v>82</v>
      </c>
      <c r="B86" s="51"/>
      <c r="C86" s="51"/>
      <c r="D86" s="51"/>
      <c r="E86" s="51"/>
    </row>
    <row r="87" spans="1:6">
      <c r="A87" s="48" t="s">
        <v>33</v>
      </c>
    </row>
    <row r="89" spans="1:6" ht="23.25">
      <c r="B89" s="93" t="s">
        <v>83</v>
      </c>
      <c r="C89" s="93" t="s">
        <v>1</v>
      </c>
      <c r="E89" t="s">
        <v>84</v>
      </c>
    </row>
    <row r="91" spans="1:6" ht="18">
      <c r="B91" s="49" t="s">
        <v>85</v>
      </c>
      <c r="C91" s="49" t="s">
        <v>1</v>
      </c>
      <c r="E91" t="s">
        <v>86</v>
      </c>
    </row>
    <row r="93" spans="1:6" ht="15.75">
      <c r="B93" s="15" t="s">
        <v>87</v>
      </c>
      <c r="C93" s="15" t="s">
        <v>1</v>
      </c>
      <c r="E93" t="s">
        <v>88</v>
      </c>
    </row>
    <row r="95" spans="1:6">
      <c r="B95" s="94" t="s">
        <v>89</v>
      </c>
      <c r="C95" s="94" t="s">
        <v>1</v>
      </c>
      <c r="E95" t="s">
        <v>90</v>
      </c>
    </row>
    <row r="97" spans="1:7" ht="18">
      <c r="A97" s="49" t="s">
        <v>91</v>
      </c>
    </row>
    <row r="98" spans="1:7">
      <c r="A98" s="50" t="s">
        <v>92</v>
      </c>
      <c r="B98" s="51"/>
      <c r="C98" s="51"/>
      <c r="D98" s="51"/>
      <c r="E98" s="51"/>
    </row>
    <row r="99" spans="1:7">
      <c r="A99" s="48" t="s">
        <v>93</v>
      </c>
    </row>
    <row r="101" spans="1:7" ht="15.75">
      <c r="A101" s="15" t="s">
        <v>94</v>
      </c>
    </row>
    <row r="102" spans="1:7" ht="24">
      <c r="B102" s="95" t="s">
        <v>95</v>
      </c>
      <c r="C102" s="11" t="s">
        <v>96</v>
      </c>
      <c r="D102" s="11" t="s">
        <v>96</v>
      </c>
      <c r="E102" s="11" t="s">
        <v>96</v>
      </c>
      <c r="F102" s="11" t="s">
        <v>96</v>
      </c>
    </row>
    <row r="103" spans="1:7">
      <c r="B103" s="52" t="s">
        <v>97</v>
      </c>
    </row>
    <row r="104" spans="1:7">
      <c r="B104" s="52" t="s">
        <v>97</v>
      </c>
    </row>
    <row r="105" spans="1:7" ht="12.75" thickBot="1">
      <c r="B105" s="52" t="s">
        <v>97</v>
      </c>
    </row>
    <row r="106" spans="1:7">
      <c r="B106" s="77" t="s">
        <v>98</v>
      </c>
      <c r="C106" s="77"/>
      <c r="D106" s="77"/>
      <c r="E106" s="77"/>
      <c r="F106" s="77"/>
    </row>
    <row r="108" spans="1:7" ht="15.75">
      <c r="A108" s="15" t="s">
        <v>99</v>
      </c>
    </row>
    <row r="109" spans="1:7">
      <c r="B109" s="95"/>
      <c r="C109" s="96"/>
      <c r="D109" s="96" t="s">
        <v>100</v>
      </c>
      <c r="E109" s="96"/>
      <c r="F109" s="96" t="s">
        <v>101</v>
      </c>
      <c r="G109" s="96"/>
    </row>
    <row r="110" spans="1:7" ht="36">
      <c r="B110" s="95" t="s">
        <v>95</v>
      </c>
      <c r="C110" s="97" t="s">
        <v>102</v>
      </c>
      <c r="D110" s="11" t="s">
        <v>96</v>
      </c>
      <c r="E110" s="11" t="s">
        <v>96</v>
      </c>
      <c r="F110" s="11" t="s">
        <v>96</v>
      </c>
      <c r="G110" s="11" t="s">
        <v>96</v>
      </c>
    </row>
    <row r="111" spans="1:7">
      <c r="B111" s="52" t="s">
        <v>97</v>
      </c>
      <c r="D111" s="98" t="s">
        <v>103</v>
      </c>
      <c r="E111" s="98"/>
      <c r="F111" s="99" t="s">
        <v>104</v>
      </c>
      <c r="G111" s="99"/>
    </row>
    <row r="112" spans="1:7" ht="12.75" thickBot="1">
      <c r="B112" s="100" t="s">
        <v>105</v>
      </c>
      <c r="D112" s="98"/>
      <c r="E112" s="98"/>
      <c r="F112" s="99"/>
      <c r="G112" s="99"/>
    </row>
    <row r="113" spans="1:9" ht="12.75" thickBot="1">
      <c r="B113" s="101" t="s">
        <v>106</v>
      </c>
      <c r="C113" s="102"/>
      <c r="D113" s="102"/>
      <c r="E113" s="102"/>
      <c r="F113" s="103"/>
      <c r="G113" s="103"/>
    </row>
    <row r="114" spans="1:9">
      <c r="B114" s="104" t="s">
        <v>107</v>
      </c>
      <c r="C114" s="105"/>
      <c r="D114" s="105"/>
      <c r="E114" s="105"/>
      <c r="F114" s="105"/>
      <c r="G114" s="105"/>
    </row>
    <row r="117" spans="1:9" ht="23.25">
      <c r="A117" s="93" t="s">
        <v>108</v>
      </c>
    </row>
    <row r="118" spans="1:9">
      <c r="A118" s="48" t="s">
        <v>109</v>
      </c>
    </row>
    <row r="120" spans="1:9" ht="15.75">
      <c r="A120" s="15" t="s">
        <v>110</v>
      </c>
    </row>
    <row r="121" spans="1:9">
      <c r="B121" s="95" t="s">
        <v>111</v>
      </c>
      <c r="C121" s="97" t="s">
        <v>112</v>
      </c>
      <c r="D121" s="97" t="s">
        <v>113</v>
      </c>
      <c r="E121" s="11">
        <v>2000</v>
      </c>
      <c r="F121" s="11">
        <v>2001</v>
      </c>
      <c r="G121" s="11">
        <v>2002</v>
      </c>
      <c r="H121" s="11">
        <v>2003</v>
      </c>
      <c r="I121" s="106" t="s">
        <v>114</v>
      </c>
    </row>
    <row r="122" spans="1:9">
      <c r="B122" s="52" t="s">
        <v>115</v>
      </c>
      <c r="C122" t="s">
        <v>116</v>
      </c>
      <c r="D122" s="48" t="s">
        <v>117</v>
      </c>
      <c r="E122" s="57">
        <v>1000000</v>
      </c>
      <c r="F122" s="59">
        <f t="shared" ref="F122:G124" si="0">E122+($H122-$E122)/3</f>
        <v>1000000</v>
      </c>
      <c r="G122" s="59">
        <f t="shared" si="0"/>
        <v>1000000</v>
      </c>
      <c r="H122" s="53">
        <v>1000000</v>
      </c>
    </row>
    <row r="123" spans="1:9">
      <c r="B123" s="52" t="s">
        <v>118</v>
      </c>
      <c r="C123" t="s">
        <v>116</v>
      </c>
      <c r="D123" s="48" t="s">
        <v>117</v>
      </c>
      <c r="E123" s="57">
        <v>100000</v>
      </c>
      <c r="F123" s="59">
        <f t="shared" si="0"/>
        <v>133333.33333333334</v>
      </c>
      <c r="G123" s="59">
        <f t="shared" si="0"/>
        <v>166666.66666666669</v>
      </c>
      <c r="H123" s="53">
        <v>200000</v>
      </c>
    </row>
    <row r="124" spans="1:9">
      <c r="B124" s="52" t="s">
        <v>119</v>
      </c>
      <c r="C124" t="s">
        <v>116</v>
      </c>
      <c r="D124" s="48" t="s">
        <v>117</v>
      </c>
      <c r="E124" s="58">
        <v>50000</v>
      </c>
      <c r="F124" s="59">
        <f t="shared" si="0"/>
        <v>100000</v>
      </c>
      <c r="G124" s="59">
        <f t="shared" si="0"/>
        <v>150000</v>
      </c>
      <c r="H124" s="53">
        <v>200000</v>
      </c>
    </row>
    <row r="125" spans="1:9">
      <c r="B125" s="104" t="s">
        <v>36</v>
      </c>
      <c r="C125" s="105" t="s">
        <v>116</v>
      </c>
      <c r="D125" s="105"/>
      <c r="E125" s="107">
        <f>SUM(E122:E124)</f>
        <v>1150000</v>
      </c>
      <c r="F125" s="107">
        <f>SUM(F122:F124)</f>
        <v>1233333.3333333333</v>
      </c>
      <c r="G125" s="107">
        <f>SUM(G122:G124)</f>
        <v>1316666.6666666667</v>
      </c>
      <c r="H125" s="107">
        <f>SUM(H122:H124)</f>
        <v>1400000</v>
      </c>
    </row>
    <row r="127" spans="1:9" ht="15.75">
      <c r="A127" s="15" t="s">
        <v>110</v>
      </c>
    </row>
    <row r="128" spans="1:9">
      <c r="B128" s="95" t="s">
        <v>111</v>
      </c>
      <c r="C128" s="97" t="s">
        <v>112</v>
      </c>
      <c r="D128" s="97" t="s">
        <v>113</v>
      </c>
      <c r="E128" s="11">
        <v>2000</v>
      </c>
      <c r="F128" s="11">
        <v>2001</v>
      </c>
      <c r="G128" s="11">
        <v>2002</v>
      </c>
      <c r="H128" s="11">
        <v>2003</v>
      </c>
    </row>
    <row r="129" spans="1:9">
      <c r="B129" s="52" t="s">
        <v>115</v>
      </c>
      <c r="C129" t="s">
        <v>116</v>
      </c>
      <c r="D129" s="48" t="s">
        <v>120</v>
      </c>
      <c r="E129" s="60">
        <f t="array" ref="E129:H131">$E$122:$H$124</f>
        <v>1000000</v>
      </c>
      <c r="F129" s="60">
        <v>1000000</v>
      </c>
      <c r="G129" s="60">
        <v>1000000</v>
      </c>
      <c r="H129" s="60">
        <v>1000000</v>
      </c>
    </row>
    <row r="130" spans="1:9">
      <c r="B130" s="52" t="s">
        <v>118</v>
      </c>
      <c r="C130" t="s">
        <v>116</v>
      </c>
      <c r="D130" s="48" t="s">
        <v>120</v>
      </c>
      <c r="E130" s="60">
        <v>100000</v>
      </c>
      <c r="F130" s="60">
        <v>133333.33333333334</v>
      </c>
      <c r="G130" s="60">
        <v>166666.66666666669</v>
      </c>
      <c r="H130" s="60">
        <v>200000</v>
      </c>
    </row>
    <row r="131" spans="1:9">
      <c r="B131" s="52" t="s">
        <v>119</v>
      </c>
      <c r="C131" t="s">
        <v>116</v>
      </c>
      <c r="D131" s="48" t="s">
        <v>121</v>
      </c>
      <c r="E131" s="108">
        <v>50000</v>
      </c>
      <c r="F131" s="108">
        <v>100000</v>
      </c>
      <c r="G131" s="108">
        <v>150000</v>
      </c>
      <c r="H131" s="108">
        <v>200000</v>
      </c>
    </row>
    <row r="132" spans="1:9">
      <c r="B132" s="104" t="s">
        <v>36</v>
      </c>
      <c r="C132" s="105" t="s">
        <v>116</v>
      </c>
      <c r="D132" s="105"/>
      <c r="E132" s="107">
        <f>SUM(E129:E131)</f>
        <v>1150000</v>
      </c>
      <c r="F132" s="107">
        <f>SUM(F129:F131)</f>
        <v>1233333.3333333333</v>
      </c>
      <c r="G132" s="107">
        <f>SUM(G129:G131)</f>
        <v>1316666.6666666667</v>
      </c>
      <c r="H132" s="107">
        <f>SUM(H129:H131)</f>
        <v>1400000</v>
      </c>
    </row>
    <row r="135" spans="1:9" ht="15.75">
      <c r="A135" s="15" t="s">
        <v>122</v>
      </c>
    </row>
    <row r="136" spans="1:9">
      <c r="B136" s="95" t="s">
        <v>111</v>
      </c>
      <c r="C136" s="97" t="s">
        <v>112</v>
      </c>
      <c r="D136" s="97" t="s">
        <v>113</v>
      </c>
      <c r="E136" s="11">
        <v>2000</v>
      </c>
      <c r="F136" s="11">
        <v>2001</v>
      </c>
      <c r="G136" s="11">
        <v>2002</v>
      </c>
      <c r="H136" s="11">
        <v>2003</v>
      </c>
    </row>
    <row r="137" spans="1:9">
      <c r="B137" s="52" t="s">
        <v>115</v>
      </c>
      <c r="C137" t="s">
        <v>116</v>
      </c>
      <c r="D137" s="48"/>
      <c r="E137" s="56"/>
      <c r="F137" s="62">
        <f t="shared" ref="F137:H139" si="1">(F129+E129)/2</f>
        <v>1000000</v>
      </c>
      <c r="G137" s="62">
        <f t="shared" si="1"/>
        <v>1000000</v>
      </c>
      <c r="H137" s="62">
        <f t="shared" si="1"/>
        <v>1000000</v>
      </c>
    </row>
    <row r="138" spans="1:9">
      <c r="B138" s="52" t="s">
        <v>118</v>
      </c>
      <c r="C138" t="s">
        <v>116</v>
      </c>
      <c r="D138" s="48"/>
      <c r="E138" s="56"/>
      <c r="F138" s="62">
        <f t="shared" si="1"/>
        <v>116666.66666666667</v>
      </c>
      <c r="G138" s="62">
        <f t="shared" si="1"/>
        <v>150000</v>
      </c>
      <c r="H138" s="62">
        <f t="shared" si="1"/>
        <v>183333.33333333334</v>
      </c>
    </row>
    <row r="139" spans="1:9">
      <c r="B139" s="52" t="s">
        <v>119</v>
      </c>
      <c r="C139" t="s">
        <v>116</v>
      </c>
      <c r="D139" s="48"/>
      <c r="E139" s="56"/>
      <c r="F139" s="62">
        <f t="shared" si="1"/>
        <v>75000</v>
      </c>
      <c r="G139" s="62">
        <f t="shared" si="1"/>
        <v>125000</v>
      </c>
      <c r="H139" s="62">
        <f t="shared" si="1"/>
        <v>175000</v>
      </c>
    </row>
    <row r="140" spans="1:9">
      <c r="B140" s="109" t="s">
        <v>36</v>
      </c>
      <c r="C140" s="110" t="s">
        <v>116</v>
      </c>
      <c r="D140" s="110"/>
      <c r="E140" s="111"/>
      <c r="F140" s="111">
        <f>SUM(F137:F139)</f>
        <v>1191666.6666666667</v>
      </c>
      <c r="G140" s="111">
        <f>SUM(G137:G139)</f>
        <v>1275000</v>
      </c>
      <c r="H140" s="111">
        <f>SUM(H137:H139)</f>
        <v>1358333.3333333333</v>
      </c>
      <c r="I140" s="106" t="s">
        <v>123</v>
      </c>
    </row>
  </sheetData>
  <conditionalFormatting sqref="C41">
    <cfRule type="cellIs" dxfId="0" priority="1" stopIfTrue="1" operator="notEqual">
      <formula>0</formula>
    </cfRule>
  </conditionalFormatting>
  <dataValidations count="2">
    <dataValidation type="decimal" showInputMessage="1" showErrorMessage="1" errorTitle="Input Parameter" error="Value must lie between 100 and 300" promptTitle="Input Parameter" prompt="Value must lie between 100 and 300"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CB705A-9D01-42DA-933E-CEC95610AC21}">
      <formula1>C13</formula1>
      <formula2>C14</formula2>
    </dataValidation>
    <dataValidation type="list" showInputMessage="1" showErrorMessage="1" errorTitle="Input Parameter" error="Please select value from list" promptTitle="Input Parameter" prompt="Select from list"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xr:uid="{A5BC4082-2FDC-489B-91C8-E0376B388097}">
      <formula1>$C$17:$C$19</formula1>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2" max="16383" man="1"/>
    <brk id="84" max="16383"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3451-F4C4-47FF-AA28-69A0958BA3AF}">
  <sheetPr codeName="Sheet1">
    <pageSetUpPr autoPageBreaks="0"/>
  </sheetPr>
  <dimension ref="C1:I27"/>
  <sheetViews>
    <sheetView showGridLines="0" defaultGridColor="0" colorId="22" zoomScaleNormal="100" workbookViewId="0">
      <pane ySplit="1" topLeftCell="A2" activePane="bottomLeft" state="frozen"/>
      <selection pane="bottomLeft" sqref="A1:XFD1048576"/>
    </sheetView>
  </sheetViews>
  <sheetFormatPr baseColWidth="10" defaultColWidth="12.7109375" defaultRowHeight="12"/>
  <cols>
    <col min="1" max="1" width="6.7109375" customWidth="1"/>
    <col min="3" max="3" width="19" customWidth="1"/>
    <col min="5" max="5" width="16.85546875" customWidth="1"/>
  </cols>
  <sheetData>
    <row r="1" spans="3:9" s="1" customFormat="1" ht="33.75" customHeight="1">
      <c r="D1" s="1" t="s">
        <v>124</v>
      </c>
    </row>
    <row r="3" spans="3:9" ht="20.45" customHeight="1">
      <c r="C3" s="18" t="s">
        <v>125</v>
      </c>
      <c r="E3" s="18" t="s">
        <v>126</v>
      </c>
    </row>
    <row r="4" spans="3:9">
      <c r="C4" s="20">
        <v>2</v>
      </c>
      <c r="E4" s="26">
        <v>2355072.4637681162</v>
      </c>
    </row>
    <row r="5" spans="3:9">
      <c r="C5" s="20">
        <v>3</v>
      </c>
      <c r="E5" s="5" t="s">
        <v>127</v>
      </c>
    </row>
    <row r="6" spans="3:9">
      <c r="C6" s="20">
        <v>5</v>
      </c>
    </row>
    <row r="7" spans="3:9">
      <c r="C7" s="20">
        <v>10</v>
      </c>
    </row>
    <row r="8" spans="3:9">
      <c r="C8" s="20">
        <v>15</v>
      </c>
    </row>
    <row r="9" spans="3:9">
      <c r="C9" s="20">
        <v>20</v>
      </c>
    </row>
    <row r="10" spans="3:9">
      <c r="C10" s="20">
        <v>30</v>
      </c>
    </row>
    <row r="11" spans="3:9">
      <c r="C11" s="20">
        <v>40</v>
      </c>
    </row>
    <row r="12" spans="3:9">
      <c r="C12" s="20">
        <v>50</v>
      </c>
      <c r="E12" s="10">
        <v>1</v>
      </c>
      <c r="F12" s="10">
        <f>+E12+1</f>
        <v>2</v>
      </c>
      <c r="G12" s="10">
        <f t="shared" ref="G12:I12" si="0">+F12+1</f>
        <v>3</v>
      </c>
      <c r="H12" s="10">
        <f t="shared" si="0"/>
        <v>4</v>
      </c>
      <c r="I12" s="10">
        <f t="shared" si="0"/>
        <v>5</v>
      </c>
    </row>
    <row r="13" spans="3:9">
      <c r="C13" s="20">
        <v>60</v>
      </c>
      <c r="E13" s="11">
        <v>2022</v>
      </c>
      <c r="F13" s="11">
        <f t="shared" ref="F13:I13" si="1">E13+1</f>
        <v>2023</v>
      </c>
      <c r="G13" s="11">
        <f t="shared" si="1"/>
        <v>2024</v>
      </c>
      <c r="H13" s="11">
        <f t="shared" si="1"/>
        <v>2025</v>
      </c>
      <c r="I13" s="11">
        <f t="shared" si="1"/>
        <v>2026</v>
      </c>
    </row>
    <row r="14" spans="3:9">
      <c r="C14" s="20">
        <v>70</v>
      </c>
    </row>
    <row r="15" spans="3:9">
      <c r="C15" s="20">
        <v>80</v>
      </c>
    </row>
    <row r="16" spans="3:9">
      <c r="C16" s="20">
        <v>100</v>
      </c>
    </row>
    <row r="17" spans="3:3">
      <c r="C17" s="20">
        <v>120</v>
      </c>
    </row>
    <row r="18" spans="3:3">
      <c r="C18" s="20">
        <v>150</v>
      </c>
    </row>
    <row r="19" spans="3:3">
      <c r="C19" s="20">
        <v>200</v>
      </c>
    </row>
    <row r="20" spans="3:3">
      <c r="C20" s="20">
        <v>250</v>
      </c>
    </row>
    <row r="21" spans="3:3">
      <c r="C21" s="20">
        <v>300</v>
      </c>
    </row>
    <row r="22" spans="3:3">
      <c r="C22" s="20">
        <v>350</v>
      </c>
    </row>
    <row r="23" spans="3:3">
      <c r="C23" s="20">
        <v>400</v>
      </c>
    </row>
    <row r="24" spans="3:3">
      <c r="C24" s="20">
        <v>500</v>
      </c>
    </row>
    <row r="25" spans="3:3">
      <c r="C25" s="20">
        <v>750</v>
      </c>
    </row>
    <row r="26" spans="3:3">
      <c r="C26" s="20">
        <v>1000</v>
      </c>
    </row>
    <row r="27" spans="3:3">
      <c r="C27" s="21" t="s">
        <v>128</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C4EC-4E0D-46C8-911D-9A53983DA8D1}">
  <sheetPr codeName="Sheet7">
    <tabColor theme="5" tint="0.79998168889431442"/>
    <pageSetUpPr autoPageBreaks="0"/>
  </sheetPr>
  <dimension ref="A1:BM98"/>
  <sheetViews>
    <sheetView showGridLines="0" defaultGridColor="0" colorId="22" zoomScale="115" zoomScaleNormal="115" workbookViewId="0">
      <selection sqref="A1:XFD1048576"/>
    </sheetView>
  </sheetViews>
  <sheetFormatPr baseColWidth="10" defaultColWidth="12.7109375" defaultRowHeight="12" outlineLevelRow="2"/>
  <cols>
    <col min="1" max="1" width="3.5703125" customWidth="1"/>
    <col min="2" max="2" width="22.85546875" customWidth="1"/>
    <col min="3" max="3" width="8" customWidth="1"/>
    <col min="4" max="4" width="22.85546875" customWidth="1"/>
    <col min="6" max="6" width="29.7109375" customWidth="1"/>
    <col min="11" max="11" width="14" bestFit="1" customWidth="1"/>
    <col min="12" max="12" width="17.140625" customWidth="1"/>
    <col min="13" max="13" width="18.140625" customWidth="1"/>
    <col min="14" max="14" width="16.140625" customWidth="1"/>
    <col min="15" max="15" width="16.5703125" bestFit="1" customWidth="1"/>
    <col min="17" max="17" width="15.140625" customWidth="1"/>
    <col min="18" max="18" width="15.42578125" customWidth="1"/>
  </cols>
  <sheetData>
    <row r="1" spans="1:65" s="1" customFormat="1" ht="33.75" customHeight="1">
      <c r="D1" s="1" t="s">
        <v>129</v>
      </c>
    </row>
    <row r="2" spans="1:65">
      <c r="K2" s="10">
        <v>1</v>
      </c>
      <c r="L2" s="10">
        <f>+K2+1</f>
        <v>2</v>
      </c>
      <c r="M2" s="10">
        <f t="shared" ref="M2:O2" si="0">+L2+1</f>
        <v>3</v>
      </c>
      <c r="N2" s="10">
        <f t="shared" si="0"/>
        <v>4</v>
      </c>
      <c r="O2" s="10">
        <f t="shared" si="0"/>
        <v>5</v>
      </c>
    </row>
    <row r="3" spans="1:65" s="3" customFormat="1">
      <c r="A3" s="2"/>
      <c r="B3" s="2"/>
      <c r="C3" s="2"/>
      <c r="D3" s="2"/>
      <c r="E3" s="11" t="s">
        <v>130</v>
      </c>
      <c r="F3" s="11" t="s">
        <v>113</v>
      </c>
      <c r="G3" s="11" t="s">
        <v>131</v>
      </c>
      <c r="H3" s="11" t="s">
        <v>132</v>
      </c>
      <c r="I3" s="11" t="s">
        <v>133</v>
      </c>
      <c r="J3" s="2"/>
      <c r="K3" s="11">
        <v>2022</v>
      </c>
      <c r="L3" s="11">
        <f t="shared" ref="L3:O3" si="1">K3+1</f>
        <v>2023</v>
      </c>
      <c r="M3" s="11">
        <f t="shared" si="1"/>
        <v>2024</v>
      </c>
      <c r="N3" s="11">
        <f t="shared" si="1"/>
        <v>2025</v>
      </c>
      <c r="O3" s="11">
        <f t="shared" si="1"/>
        <v>2026</v>
      </c>
    </row>
    <row r="5" spans="1:65" s="14" customFormat="1" ht="18" customHeight="1">
      <c r="A5" s="12">
        <f>MAX($A$1:$A4)+1</f>
        <v>1</v>
      </c>
      <c r="B5" s="12"/>
      <c r="C5" s="12" t="s">
        <v>134</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row>
    <row r="6" spans="1:65" s="3" customFormat="1" outlineLevel="1">
      <c r="A6" s="2"/>
      <c r="B6" s="2"/>
      <c r="C6" s="2"/>
      <c r="D6" s="2"/>
      <c r="E6" s="2"/>
      <c r="F6" s="2"/>
      <c r="G6" s="2"/>
      <c r="H6" s="2"/>
      <c r="I6" s="2"/>
      <c r="J6" s="2"/>
      <c r="K6" s="2"/>
      <c r="L6" s="2"/>
      <c r="M6" s="2"/>
      <c r="N6" s="2"/>
    </row>
    <row r="7" spans="1:65" s="3" customFormat="1" ht="15.75" outlineLevel="1">
      <c r="A7" s="2"/>
      <c r="B7" s="15" t="s">
        <v>135</v>
      </c>
      <c r="C7" s="2"/>
      <c r="D7" s="2"/>
      <c r="E7" s="2"/>
      <c r="F7" s="2"/>
      <c r="G7" s="2"/>
      <c r="H7" s="2"/>
      <c r="I7" s="2"/>
      <c r="J7" s="2"/>
      <c r="K7" s="2"/>
      <c r="L7" s="2"/>
      <c r="M7" s="2"/>
      <c r="N7" s="2"/>
    </row>
    <row r="8" spans="1:65" outlineLevel="1"/>
    <row r="9" spans="1:65" outlineLevel="1">
      <c r="D9" s="22" t="s">
        <v>136</v>
      </c>
      <c r="E9" s="19"/>
      <c r="G9" s="19"/>
      <c r="H9" s="19" t="s">
        <v>137</v>
      </c>
      <c r="K9" s="121">
        <v>5782351367.5109701</v>
      </c>
      <c r="L9" s="121">
        <v>6566211422.8899975</v>
      </c>
      <c r="M9" s="121">
        <v>7323072946.0855722</v>
      </c>
      <c r="N9" s="121">
        <v>8066127168.168438</v>
      </c>
      <c r="O9" s="121">
        <v>8753127666.8752842</v>
      </c>
    </row>
    <row r="10" spans="1:65" outlineLevel="1">
      <c r="D10" s="22" t="s">
        <v>138</v>
      </c>
      <c r="E10" s="19"/>
      <c r="G10" s="19"/>
      <c r="H10" s="19" t="s">
        <v>137</v>
      </c>
      <c r="K10" s="121">
        <v>3867257907.7851501</v>
      </c>
      <c r="L10" s="121">
        <v>4358572678.8932037</v>
      </c>
      <c r="M10" s="121">
        <v>4825693753.9626169</v>
      </c>
      <c r="N10" s="121">
        <v>5278067313.8073578</v>
      </c>
      <c r="O10" s="121">
        <v>5688827526.0965309</v>
      </c>
    </row>
    <row r="11" spans="1:65" outlineLevel="1">
      <c r="D11" s="22" t="s">
        <v>139</v>
      </c>
      <c r="E11" s="19"/>
      <c r="G11" s="19"/>
      <c r="H11" s="19" t="s">
        <v>137</v>
      </c>
      <c r="K11" s="121">
        <v>2776199.6684943726</v>
      </c>
      <c r="L11" s="121">
        <v>3128779.5893428018</v>
      </c>
      <c r="M11" s="121">
        <v>3463744.6799300918</v>
      </c>
      <c r="N11" s="121">
        <v>3787829.0583598767</v>
      </c>
      <c r="O11" s="121">
        <v>4081718.9012999535</v>
      </c>
    </row>
    <row r="12" spans="1:65" outlineLevel="1"/>
    <row r="13" spans="1:65" ht="15.75" outlineLevel="1">
      <c r="B13" s="15" t="s">
        <v>140</v>
      </c>
    </row>
    <row r="14" spans="1:65" outlineLevel="1">
      <c r="D14" s="22" t="s">
        <v>136</v>
      </c>
      <c r="E14" s="19"/>
      <c r="G14" s="19"/>
      <c r="H14" s="19" t="s">
        <v>141</v>
      </c>
      <c r="K14" s="121">
        <v>16073321.091631483</v>
      </c>
      <c r="L14" s="121">
        <v>17604411.697775096</v>
      </c>
      <c r="M14" s="121">
        <v>19035744.866850488</v>
      </c>
      <c r="N14" s="121">
        <v>20353730.979938913</v>
      </c>
      <c r="O14" s="121">
        <v>21576672.948613461</v>
      </c>
    </row>
    <row r="15" spans="1:65" outlineLevel="1">
      <c r="D15" s="22" t="s">
        <v>138</v>
      </c>
      <c r="E15" s="19"/>
      <c r="G15" s="19"/>
      <c r="H15" s="19" t="s">
        <v>141</v>
      </c>
      <c r="K15" s="121">
        <v>7436083.0840835348</v>
      </c>
      <c r="L15" s="121">
        <v>8144419.394397865</v>
      </c>
      <c r="M15" s="121">
        <v>8806604.4092788696</v>
      </c>
      <c r="N15" s="121">
        <v>9416351.0935342181</v>
      </c>
      <c r="O15" s="121">
        <v>9982127.0171428956</v>
      </c>
    </row>
    <row r="16" spans="1:65" outlineLevel="1">
      <c r="D16" s="22" t="s">
        <v>139</v>
      </c>
      <c r="E16" s="19"/>
      <c r="G16" s="19"/>
      <c r="H16" s="19" t="s">
        <v>141</v>
      </c>
      <c r="K16" s="121">
        <v>3992.8978436321349</v>
      </c>
      <c r="L16" s="121">
        <v>4373.2478873364953</v>
      </c>
      <c r="M16" s="121">
        <v>4728.8164155665354</v>
      </c>
      <c r="N16" s="121">
        <v>5056.2275261196519</v>
      </c>
      <c r="O16" s="121">
        <v>5360.0279866324581</v>
      </c>
    </row>
    <row r="17" spans="1:65" outlineLevel="1"/>
    <row r="18" spans="1:65" ht="15.75" outlineLevel="1">
      <c r="B18" s="15" t="s">
        <v>142</v>
      </c>
    </row>
    <row r="19" spans="1:65" outlineLevel="1">
      <c r="D19" s="22" t="s">
        <v>136</v>
      </c>
      <c r="E19" s="19"/>
      <c r="G19" s="19"/>
      <c r="H19" s="19" t="s">
        <v>143</v>
      </c>
      <c r="K19" s="122">
        <f t="shared" ref="K19:O21" si="2">K9/K14/12</f>
        <v>29.979032411050852</v>
      </c>
      <c r="L19" s="122">
        <f t="shared" si="2"/>
        <v>31.082224991931316</v>
      </c>
      <c r="M19" s="122">
        <f t="shared" si="2"/>
        <v>32.058429187248969</v>
      </c>
      <c r="N19" s="122">
        <f t="shared" si="2"/>
        <v>33.024769005571962</v>
      </c>
      <c r="O19" s="122">
        <f t="shared" si="2"/>
        <v>33.806291976067335</v>
      </c>
    </row>
    <row r="20" spans="1:65" outlineLevel="1">
      <c r="D20" s="22" t="s">
        <v>138</v>
      </c>
      <c r="E20" s="19"/>
      <c r="G20" s="19"/>
      <c r="H20" s="19" t="s">
        <v>143</v>
      </c>
      <c r="K20" s="122">
        <f t="shared" si="2"/>
        <v>43.338877292163517</v>
      </c>
      <c r="L20" s="122">
        <f t="shared" si="2"/>
        <v>44.596719829728293</v>
      </c>
      <c r="M20" s="122">
        <f t="shared" si="2"/>
        <v>45.663586948432133</v>
      </c>
      <c r="N20" s="122">
        <f t="shared" si="2"/>
        <v>46.710125657835476</v>
      </c>
      <c r="O20" s="122">
        <f t="shared" si="2"/>
        <v>47.491778024252511</v>
      </c>
    </row>
    <row r="21" spans="1:65" outlineLevel="1">
      <c r="D21" s="22" t="s">
        <v>139</v>
      </c>
      <c r="E21" s="19"/>
      <c r="G21" s="19"/>
      <c r="H21" s="19" t="s">
        <v>143</v>
      </c>
      <c r="K21" s="122">
        <f t="shared" si="2"/>
        <v>57.940368482877041</v>
      </c>
      <c r="L21" s="122">
        <f t="shared" si="2"/>
        <v>59.619678363128592</v>
      </c>
      <c r="M21" s="122">
        <f t="shared" si="2"/>
        <v>61.039669259309399</v>
      </c>
      <c r="N21" s="122">
        <f t="shared" si="2"/>
        <v>62.428444902722532</v>
      </c>
      <c r="O21" s="122">
        <f t="shared" si="2"/>
        <v>63.459228687478877</v>
      </c>
    </row>
    <row r="22" spans="1:65" outlineLevel="1">
      <c r="D22" s="42" t="s">
        <v>144</v>
      </c>
    </row>
    <row r="23" spans="1:65" outlineLevel="1">
      <c r="D23" s="42"/>
    </row>
    <row r="24" spans="1:65" s="14" customFormat="1" ht="18" customHeight="1">
      <c r="A24" s="12">
        <f>MAX($A$1:$A22)+1</f>
        <v>2</v>
      </c>
      <c r="B24" s="12"/>
      <c r="C24" s="12" t="s">
        <v>145</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row>
    <row r="25" spans="1:65" outlineLevel="1"/>
    <row r="26" spans="1:65" s="3" customFormat="1" outlineLevel="1">
      <c r="A26" s="2"/>
      <c r="B26" s="2"/>
      <c r="C26" s="23" t="s">
        <v>146</v>
      </c>
      <c r="D26" s="2"/>
      <c r="E26" s="2"/>
      <c r="F26" s="2"/>
      <c r="G26" s="2"/>
      <c r="H26" s="16"/>
      <c r="I26" s="2"/>
      <c r="J26"/>
      <c r="K26"/>
      <c r="L26"/>
      <c r="M26"/>
      <c r="N26"/>
      <c r="O26"/>
    </row>
    <row r="27" spans="1:65" outlineLevel="1">
      <c r="E27" s="19"/>
      <c r="Q27" s="3"/>
      <c r="R27" s="3"/>
      <c r="S27" s="3"/>
      <c r="T27" s="3"/>
      <c r="U27" s="3"/>
      <c r="V27" s="3"/>
    </row>
    <row r="28" spans="1:65" outlineLevel="1">
      <c r="D28" t="s">
        <v>147</v>
      </c>
      <c r="E28" s="19" t="s">
        <v>148</v>
      </c>
      <c r="M28" s="29">
        <v>1.785512716845804</v>
      </c>
      <c r="Q28" s="3"/>
      <c r="R28" s="3"/>
      <c r="S28" s="3"/>
      <c r="T28" s="3"/>
      <c r="U28" s="3"/>
      <c r="V28" s="3"/>
    </row>
    <row r="29" spans="1:65" outlineLevel="1">
      <c r="D29" t="s">
        <v>149</v>
      </c>
      <c r="E29" s="19" t="s">
        <v>148</v>
      </c>
      <c r="M29" s="29">
        <v>1</v>
      </c>
      <c r="Q29" s="3"/>
      <c r="R29" s="3"/>
      <c r="S29" s="3"/>
      <c r="T29" s="3"/>
      <c r="U29" s="3"/>
      <c r="V29" s="3"/>
    </row>
    <row r="30" spans="1:65" outlineLevel="1">
      <c r="D30" s="19" t="s">
        <v>150</v>
      </c>
      <c r="E30" s="19"/>
      <c r="M30" s="19" t="s">
        <v>151</v>
      </c>
      <c r="Q30" s="3"/>
      <c r="R30" s="3"/>
      <c r="S30" s="3"/>
      <c r="T30" s="3"/>
      <c r="U30" s="3"/>
      <c r="V30" s="3"/>
    </row>
    <row r="31" spans="1:65" outlineLevel="1">
      <c r="E31" s="19"/>
      <c r="Q31" s="3"/>
      <c r="R31" s="3"/>
      <c r="S31" s="3"/>
      <c r="T31" s="3"/>
      <c r="U31" s="3"/>
      <c r="V31" s="3"/>
    </row>
    <row r="32" spans="1:65" outlineLevel="1">
      <c r="C32" s="23" t="s">
        <v>152</v>
      </c>
      <c r="E32" s="19"/>
      <c r="Q32" s="3"/>
      <c r="R32" s="3"/>
      <c r="S32" s="3"/>
      <c r="T32" s="3"/>
      <c r="U32" s="3"/>
      <c r="V32" s="3"/>
    </row>
    <row r="33" spans="3:22" outlineLevel="1">
      <c r="E33" s="19"/>
      <c r="Q33" s="3"/>
      <c r="R33" s="3"/>
      <c r="S33" s="3"/>
      <c r="T33" s="3"/>
      <c r="U33" s="3"/>
      <c r="V33" s="3"/>
    </row>
    <row r="34" spans="3:22" outlineLevel="1">
      <c r="D34" t="s">
        <v>153</v>
      </c>
      <c r="E34" s="19" t="s">
        <v>148</v>
      </c>
      <c r="M34" s="29">
        <v>1</v>
      </c>
      <c r="Q34" s="3"/>
      <c r="R34" s="3"/>
      <c r="S34" s="3"/>
      <c r="T34" s="3"/>
      <c r="U34" s="3"/>
      <c r="V34" s="3"/>
    </row>
    <row r="35" spans="3:22" outlineLevel="1">
      <c r="D35" t="s">
        <v>154</v>
      </c>
      <c r="E35" s="19" t="s">
        <v>148</v>
      </c>
      <c r="M35" s="29">
        <v>1.1101500319478763</v>
      </c>
      <c r="Q35" s="3"/>
      <c r="R35" s="3"/>
      <c r="S35" s="3"/>
      <c r="T35" s="3"/>
      <c r="U35" s="3"/>
      <c r="V35" s="3"/>
    </row>
    <row r="36" spans="3:22" outlineLevel="1">
      <c r="D36" t="s">
        <v>155</v>
      </c>
      <c r="E36" s="19" t="s">
        <v>148</v>
      </c>
      <c r="M36" s="29">
        <v>1.2727636784397074</v>
      </c>
      <c r="Q36" s="3"/>
      <c r="R36" s="3"/>
      <c r="S36" s="3"/>
      <c r="T36" s="3"/>
      <c r="U36" s="3"/>
      <c r="V36" s="3"/>
    </row>
    <row r="37" spans="3:22" outlineLevel="1">
      <c r="D37" t="s">
        <v>156</v>
      </c>
      <c r="E37" s="19" t="s">
        <v>148</v>
      </c>
      <c r="M37" s="29">
        <v>1.42</v>
      </c>
      <c r="Q37" s="3"/>
      <c r="R37" s="3"/>
      <c r="S37" s="3"/>
      <c r="T37" s="3"/>
      <c r="U37" s="3"/>
      <c r="V37" s="3"/>
    </row>
    <row r="38" spans="3:22" outlineLevel="1">
      <c r="D38" s="19" t="s">
        <v>157</v>
      </c>
      <c r="M38" s="19" t="s">
        <v>158</v>
      </c>
      <c r="Q38" s="3"/>
      <c r="R38" s="3"/>
      <c r="S38" s="3"/>
      <c r="T38" s="3"/>
      <c r="U38" s="3"/>
      <c r="V38" s="3"/>
    </row>
    <row r="39" spans="3:22" outlineLevel="1">
      <c r="M39" s="19"/>
      <c r="Q39" s="3"/>
      <c r="R39" s="3"/>
      <c r="S39" s="3"/>
      <c r="T39" s="3"/>
      <c r="U39" s="3"/>
      <c r="V39" s="3"/>
    </row>
    <row r="40" spans="3:22" outlineLevel="1">
      <c r="C40" s="23" t="s">
        <v>159</v>
      </c>
      <c r="Q40" s="3"/>
      <c r="R40" s="3"/>
      <c r="S40" s="3"/>
      <c r="T40" s="3"/>
      <c r="U40" s="3"/>
      <c r="V40" s="3"/>
    </row>
    <row r="41" spans="3:22" outlineLevel="1">
      <c r="Q41" s="3"/>
      <c r="R41" s="3"/>
      <c r="S41" s="3"/>
      <c r="T41" s="3"/>
      <c r="U41" s="3"/>
      <c r="V41" s="3"/>
    </row>
    <row r="42" spans="3:22" ht="12.75" outlineLevel="1">
      <c r="C42" s="31">
        <v>2</v>
      </c>
      <c r="D42" s="120" t="s">
        <v>210</v>
      </c>
      <c r="E42" s="19" t="s">
        <v>161</v>
      </c>
      <c r="M42" s="123">
        <v>0.42371230003293037</v>
      </c>
      <c r="Q42" s="3"/>
      <c r="R42" s="3"/>
      <c r="S42" s="3"/>
      <c r="T42" s="3"/>
      <c r="U42" s="3"/>
      <c r="V42" s="3"/>
    </row>
    <row r="43" spans="3:22" outlineLevel="1">
      <c r="C43" s="31">
        <f t="array" ref="C43:C64">vel.SAIB</f>
        <v>2</v>
      </c>
      <c r="D43" s="120" t="s">
        <v>160</v>
      </c>
      <c r="E43" s="19" t="s">
        <v>161</v>
      </c>
      <c r="M43" s="43">
        <v>0.51604389145588314</v>
      </c>
      <c r="Q43" s="3"/>
      <c r="R43" s="3"/>
      <c r="S43" s="3"/>
      <c r="T43" s="3"/>
      <c r="U43" s="3"/>
      <c r="V43" s="3"/>
    </row>
    <row r="44" spans="3:22" outlineLevel="2">
      <c r="C44" s="31">
        <v>3</v>
      </c>
      <c r="D44" s="120" t="s">
        <v>162</v>
      </c>
      <c r="E44" s="19" t="s">
        <v>161</v>
      </c>
      <c r="M44" s="43">
        <v>0.66152993854355946</v>
      </c>
      <c r="Q44" s="3"/>
      <c r="R44" s="3"/>
      <c r="S44" s="3"/>
      <c r="T44" s="3"/>
      <c r="U44" s="3"/>
      <c r="V44" s="3"/>
    </row>
    <row r="45" spans="3:22" outlineLevel="2">
      <c r="C45" s="31">
        <v>5</v>
      </c>
      <c r="D45" s="120" t="s">
        <v>163</v>
      </c>
      <c r="E45" s="19" t="s">
        <v>161</v>
      </c>
      <c r="M45" s="43">
        <v>0.92663838733670956</v>
      </c>
      <c r="Q45" s="3"/>
      <c r="R45" s="3"/>
      <c r="S45" s="3"/>
      <c r="T45" s="3"/>
      <c r="U45" s="3"/>
      <c r="V45" s="3"/>
    </row>
    <row r="46" spans="3:22" outlineLevel="2">
      <c r="C46" s="31">
        <v>10</v>
      </c>
      <c r="D46" s="120" t="s">
        <v>164</v>
      </c>
      <c r="E46" s="19" t="s">
        <v>161</v>
      </c>
      <c r="M46" s="43">
        <v>1.1285631295963692</v>
      </c>
      <c r="Q46" s="3"/>
      <c r="R46" s="3"/>
      <c r="S46" s="3"/>
      <c r="T46" s="3"/>
      <c r="U46" s="3"/>
      <c r="V46" s="3"/>
    </row>
    <row r="47" spans="3:22" outlineLevel="2">
      <c r="C47" s="31">
        <v>15</v>
      </c>
      <c r="D47" s="120" t="s">
        <v>165</v>
      </c>
      <c r="E47" s="19" t="s">
        <v>161</v>
      </c>
      <c r="M47" s="43">
        <v>1.2979891775970445</v>
      </c>
      <c r="Q47" s="3"/>
      <c r="R47" s="3"/>
      <c r="S47" s="3"/>
      <c r="T47" s="3"/>
      <c r="U47" s="3"/>
      <c r="V47" s="3"/>
    </row>
    <row r="48" spans="3:22" outlineLevel="2">
      <c r="C48" s="31">
        <v>20</v>
      </c>
      <c r="D48" s="120" t="s">
        <v>166</v>
      </c>
      <c r="E48" s="19" t="s">
        <v>161</v>
      </c>
      <c r="M48" s="43">
        <v>1.5808353598013152</v>
      </c>
      <c r="Q48" s="3"/>
      <c r="R48" s="3"/>
      <c r="S48" s="3"/>
      <c r="T48" s="3"/>
      <c r="U48" s="3"/>
      <c r="V48" s="3"/>
    </row>
    <row r="49" spans="3:22" outlineLevel="2">
      <c r="C49" s="31">
        <v>30</v>
      </c>
      <c r="D49" s="120" t="s">
        <v>167</v>
      </c>
      <c r="E49" s="19" t="s">
        <v>161</v>
      </c>
      <c r="M49" s="43">
        <v>1.8181589800108939</v>
      </c>
      <c r="Q49" s="3"/>
      <c r="R49" s="3"/>
      <c r="S49" s="3"/>
      <c r="T49" s="3"/>
      <c r="U49" s="3"/>
      <c r="V49" s="3"/>
    </row>
    <row r="50" spans="3:22" outlineLevel="2">
      <c r="C50" s="31">
        <v>40</v>
      </c>
      <c r="D50" s="120" t="s">
        <v>168</v>
      </c>
      <c r="E50" s="19" t="s">
        <v>161</v>
      </c>
      <c r="M50" s="43">
        <v>2.0265135112179755</v>
      </c>
      <c r="Q50" s="3"/>
      <c r="R50" s="3"/>
      <c r="S50" s="3"/>
      <c r="T50" s="3"/>
      <c r="U50" s="3"/>
      <c r="V50" s="3"/>
    </row>
    <row r="51" spans="3:22" outlineLevel="2">
      <c r="C51" s="31">
        <v>50</v>
      </c>
      <c r="D51" s="120" t="s">
        <v>169</v>
      </c>
      <c r="E51" s="19" t="s">
        <v>161</v>
      </c>
      <c r="M51" s="43">
        <v>2.2143559090858629</v>
      </c>
      <c r="Q51" s="3"/>
      <c r="R51" s="3"/>
      <c r="S51" s="3"/>
      <c r="T51" s="3"/>
      <c r="U51" s="3"/>
      <c r="V51" s="3"/>
    </row>
    <row r="52" spans="3:22" outlineLevel="2">
      <c r="C52" s="31">
        <v>60</v>
      </c>
      <c r="D52" s="120" t="s">
        <v>170</v>
      </c>
      <c r="E52" s="19" t="s">
        <v>161</v>
      </c>
      <c r="M52" s="43">
        <v>2.3866951719245444</v>
      </c>
      <c r="Q52" s="3"/>
      <c r="R52" s="3"/>
      <c r="S52" s="3"/>
      <c r="T52" s="3"/>
      <c r="U52" s="3"/>
      <c r="V52" s="3"/>
    </row>
    <row r="53" spans="3:22" outlineLevel="2">
      <c r="C53" s="31">
        <v>70</v>
      </c>
      <c r="D53" s="120" t="s">
        <v>171</v>
      </c>
      <c r="E53" s="19" t="s">
        <v>161</v>
      </c>
      <c r="M53" s="43">
        <v>2.5467870870187617</v>
      </c>
      <c r="Q53" s="3"/>
      <c r="R53" s="3"/>
      <c r="S53" s="3"/>
      <c r="T53" s="3"/>
      <c r="U53" s="3"/>
      <c r="V53" s="3"/>
    </row>
    <row r="54" spans="3:22" outlineLevel="2">
      <c r="C54" s="31">
        <v>80</v>
      </c>
      <c r="D54" s="120" t="s">
        <v>172</v>
      </c>
      <c r="E54" s="19" t="s">
        <v>161</v>
      </c>
      <c r="M54" s="43">
        <v>2.8386397992589538</v>
      </c>
    </row>
    <row r="55" spans="3:22" outlineLevel="2">
      <c r="C55" s="31">
        <v>100</v>
      </c>
      <c r="D55" s="120" t="s">
        <v>173</v>
      </c>
      <c r="E55" s="19" t="s">
        <v>161</v>
      </c>
      <c r="M55" s="43">
        <v>3.1017601306183762</v>
      </c>
    </row>
    <row r="56" spans="3:22" outlineLevel="2">
      <c r="C56" s="31">
        <v>120</v>
      </c>
      <c r="D56" s="120" t="s">
        <v>174</v>
      </c>
      <c r="E56" s="19" t="s">
        <v>161</v>
      </c>
      <c r="M56" s="43">
        <v>3.4572107732942632</v>
      </c>
    </row>
    <row r="57" spans="3:22" outlineLevel="2">
      <c r="C57" s="31">
        <v>150</v>
      </c>
      <c r="D57" s="120" t="s">
        <v>175</v>
      </c>
      <c r="E57" s="19" t="s">
        <v>161</v>
      </c>
      <c r="M57" s="43">
        <v>3.9762260973498145</v>
      </c>
    </row>
    <row r="58" spans="3:22" outlineLevel="2">
      <c r="C58" s="31">
        <v>200</v>
      </c>
      <c r="D58" s="120" t="s">
        <v>176</v>
      </c>
      <c r="E58" s="19" t="s">
        <v>161</v>
      </c>
      <c r="M58" s="43">
        <v>4.4318874193766264</v>
      </c>
    </row>
    <row r="59" spans="3:22" outlineLevel="2">
      <c r="C59" s="31">
        <v>250</v>
      </c>
      <c r="D59" s="120" t="s">
        <v>177</v>
      </c>
      <c r="E59" s="19" t="s">
        <v>161</v>
      </c>
      <c r="M59" s="43">
        <v>4.8426896939866175</v>
      </c>
    </row>
    <row r="60" spans="3:22" outlineLevel="2">
      <c r="C60" s="31">
        <v>300</v>
      </c>
      <c r="D60" s="120" t="s">
        <v>178</v>
      </c>
      <c r="E60" s="19" t="s">
        <v>161</v>
      </c>
      <c r="M60" s="43">
        <v>5.2195873591693909</v>
      </c>
    </row>
    <row r="61" spans="3:22" outlineLevel="2">
      <c r="C61" s="31">
        <v>350</v>
      </c>
      <c r="D61" s="120" t="s">
        <v>179</v>
      </c>
      <c r="E61" s="19" t="s">
        <v>161</v>
      </c>
      <c r="M61" s="43">
        <v>5.5697006648653096</v>
      </c>
    </row>
    <row r="62" spans="3:22" outlineLevel="2">
      <c r="C62" s="31">
        <v>400</v>
      </c>
      <c r="D62" s="120" t="s">
        <v>180</v>
      </c>
      <c r="E62" s="19" t="s">
        <v>161</v>
      </c>
      <c r="M62" s="43">
        <v>6.2079684861890678</v>
      </c>
    </row>
    <row r="63" spans="3:22" outlineLevel="2">
      <c r="C63" s="31">
        <v>500</v>
      </c>
      <c r="D63" s="120" t="s">
        <v>181</v>
      </c>
      <c r="E63" s="19" t="s">
        <v>161</v>
      </c>
      <c r="M63" s="43">
        <v>7.5607534060245989</v>
      </c>
    </row>
    <row r="64" spans="3:22" outlineLevel="2">
      <c r="C64" s="31">
        <v>750</v>
      </c>
      <c r="D64" s="120" t="s">
        <v>182</v>
      </c>
      <c r="E64" s="19" t="s">
        <v>161</v>
      </c>
      <c r="M64" s="43">
        <v>8.6958149155642026</v>
      </c>
    </row>
    <row r="65" spans="1:65" outlineLevel="1">
      <c r="M65" s="30" t="s">
        <v>183</v>
      </c>
    </row>
    <row r="66" spans="1:65" outlineLevel="1"/>
    <row r="67" spans="1:65" s="14" customFormat="1" ht="18" customHeight="1">
      <c r="A67" s="12">
        <f>MAX($A$1:$A66)+1</f>
        <v>3</v>
      </c>
      <c r="B67" s="12"/>
      <c r="C67" s="12" t="s">
        <v>184</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row>
    <row r="68" spans="1:65" outlineLevel="1"/>
    <row r="69" spans="1:65" outlineLevel="1">
      <c r="C69" s="23" t="s">
        <v>185</v>
      </c>
    </row>
    <row r="70" spans="1:65" outlineLevel="1">
      <c r="D70" s="32" t="s">
        <v>186</v>
      </c>
      <c r="E70" s="19" t="s">
        <v>187</v>
      </c>
      <c r="F70" s="19" t="s">
        <v>188</v>
      </c>
      <c r="H70" s="19" t="s">
        <v>137</v>
      </c>
      <c r="K70" s="35">
        <v>96.619670035494991</v>
      </c>
      <c r="L70" s="35">
        <v>100.12283024436441</v>
      </c>
      <c r="M70" s="45">
        <v>89.312607475523961</v>
      </c>
      <c r="N70" s="45">
        <v>92.492615930921417</v>
      </c>
      <c r="O70" s="45">
        <v>120.60296958853672</v>
      </c>
      <c r="Q70" s="44"/>
    </row>
    <row r="71" spans="1:65" outlineLevel="1">
      <c r="D71" s="32" t="s">
        <v>189</v>
      </c>
      <c r="E71" s="19" t="s">
        <v>187</v>
      </c>
      <c r="F71" s="19" t="s">
        <v>188</v>
      </c>
      <c r="H71" s="19" t="s">
        <v>137</v>
      </c>
      <c r="K71" s="35">
        <v>88.134491476903705</v>
      </c>
      <c r="L71" s="35">
        <v>85.1694362432915</v>
      </c>
      <c r="M71" s="45">
        <v>102.63041948870536</v>
      </c>
      <c r="N71" s="45">
        <v>102.50666565128724</v>
      </c>
      <c r="O71" s="45">
        <v>69.171740541125473</v>
      </c>
      <c r="Q71" s="44"/>
    </row>
    <row r="72" spans="1:65" outlineLevel="1">
      <c r="D72" s="32" t="s">
        <v>190</v>
      </c>
      <c r="E72" s="19" t="s">
        <v>187</v>
      </c>
      <c r="F72" s="19" t="s">
        <v>188</v>
      </c>
      <c r="H72" s="19" t="s">
        <v>137</v>
      </c>
      <c r="K72" s="27">
        <f>+AVERAGE(K70:K71)</f>
        <v>92.377080756199348</v>
      </c>
      <c r="L72" s="27">
        <f>+AVERAGE(L70:L71)</f>
        <v>92.646133243827961</v>
      </c>
      <c r="M72" s="27">
        <f t="shared" ref="M72:O72" si="3">+AVERAGE(M70:M71)</f>
        <v>95.971513482114659</v>
      </c>
      <c r="N72" s="27">
        <f t="shared" si="3"/>
        <v>97.499640791104326</v>
      </c>
      <c r="O72" s="27">
        <f t="shared" si="3"/>
        <v>94.887355064831098</v>
      </c>
    </row>
    <row r="73" spans="1:65" outlineLevel="1"/>
    <row r="74" spans="1:65" outlineLevel="1">
      <c r="C74" s="23" t="s">
        <v>191</v>
      </c>
    </row>
    <row r="75" spans="1:65" outlineLevel="1">
      <c r="C75" s="23"/>
      <c r="D75" s="31">
        <v>2</v>
      </c>
      <c r="K75" s="36">
        <f>+K$72</f>
        <v>92.377080756199348</v>
      </c>
      <c r="L75" s="36">
        <f t="shared" ref="L75:O77" si="4">+L$72</f>
        <v>92.646133243827961</v>
      </c>
      <c r="M75" s="36">
        <f t="shared" si="4"/>
        <v>95.971513482114659</v>
      </c>
      <c r="N75" s="36">
        <f t="shared" si="4"/>
        <v>97.499640791104326</v>
      </c>
      <c r="O75" s="36">
        <f t="shared" si="4"/>
        <v>94.887355064831098</v>
      </c>
    </row>
    <row r="76" spans="1:65" outlineLevel="1">
      <c r="A76" s="10"/>
      <c r="B76" s="10"/>
      <c r="D76" s="31">
        <f t="array" ref="D76:D97">vel.SAIB</f>
        <v>2</v>
      </c>
      <c r="K76" s="36">
        <f>+K$72</f>
        <v>92.377080756199348</v>
      </c>
      <c r="L76" s="36">
        <f t="shared" si="4"/>
        <v>92.646133243827961</v>
      </c>
      <c r="M76" s="36">
        <f t="shared" si="4"/>
        <v>95.971513482114659</v>
      </c>
      <c r="N76" s="36">
        <f t="shared" si="4"/>
        <v>97.499640791104326</v>
      </c>
      <c r="O76" s="36">
        <f t="shared" si="4"/>
        <v>94.887355064831098</v>
      </c>
    </row>
    <row r="77" spans="1:65" outlineLevel="2">
      <c r="A77" s="10"/>
      <c r="B77" s="10"/>
      <c r="D77" s="31">
        <v>3</v>
      </c>
      <c r="K77" s="36">
        <f t="shared" ref="K77" si="5">+K$72</f>
        <v>92.377080756199348</v>
      </c>
      <c r="L77" s="36">
        <f t="shared" si="4"/>
        <v>92.646133243827961</v>
      </c>
      <c r="M77" s="36">
        <f t="shared" si="4"/>
        <v>95.971513482114659</v>
      </c>
      <c r="N77" s="36">
        <f t="shared" si="4"/>
        <v>97.499640791104326</v>
      </c>
      <c r="O77" s="36">
        <f t="shared" si="4"/>
        <v>94.887355064831098</v>
      </c>
    </row>
    <row r="78" spans="1:65" outlineLevel="2">
      <c r="A78" s="10"/>
      <c r="B78" s="10"/>
      <c r="D78" s="31">
        <v>5</v>
      </c>
      <c r="K78" s="34">
        <f>+K$71</f>
        <v>88.134491476903705</v>
      </c>
      <c r="L78" s="34">
        <f t="shared" ref="L78:O97" si="6">+L$71</f>
        <v>85.1694362432915</v>
      </c>
      <c r="M78" s="34">
        <f t="shared" si="6"/>
        <v>102.63041948870536</v>
      </c>
      <c r="N78" s="34">
        <f t="shared" si="6"/>
        <v>102.50666565128724</v>
      </c>
      <c r="O78" s="34">
        <f t="shared" si="6"/>
        <v>69.171740541125473</v>
      </c>
    </row>
    <row r="79" spans="1:65" outlineLevel="2">
      <c r="A79" s="10"/>
      <c r="B79" s="10"/>
      <c r="D79" s="31">
        <v>10</v>
      </c>
      <c r="K79" s="34">
        <f t="shared" ref="K79:K94" si="7">+K$71</f>
        <v>88.134491476903705</v>
      </c>
      <c r="L79" s="34">
        <f t="shared" si="6"/>
        <v>85.1694362432915</v>
      </c>
      <c r="M79" s="34">
        <f t="shared" si="6"/>
        <v>102.63041948870536</v>
      </c>
      <c r="N79" s="34">
        <f t="shared" si="6"/>
        <v>102.50666565128724</v>
      </c>
      <c r="O79" s="34">
        <f t="shared" si="6"/>
        <v>69.171740541125473</v>
      </c>
    </row>
    <row r="80" spans="1:65" outlineLevel="2">
      <c r="A80" s="10"/>
      <c r="B80" s="10"/>
      <c r="D80" s="31">
        <v>15</v>
      </c>
      <c r="K80" s="34">
        <f t="shared" si="7"/>
        <v>88.134491476903705</v>
      </c>
      <c r="L80" s="34">
        <f t="shared" si="6"/>
        <v>85.1694362432915</v>
      </c>
      <c r="M80" s="34">
        <f t="shared" si="6"/>
        <v>102.63041948870536</v>
      </c>
      <c r="N80" s="34">
        <f t="shared" si="6"/>
        <v>102.50666565128724</v>
      </c>
      <c r="O80" s="34">
        <f t="shared" si="6"/>
        <v>69.171740541125473</v>
      </c>
    </row>
    <row r="81" spans="1:15" outlineLevel="2">
      <c r="A81" s="10"/>
      <c r="B81" s="10"/>
      <c r="D81" s="31">
        <v>20</v>
      </c>
      <c r="K81" s="34">
        <f t="shared" si="7"/>
        <v>88.134491476903705</v>
      </c>
      <c r="L81" s="34">
        <f t="shared" si="6"/>
        <v>85.1694362432915</v>
      </c>
      <c r="M81" s="34">
        <f t="shared" si="6"/>
        <v>102.63041948870536</v>
      </c>
      <c r="N81" s="34">
        <f t="shared" si="6"/>
        <v>102.50666565128724</v>
      </c>
      <c r="O81" s="34">
        <f t="shared" si="6"/>
        <v>69.171740541125473</v>
      </c>
    </row>
    <row r="82" spans="1:15" outlineLevel="2">
      <c r="A82" s="10"/>
      <c r="B82" s="10"/>
      <c r="D82" s="31">
        <v>30</v>
      </c>
      <c r="K82" s="34">
        <f t="shared" si="7"/>
        <v>88.134491476903705</v>
      </c>
      <c r="L82" s="34">
        <f t="shared" si="6"/>
        <v>85.1694362432915</v>
      </c>
      <c r="M82" s="34">
        <f t="shared" si="6"/>
        <v>102.63041948870536</v>
      </c>
      <c r="N82" s="34">
        <f t="shared" si="6"/>
        <v>102.50666565128724</v>
      </c>
      <c r="O82" s="34">
        <f t="shared" si="6"/>
        <v>69.171740541125473</v>
      </c>
    </row>
    <row r="83" spans="1:15" outlineLevel="2">
      <c r="A83" s="10"/>
      <c r="B83" s="10"/>
      <c r="D83" s="31">
        <v>40</v>
      </c>
      <c r="K83" s="34">
        <f t="shared" si="7"/>
        <v>88.134491476903705</v>
      </c>
      <c r="L83" s="34">
        <f t="shared" si="6"/>
        <v>85.1694362432915</v>
      </c>
      <c r="M83" s="34">
        <f t="shared" si="6"/>
        <v>102.63041948870536</v>
      </c>
      <c r="N83" s="34">
        <f t="shared" si="6"/>
        <v>102.50666565128724</v>
      </c>
      <c r="O83" s="34">
        <f t="shared" si="6"/>
        <v>69.171740541125473</v>
      </c>
    </row>
    <row r="84" spans="1:15" outlineLevel="2">
      <c r="A84" s="10"/>
      <c r="B84" s="10"/>
      <c r="D84" s="31">
        <v>50</v>
      </c>
      <c r="K84" s="34">
        <f t="shared" si="7"/>
        <v>88.134491476903705</v>
      </c>
      <c r="L84" s="34">
        <f t="shared" si="6"/>
        <v>85.1694362432915</v>
      </c>
      <c r="M84" s="34">
        <f t="shared" si="6"/>
        <v>102.63041948870536</v>
      </c>
      <c r="N84" s="34">
        <f t="shared" si="6"/>
        <v>102.50666565128724</v>
      </c>
      <c r="O84" s="34">
        <f t="shared" si="6"/>
        <v>69.171740541125473</v>
      </c>
    </row>
    <row r="85" spans="1:15" outlineLevel="2">
      <c r="A85" s="10"/>
      <c r="B85" s="10"/>
      <c r="D85" s="31">
        <v>60</v>
      </c>
      <c r="K85" s="34">
        <f t="shared" si="7"/>
        <v>88.134491476903705</v>
      </c>
      <c r="L85" s="34">
        <f t="shared" si="6"/>
        <v>85.1694362432915</v>
      </c>
      <c r="M85" s="34">
        <f t="shared" si="6"/>
        <v>102.63041948870536</v>
      </c>
      <c r="N85" s="34">
        <f t="shared" si="6"/>
        <v>102.50666565128724</v>
      </c>
      <c r="O85" s="34">
        <f t="shared" si="6"/>
        <v>69.171740541125473</v>
      </c>
    </row>
    <row r="86" spans="1:15" outlineLevel="2">
      <c r="A86" s="10"/>
      <c r="B86" s="10"/>
      <c r="D86" s="31">
        <v>70</v>
      </c>
      <c r="K86" s="34">
        <f t="shared" si="7"/>
        <v>88.134491476903705</v>
      </c>
      <c r="L86" s="34">
        <f t="shared" si="6"/>
        <v>85.1694362432915</v>
      </c>
      <c r="M86" s="34">
        <f t="shared" si="6"/>
        <v>102.63041948870536</v>
      </c>
      <c r="N86" s="34">
        <f t="shared" si="6"/>
        <v>102.50666565128724</v>
      </c>
      <c r="O86" s="34">
        <f t="shared" si="6"/>
        <v>69.171740541125473</v>
      </c>
    </row>
    <row r="87" spans="1:15" outlineLevel="2">
      <c r="A87" s="10"/>
      <c r="B87" s="10"/>
      <c r="D87" s="31">
        <v>80</v>
      </c>
      <c r="K87" s="34">
        <f t="shared" si="7"/>
        <v>88.134491476903705</v>
      </c>
      <c r="L87" s="34">
        <f t="shared" si="6"/>
        <v>85.1694362432915</v>
      </c>
      <c r="M87" s="34">
        <f t="shared" si="6"/>
        <v>102.63041948870536</v>
      </c>
      <c r="N87" s="34">
        <f t="shared" si="6"/>
        <v>102.50666565128724</v>
      </c>
      <c r="O87" s="34">
        <f t="shared" si="6"/>
        <v>69.171740541125473</v>
      </c>
    </row>
    <row r="88" spans="1:15" outlineLevel="2">
      <c r="A88" s="10"/>
      <c r="B88" s="10"/>
      <c r="D88" s="31">
        <v>100</v>
      </c>
      <c r="K88" s="34">
        <f t="shared" si="7"/>
        <v>88.134491476903705</v>
      </c>
      <c r="L88" s="34">
        <f t="shared" si="6"/>
        <v>85.1694362432915</v>
      </c>
      <c r="M88" s="34">
        <f t="shared" si="6"/>
        <v>102.63041948870536</v>
      </c>
      <c r="N88" s="34">
        <f t="shared" si="6"/>
        <v>102.50666565128724</v>
      </c>
      <c r="O88" s="34">
        <f t="shared" si="6"/>
        <v>69.171740541125473</v>
      </c>
    </row>
    <row r="89" spans="1:15" outlineLevel="2">
      <c r="A89" s="10"/>
      <c r="B89" s="10"/>
      <c r="D89" s="31">
        <v>120</v>
      </c>
      <c r="K89" s="34">
        <f t="shared" si="7"/>
        <v>88.134491476903705</v>
      </c>
      <c r="L89" s="34">
        <f t="shared" si="6"/>
        <v>85.1694362432915</v>
      </c>
      <c r="M89" s="34">
        <f t="shared" si="6"/>
        <v>102.63041948870536</v>
      </c>
      <c r="N89" s="34">
        <f t="shared" si="6"/>
        <v>102.50666565128724</v>
      </c>
      <c r="O89" s="34">
        <f t="shared" si="6"/>
        <v>69.171740541125473</v>
      </c>
    </row>
    <row r="90" spans="1:15" outlineLevel="2">
      <c r="A90" s="10"/>
      <c r="B90" s="10"/>
      <c r="D90" s="31">
        <v>150</v>
      </c>
      <c r="K90" s="34">
        <f t="shared" si="7"/>
        <v>88.134491476903705</v>
      </c>
      <c r="L90" s="34">
        <f t="shared" si="6"/>
        <v>85.1694362432915</v>
      </c>
      <c r="M90" s="34">
        <f t="shared" si="6"/>
        <v>102.63041948870536</v>
      </c>
      <c r="N90" s="34">
        <f t="shared" si="6"/>
        <v>102.50666565128724</v>
      </c>
      <c r="O90" s="34">
        <f t="shared" si="6"/>
        <v>69.171740541125473</v>
      </c>
    </row>
    <row r="91" spans="1:15" outlineLevel="2">
      <c r="A91" s="10"/>
      <c r="B91" s="10"/>
      <c r="D91" s="31">
        <v>200</v>
      </c>
      <c r="K91" s="34">
        <f t="shared" si="7"/>
        <v>88.134491476903705</v>
      </c>
      <c r="L91" s="34">
        <f t="shared" si="6"/>
        <v>85.1694362432915</v>
      </c>
      <c r="M91" s="34">
        <f t="shared" si="6"/>
        <v>102.63041948870536</v>
      </c>
      <c r="N91" s="34">
        <f t="shared" si="6"/>
        <v>102.50666565128724</v>
      </c>
      <c r="O91" s="34">
        <f t="shared" si="6"/>
        <v>69.171740541125473</v>
      </c>
    </row>
    <row r="92" spans="1:15" outlineLevel="2">
      <c r="A92" s="10"/>
      <c r="B92" s="10"/>
      <c r="D92" s="31">
        <v>250</v>
      </c>
      <c r="K92" s="34">
        <f t="shared" si="7"/>
        <v>88.134491476903705</v>
      </c>
      <c r="L92" s="34">
        <f t="shared" si="6"/>
        <v>85.1694362432915</v>
      </c>
      <c r="M92" s="34">
        <f t="shared" si="6"/>
        <v>102.63041948870536</v>
      </c>
      <c r="N92" s="34">
        <f t="shared" si="6"/>
        <v>102.50666565128724</v>
      </c>
      <c r="O92" s="34">
        <f t="shared" si="6"/>
        <v>69.171740541125473</v>
      </c>
    </row>
    <row r="93" spans="1:15" outlineLevel="2">
      <c r="A93" s="10"/>
      <c r="B93" s="10"/>
      <c r="D93" s="31">
        <v>300</v>
      </c>
      <c r="K93" s="34">
        <f t="shared" si="7"/>
        <v>88.134491476903705</v>
      </c>
      <c r="L93" s="34">
        <f t="shared" si="6"/>
        <v>85.1694362432915</v>
      </c>
      <c r="M93" s="34">
        <f t="shared" si="6"/>
        <v>102.63041948870536</v>
      </c>
      <c r="N93" s="34">
        <f t="shared" si="6"/>
        <v>102.50666565128724</v>
      </c>
      <c r="O93" s="34">
        <f t="shared" si="6"/>
        <v>69.171740541125473</v>
      </c>
    </row>
    <row r="94" spans="1:15" outlineLevel="2">
      <c r="A94" s="10"/>
      <c r="B94" s="10"/>
      <c r="D94" s="31">
        <v>350</v>
      </c>
      <c r="K94" s="34">
        <f t="shared" si="7"/>
        <v>88.134491476903705</v>
      </c>
      <c r="L94" s="34">
        <f t="shared" si="6"/>
        <v>85.1694362432915</v>
      </c>
      <c r="M94" s="34">
        <f t="shared" si="6"/>
        <v>102.63041948870536</v>
      </c>
      <c r="N94" s="34">
        <f t="shared" si="6"/>
        <v>102.50666565128724</v>
      </c>
      <c r="O94" s="34">
        <f t="shared" si="6"/>
        <v>69.171740541125473</v>
      </c>
    </row>
    <row r="95" spans="1:15" outlineLevel="2">
      <c r="A95" s="10"/>
      <c r="B95" s="10"/>
      <c r="D95" s="31">
        <v>400</v>
      </c>
      <c r="K95" s="34">
        <f t="shared" ref="K95:K97" si="8">+K$71</f>
        <v>88.134491476903705</v>
      </c>
      <c r="L95" s="34">
        <f t="shared" si="6"/>
        <v>85.1694362432915</v>
      </c>
      <c r="M95" s="34">
        <f t="shared" si="6"/>
        <v>102.63041948870536</v>
      </c>
      <c r="N95" s="34">
        <f t="shared" si="6"/>
        <v>102.50666565128724</v>
      </c>
      <c r="O95" s="34">
        <f t="shared" si="6"/>
        <v>69.171740541125473</v>
      </c>
    </row>
    <row r="96" spans="1:15" outlineLevel="2">
      <c r="A96" s="10"/>
      <c r="B96" s="10"/>
      <c r="D96" s="31">
        <v>500</v>
      </c>
      <c r="K96" s="34">
        <f t="shared" si="8"/>
        <v>88.134491476903705</v>
      </c>
      <c r="L96" s="34">
        <f t="shared" si="6"/>
        <v>85.1694362432915</v>
      </c>
      <c r="M96" s="34">
        <f t="shared" si="6"/>
        <v>102.63041948870536</v>
      </c>
      <c r="N96" s="34">
        <f t="shared" si="6"/>
        <v>102.50666565128724</v>
      </c>
      <c r="O96" s="34">
        <f t="shared" si="6"/>
        <v>69.171740541125473</v>
      </c>
    </row>
    <row r="97" spans="1:16" outlineLevel="2">
      <c r="A97" s="10"/>
      <c r="B97" s="10"/>
      <c r="D97" s="31">
        <v>750</v>
      </c>
      <c r="K97" s="34">
        <f t="shared" si="8"/>
        <v>88.134491476903705</v>
      </c>
      <c r="L97" s="34">
        <f t="shared" si="6"/>
        <v>85.1694362432915</v>
      </c>
      <c r="M97" s="34">
        <f t="shared" si="6"/>
        <v>102.63041948870536</v>
      </c>
      <c r="N97" s="34">
        <f t="shared" si="6"/>
        <v>102.50666565128724</v>
      </c>
      <c r="O97" s="34">
        <f t="shared" si="6"/>
        <v>69.171740541125473</v>
      </c>
    </row>
    <row r="98" spans="1:16" outlineLevel="1">
      <c r="K98" s="33"/>
      <c r="L98" s="33"/>
      <c r="M98" s="33"/>
      <c r="N98" s="33"/>
      <c r="O98" s="33"/>
      <c r="P98" s="19" t="s">
        <v>192</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0460-5D2D-4287-BBC1-1BC56ACEE6E6}">
  <sheetPr codeName="Sheet5">
    <tabColor rgb="FFFFC000"/>
    <pageSetUpPr autoPageBreaks="0"/>
  </sheetPr>
  <dimension ref="A1:BQ598"/>
  <sheetViews>
    <sheetView showGridLines="0" defaultGridColor="0" colorId="22" zoomScaleNormal="100" workbookViewId="0">
      <pane ySplit="1" topLeftCell="A2" activePane="bottomLeft" state="frozen"/>
      <selection pane="bottomLeft" sqref="A1:XFD1048576"/>
    </sheetView>
  </sheetViews>
  <sheetFormatPr baseColWidth="10" defaultColWidth="12.7109375" defaultRowHeight="12" outlineLevelRow="1"/>
  <cols>
    <col min="1" max="1" width="6.7109375" customWidth="1"/>
    <col min="3" max="3" width="63.5703125" bestFit="1" customWidth="1"/>
  </cols>
  <sheetData>
    <row r="1" spans="1:69" s="1" customFormat="1" ht="33.75" customHeight="1">
      <c r="D1" s="1" t="s">
        <v>193</v>
      </c>
    </row>
    <row r="2" spans="1:69">
      <c r="O2" s="11">
        <v>2022</v>
      </c>
      <c r="P2" s="11">
        <f t="shared" ref="P2:S2" si="0">O2+1</f>
        <v>2023</v>
      </c>
      <c r="Q2" s="11">
        <f t="shared" si="0"/>
        <v>2024</v>
      </c>
      <c r="R2" s="11">
        <f t="shared" si="0"/>
        <v>2025</v>
      </c>
      <c r="S2" s="11">
        <f t="shared" si="0"/>
        <v>2026</v>
      </c>
    </row>
    <row r="3" spans="1:69" s="14" customFormat="1" ht="18" customHeight="1">
      <c r="A3" s="12">
        <v>1</v>
      </c>
      <c r="B3" s="12"/>
      <c r="C3" s="12" t="s">
        <v>194</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row>
    <row r="5" spans="1:69" s="3" customFormat="1" ht="24">
      <c r="A5" s="2"/>
      <c r="B5" s="15" t="s">
        <v>195</v>
      </c>
      <c r="C5" s="2"/>
      <c r="D5" s="2"/>
      <c r="E5" s="2"/>
      <c r="F5" s="2"/>
      <c r="G5" s="2"/>
      <c r="H5" s="2"/>
      <c r="I5" s="2"/>
      <c r="J5" s="4" t="s">
        <v>159</v>
      </c>
      <c r="K5" s="4" t="s">
        <v>152</v>
      </c>
      <c r="L5" s="4" t="s">
        <v>196</v>
      </c>
      <c r="M5" s="4" t="s">
        <v>197</v>
      </c>
      <c r="N5" s="2"/>
      <c r="O5" s="2"/>
      <c r="P5" s="2"/>
      <c r="Q5" s="2"/>
      <c r="R5" s="2"/>
    </row>
    <row r="6" spans="1:69" s="3" customFormat="1">
      <c r="A6" s="2"/>
      <c r="B6" s="2"/>
      <c r="C6" s="2" t="s">
        <v>198</v>
      </c>
      <c r="D6" s="2"/>
      <c r="E6" s="2"/>
      <c r="F6" s="2"/>
      <c r="G6" s="2"/>
      <c r="I6" s="2"/>
      <c r="J6" s="2"/>
      <c r="K6" s="2"/>
      <c r="L6" s="2"/>
      <c r="N6" s="2"/>
    </row>
    <row r="7" spans="1:69" s="3" customFormat="1">
      <c r="A7" s="2"/>
      <c r="B7" s="2"/>
      <c r="C7" s="23" t="s">
        <v>147</v>
      </c>
      <c r="D7" s="2"/>
      <c r="E7" s="2"/>
      <c r="F7" s="2"/>
      <c r="G7" s="2"/>
      <c r="I7" s="2"/>
      <c r="J7" s="2"/>
      <c r="K7" s="2"/>
      <c r="L7" s="2"/>
      <c r="N7" s="2"/>
    </row>
    <row r="8" spans="1:69" s="3" customFormat="1">
      <c r="A8" s="2"/>
      <c r="B8"/>
      <c r="C8" s="23"/>
      <c r="D8" s="23" t="s">
        <v>153</v>
      </c>
      <c r="E8" s="2"/>
      <c r="F8" s="2"/>
      <c r="G8" s="2"/>
      <c r="H8" s="16"/>
      <c r="I8" s="2"/>
      <c r="J8" s="2"/>
      <c r="K8" s="2"/>
      <c r="L8" s="2"/>
      <c r="N8" s="2"/>
      <c r="O8" s="17"/>
      <c r="P8" s="17"/>
      <c r="Q8" s="17"/>
      <c r="R8" s="17"/>
      <c r="S8" s="17"/>
    </row>
    <row r="9" spans="1:69" s="3" customFormat="1">
      <c r="A9" s="10" t="s">
        <v>139</v>
      </c>
      <c r="B9" s="10" t="str">
        <f t="shared" ref="B9:B31" si="1">+IF(D8="Calidad best effort",C7,B8)</f>
        <v>Simétrico</v>
      </c>
      <c r="C9" s="10" t="str">
        <f t="shared" ref="C9:C31" si="2">+IF(D9=2,D8,C8)</f>
        <v>Calidad Best Effort</v>
      </c>
      <c r="D9" s="22">
        <f t="array" ref="D9:D31">vel.SAIB</f>
        <v>2</v>
      </c>
      <c r="E9" s="2"/>
      <c r="F9" s="2"/>
      <c r="G9" s="2"/>
      <c r="H9" s="16"/>
      <c r="I9" s="2"/>
      <c r="J9" s="28">
        <f>INDEX([0]!factor.vel.SAIB,MATCH(D9,vel.SAIB,0))</f>
        <v>0.42371230003293037</v>
      </c>
      <c r="K9" s="28">
        <f>INDEX(factor.calidad.SAIB,MATCH(C9,calidad.SAIB,0))</f>
        <v>1</v>
      </c>
      <c r="L9" s="28">
        <f t="shared" ref="L9:L31" si="3">INDEX(factor.simetria.SAIB,MATCH(B9,simetria.SAIB,0))</f>
        <v>1.785512716845804</v>
      </c>
      <c r="M9" s="25">
        <f>J9*K9*L9</f>
        <v>0.75654369999278193</v>
      </c>
      <c r="N9" s="2"/>
      <c r="O9" s="24">
        <f t="array" ref="O9:S31">INDEX(costo.unitario,MATCH($A9:$A31,niveles.desagregacion,0),indice.tiempo)*M9:M31</f>
        <v>43.834420750980968</v>
      </c>
      <c r="P9" s="24">
        <v>45.104892061220909</v>
      </c>
      <c r="Q9" s="24">
        <v>46.1791772277736</v>
      </c>
      <c r="R9" s="24">
        <v>47.22984669150123</v>
      </c>
      <c r="S9" s="24">
        <v>48.009679669913361</v>
      </c>
    </row>
    <row r="10" spans="1:69">
      <c r="A10" s="10" t="s">
        <v>139</v>
      </c>
      <c r="B10" s="10" t="str">
        <f t="shared" si="1"/>
        <v>Simétrico</v>
      </c>
      <c r="C10" s="10" t="str">
        <f t="shared" si="2"/>
        <v>Calidad Best Effort</v>
      </c>
      <c r="D10" s="22">
        <v>3</v>
      </c>
      <c r="E10" s="19" t="s">
        <v>34</v>
      </c>
      <c r="H10" s="19" t="s">
        <v>199</v>
      </c>
      <c r="J10" s="28">
        <f>INDEX([0]!factor.vel.SAIB,MATCH(D10,vel.SAIB,0))</f>
        <v>0.51604389145588314</v>
      </c>
      <c r="K10" s="28">
        <f>INDEX(factor.calidad.SAIB,MATCH(C10,calidad.SAIB,0))</f>
        <v>1</v>
      </c>
      <c r="L10" s="28">
        <f t="shared" si="3"/>
        <v>1.785512716845804</v>
      </c>
      <c r="M10" s="25">
        <f>J10*K10*L10</f>
        <v>0.92140293064507506</v>
      </c>
      <c r="O10" s="24">
        <v>53.38642532277845</v>
      </c>
      <c r="P10" s="24">
        <v>54.93374636790346</v>
      </c>
      <c r="Q10" s="24">
        <v>56.242130141133778</v>
      </c>
      <c r="R10" s="24">
        <v>57.521752088983142</v>
      </c>
      <c r="S10" s="24">
        <v>58.471519289119058</v>
      </c>
    </row>
    <row r="11" spans="1:69" outlineLevel="1">
      <c r="A11" s="10" t="s">
        <v>139</v>
      </c>
      <c r="B11" s="10" t="str">
        <f t="shared" si="1"/>
        <v>Simétrico</v>
      </c>
      <c r="C11" s="10" t="str">
        <f t="shared" si="2"/>
        <v>Calidad Best Effort</v>
      </c>
      <c r="D11" s="22">
        <v>5</v>
      </c>
      <c r="E11" s="19" t="s">
        <v>34</v>
      </c>
      <c r="H11" s="19" t="s">
        <v>199</v>
      </c>
      <c r="J11" s="28">
        <f t="shared" ref="J11:J31" si="4">INDEX(factor.vel.SAIB,MATCH(D11,vel.SAIB,0))</f>
        <v>0.66152993854355946</v>
      </c>
      <c r="K11" s="28">
        <f t="shared" ref="K11:K31" si="5">INDEX(factor.calidad.SAIB,MATCH(C11,calidad.SAIB,0))</f>
        <v>1</v>
      </c>
      <c r="L11" s="28">
        <f t="shared" si="3"/>
        <v>1.785512716845804</v>
      </c>
      <c r="M11" s="25">
        <f t="shared" ref="M11:M31" si="6">J11*K11*L11</f>
        <v>1.1811701178437486</v>
      </c>
      <c r="O11" s="24">
        <v>68.437431868830089</v>
      </c>
      <c r="P11" s="24">
        <v>70.420982517982992</v>
      </c>
      <c r="Q11" s="24">
        <v>72.098233332161925</v>
      </c>
      <c r="R11" s="24">
        <v>73.738613622550744</v>
      </c>
      <c r="S11" s="24">
        <v>74.956144627062812</v>
      </c>
    </row>
    <row r="12" spans="1:69" outlineLevel="1">
      <c r="A12" s="10" t="s">
        <v>139</v>
      </c>
      <c r="B12" s="10" t="str">
        <f t="shared" si="1"/>
        <v>Simétrico</v>
      </c>
      <c r="C12" s="10" t="str">
        <f t="shared" si="2"/>
        <v>Calidad Best Effort</v>
      </c>
      <c r="D12" s="22">
        <v>10</v>
      </c>
      <c r="E12" s="19" t="s">
        <v>34</v>
      </c>
      <c r="H12" s="19" t="s">
        <v>199</v>
      </c>
      <c r="J12" s="28">
        <f t="shared" si="4"/>
        <v>0.92663838733670956</v>
      </c>
      <c r="K12" s="28">
        <f t="shared" si="5"/>
        <v>1</v>
      </c>
      <c r="L12" s="28">
        <f t="shared" si="3"/>
        <v>1.785512716845804</v>
      </c>
      <c r="M12" s="25">
        <f t="shared" si="6"/>
        <v>1.6545246245071827</v>
      </c>
      <c r="O12" s="24">
        <v>95.863766407939934</v>
      </c>
      <c r="P12" s="24">
        <v>98.642225956994338</v>
      </c>
      <c r="Q12" s="24">
        <v>100.9916358613015</v>
      </c>
      <c r="R12" s="24">
        <v>103.28939936124435</v>
      </c>
      <c r="S12" s="24">
        <v>104.99485651566643</v>
      </c>
    </row>
    <row r="13" spans="1:69" outlineLevel="1">
      <c r="A13" s="10" t="s">
        <v>139</v>
      </c>
      <c r="B13" s="10" t="str">
        <f t="shared" si="1"/>
        <v>Simétrico</v>
      </c>
      <c r="C13" s="10" t="str">
        <f t="shared" si="2"/>
        <v>Calidad Best Effort</v>
      </c>
      <c r="D13" s="22">
        <v>15</v>
      </c>
      <c r="E13" s="19" t="s">
        <v>34</v>
      </c>
      <c r="H13" s="19" t="s">
        <v>199</v>
      </c>
      <c r="J13" s="28">
        <f t="shared" si="4"/>
        <v>1.1285631295963692</v>
      </c>
      <c r="K13" s="28">
        <f t="shared" si="5"/>
        <v>1</v>
      </c>
      <c r="L13" s="28">
        <f t="shared" si="3"/>
        <v>1.785512716845804</v>
      </c>
      <c r="M13" s="25">
        <f t="shared" si="6"/>
        <v>2.0150638196576165</v>
      </c>
      <c r="O13" s="24">
        <v>116.75354022747599</v>
      </c>
      <c r="P13" s="24">
        <v>120.13745680916445</v>
      </c>
      <c r="Q13" s="24">
        <v>122.99882908830159</v>
      </c>
      <c r="R13" s="24">
        <v>125.79730064096512</v>
      </c>
      <c r="S13" s="24">
        <v>127.87439575151738</v>
      </c>
    </row>
    <row r="14" spans="1:69" outlineLevel="1">
      <c r="A14" s="10" t="s">
        <v>139</v>
      </c>
      <c r="B14" s="10" t="str">
        <f t="shared" si="1"/>
        <v>Simétrico</v>
      </c>
      <c r="C14" s="10" t="str">
        <f t="shared" si="2"/>
        <v>Calidad Best Effort</v>
      </c>
      <c r="D14" s="22">
        <v>20</v>
      </c>
      <c r="E14" s="19" t="s">
        <v>34</v>
      </c>
      <c r="H14" s="19" t="s">
        <v>199</v>
      </c>
      <c r="J14" s="28">
        <f t="shared" si="4"/>
        <v>1.2979891775970445</v>
      </c>
      <c r="K14" s="28">
        <f t="shared" si="5"/>
        <v>1</v>
      </c>
      <c r="L14" s="28">
        <f t="shared" si="3"/>
        <v>1.785512716845804</v>
      </c>
      <c r="M14" s="25">
        <f t="shared" si="6"/>
        <v>2.3175761829277497</v>
      </c>
      <c r="O14" s="24">
        <v>134.28121802597346</v>
      </c>
      <c r="P14" s="24">
        <v>138.17314660819972</v>
      </c>
      <c r="Q14" s="24">
        <v>141.46408368916258</v>
      </c>
      <c r="R14" s="24">
        <v>144.68267704376703</v>
      </c>
      <c r="S14" s="24">
        <v>147.07159699306644</v>
      </c>
    </row>
    <row r="15" spans="1:69" outlineLevel="1">
      <c r="A15" s="10" t="s">
        <v>139</v>
      </c>
      <c r="B15" s="10" t="str">
        <f t="shared" si="1"/>
        <v>Simétrico</v>
      </c>
      <c r="C15" s="10" t="str">
        <f t="shared" si="2"/>
        <v>Calidad Best Effort</v>
      </c>
      <c r="D15" s="22">
        <v>30</v>
      </c>
      <c r="E15" s="19" t="s">
        <v>34</v>
      </c>
      <c r="H15" s="19" t="s">
        <v>199</v>
      </c>
      <c r="J15" s="28">
        <f t="shared" si="4"/>
        <v>1.5808353598013152</v>
      </c>
      <c r="K15" s="28">
        <f t="shared" si="5"/>
        <v>1</v>
      </c>
      <c r="L15" s="28">
        <f t="shared" si="3"/>
        <v>1.785512716845804</v>
      </c>
      <c r="M15" s="25">
        <f t="shared" si="6"/>
        <v>2.8226016381647603</v>
      </c>
      <c r="O15" s="24">
        <v>163.54257899563859</v>
      </c>
      <c r="P15" s="24">
        <v>168.28260181462289</v>
      </c>
      <c r="Q15" s="24">
        <v>172.29067044436187</v>
      </c>
      <c r="R15" s="24">
        <v>176.21063085050309</v>
      </c>
      <c r="S15" s="24">
        <v>179.12012284995004</v>
      </c>
    </row>
    <row r="16" spans="1:69" outlineLevel="1">
      <c r="A16" s="10" t="s">
        <v>139</v>
      </c>
      <c r="B16" s="10" t="str">
        <f t="shared" si="1"/>
        <v>Simétrico</v>
      </c>
      <c r="C16" s="10" t="str">
        <f t="shared" si="2"/>
        <v>Calidad Best Effort</v>
      </c>
      <c r="D16" s="22">
        <v>40</v>
      </c>
      <c r="E16" s="19" t="s">
        <v>34</v>
      </c>
      <c r="H16" s="19" t="s">
        <v>199</v>
      </c>
      <c r="J16" s="28">
        <f t="shared" si="4"/>
        <v>1.8181589800108939</v>
      </c>
      <c r="K16" s="28">
        <f t="shared" si="5"/>
        <v>1</v>
      </c>
      <c r="L16" s="28">
        <f t="shared" si="3"/>
        <v>1.785512716845804</v>
      </c>
      <c r="M16" s="25">
        <f t="shared" si="6"/>
        <v>3.246345980056847</v>
      </c>
      <c r="O16" s="24">
        <v>188.09448230740031</v>
      </c>
      <c r="P16" s="24">
        <v>193.54610318642469</v>
      </c>
      <c r="Q16" s="24">
        <v>198.15588492395858</v>
      </c>
      <c r="R16" s="24">
        <v>202.66433115115365</v>
      </c>
      <c r="S16" s="24">
        <v>206.01061194710519</v>
      </c>
    </row>
    <row r="17" spans="1:19" outlineLevel="1">
      <c r="A17" s="10" t="s">
        <v>139</v>
      </c>
      <c r="B17" s="10" t="str">
        <f t="shared" si="1"/>
        <v>Simétrico</v>
      </c>
      <c r="C17" s="10" t="str">
        <f t="shared" si="2"/>
        <v>Calidad Best Effort</v>
      </c>
      <c r="D17" s="22">
        <v>50</v>
      </c>
      <c r="E17" s="19" t="s">
        <v>34</v>
      </c>
      <c r="H17" s="19" t="s">
        <v>199</v>
      </c>
      <c r="J17" s="28">
        <f t="shared" si="4"/>
        <v>2.0265135112179755</v>
      </c>
      <c r="K17" s="28">
        <f t="shared" si="5"/>
        <v>1</v>
      </c>
      <c r="L17" s="28">
        <f t="shared" si="3"/>
        <v>1.785512716845804</v>
      </c>
      <c r="M17" s="25">
        <f t="shared" si="6"/>
        <v>3.6183656451395372</v>
      </c>
      <c r="O17" s="24">
        <v>209.64943878516789</v>
      </c>
      <c r="P17" s="24">
        <v>215.7257959634135</v>
      </c>
      <c r="Q17" s="24">
        <v>220.86384223856504</v>
      </c>
      <c r="R17" s="24">
        <v>225.88894031549768</v>
      </c>
      <c r="S17" s="24">
        <v>229.61869294982694</v>
      </c>
    </row>
    <row r="18" spans="1:19" outlineLevel="1">
      <c r="A18" s="10" t="s">
        <v>139</v>
      </c>
      <c r="B18" s="10" t="str">
        <f t="shared" si="1"/>
        <v>Simétrico</v>
      </c>
      <c r="C18" s="10" t="str">
        <f t="shared" si="2"/>
        <v>Calidad Best Effort</v>
      </c>
      <c r="D18" s="22">
        <v>60</v>
      </c>
      <c r="E18" s="19" t="s">
        <v>34</v>
      </c>
      <c r="H18" s="19" t="s">
        <v>199</v>
      </c>
      <c r="J18" s="28">
        <f t="shared" si="4"/>
        <v>2.2143559090858629</v>
      </c>
      <c r="K18" s="28">
        <f t="shared" si="5"/>
        <v>1</v>
      </c>
      <c r="L18" s="28">
        <f t="shared" si="3"/>
        <v>1.785512716845804</v>
      </c>
      <c r="M18" s="25">
        <f t="shared" si="6"/>
        <v>3.9537606352954593</v>
      </c>
      <c r="O18" s="24">
        <v>229.08234810211295</v>
      </c>
      <c r="P18" s="24">
        <v>235.72193740111425</v>
      </c>
      <c r="Q18" s="24">
        <v>241.33624150891185</v>
      </c>
      <c r="R18" s="24">
        <v>246.82712797909582</v>
      </c>
      <c r="S18" s="24">
        <v>250.90260033076632</v>
      </c>
    </row>
    <row r="19" spans="1:19" outlineLevel="1">
      <c r="A19" s="10" t="s">
        <v>139</v>
      </c>
      <c r="B19" s="10" t="str">
        <f t="shared" si="1"/>
        <v>Simétrico</v>
      </c>
      <c r="C19" s="10" t="str">
        <f t="shared" si="2"/>
        <v>Calidad Best Effort</v>
      </c>
      <c r="D19" s="22">
        <v>70</v>
      </c>
      <c r="E19" s="19" t="s">
        <v>34</v>
      </c>
      <c r="H19" s="19" t="s">
        <v>199</v>
      </c>
      <c r="J19" s="28">
        <f t="shared" si="4"/>
        <v>2.3866951719245444</v>
      </c>
      <c r="K19" s="28">
        <f t="shared" si="5"/>
        <v>1</v>
      </c>
      <c r="L19" s="28">
        <f t="shared" si="3"/>
        <v>1.785512716845804</v>
      </c>
      <c r="M19" s="25">
        <f t="shared" si="6"/>
        <v>4.261474580705757</v>
      </c>
      <c r="O19" s="24">
        <v>246.91140748650551</v>
      </c>
      <c r="P19" s="24">
        <v>254.0677438543255</v>
      </c>
      <c r="Q19" s="24">
        <v>260.11899896323359</v>
      </c>
      <c r="R19" s="24">
        <v>266.03723106594197</v>
      </c>
      <c r="S19" s="24">
        <v>270.42988996288477</v>
      </c>
    </row>
    <row r="20" spans="1:19" outlineLevel="1">
      <c r="A20" s="10" t="s">
        <v>139</v>
      </c>
      <c r="B20" s="10" t="str">
        <f t="shared" si="1"/>
        <v>Simétrico</v>
      </c>
      <c r="C20" s="10" t="str">
        <f t="shared" si="2"/>
        <v>Calidad Best Effort</v>
      </c>
      <c r="D20" s="22">
        <v>80</v>
      </c>
      <c r="E20" s="19" t="s">
        <v>34</v>
      </c>
      <c r="H20" s="19" t="s">
        <v>199</v>
      </c>
      <c r="J20" s="28">
        <f t="shared" si="4"/>
        <v>2.5467870870187617</v>
      </c>
      <c r="K20" s="28">
        <f t="shared" si="5"/>
        <v>1</v>
      </c>
      <c r="L20" s="28">
        <f t="shared" si="3"/>
        <v>1.785512716845804</v>
      </c>
      <c r="M20" s="25">
        <f t="shared" si="6"/>
        <v>4.5473207309706805</v>
      </c>
      <c r="O20" s="24">
        <v>263.47343876226699</v>
      </c>
      <c r="P20" s="24">
        <v>271.10979939445878</v>
      </c>
      <c r="Q20" s="24">
        <v>277.56695343445136</v>
      </c>
      <c r="R20" s="24">
        <v>283.88216170841105</v>
      </c>
      <c r="S20" s="24">
        <v>288.56946618198202</v>
      </c>
    </row>
    <row r="21" spans="1:19" outlineLevel="1">
      <c r="A21" s="10" t="s">
        <v>139</v>
      </c>
      <c r="B21" s="10" t="str">
        <f t="shared" si="1"/>
        <v>Simétrico</v>
      </c>
      <c r="C21" s="10" t="str">
        <f t="shared" si="2"/>
        <v>Calidad Best Effort</v>
      </c>
      <c r="D21" s="22">
        <v>100</v>
      </c>
      <c r="E21" s="19" t="s">
        <v>34</v>
      </c>
      <c r="H21" s="19" t="s">
        <v>199</v>
      </c>
      <c r="J21" s="28">
        <f t="shared" si="4"/>
        <v>2.8386397992589538</v>
      </c>
      <c r="K21" s="28">
        <f t="shared" si="5"/>
        <v>1</v>
      </c>
      <c r="L21" s="28">
        <f t="shared" si="3"/>
        <v>1.785512716845804</v>
      </c>
      <c r="M21" s="25">
        <f t="shared" si="6"/>
        <v>5.068427460121482</v>
      </c>
      <c r="O21" s="24">
        <v>293.66655466817127</v>
      </c>
      <c r="P21" s="24">
        <v>302.1780149792915</v>
      </c>
      <c r="Q21" s="24">
        <v>309.37513583061684</v>
      </c>
      <c r="R21" s="24">
        <v>316.41404443763986</v>
      </c>
      <c r="S21" s="24">
        <v>321.63849727774686</v>
      </c>
    </row>
    <row r="22" spans="1:19" outlineLevel="1">
      <c r="A22" s="10" t="s">
        <v>139</v>
      </c>
      <c r="B22" s="10" t="str">
        <f t="shared" si="1"/>
        <v>Simétrico</v>
      </c>
      <c r="C22" s="10" t="str">
        <f t="shared" si="2"/>
        <v>Calidad Best Effort</v>
      </c>
      <c r="D22" s="22">
        <v>120</v>
      </c>
      <c r="E22" s="19" t="s">
        <v>34</v>
      </c>
      <c r="H22" s="19" t="s">
        <v>199</v>
      </c>
      <c r="J22" s="28">
        <f t="shared" si="4"/>
        <v>3.1017601306183762</v>
      </c>
      <c r="K22" s="28">
        <f t="shared" si="5"/>
        <v>1</v>
      </c>
      <c r="L22" s="28">
        <f t="shared" si="3"/>
        <v>1.785512716845804</v>
      </c>
      <c r="M22" s="25">
        <f t="shared" si="6"/>
        <v>5.5382321578244129</v>
      </c>
      <c r="O22" s="24">
        <v>320.88721196806574</v>
      </c>
      <c r="P22" s="24">
        <v>330.18761994982714</v>
      </c>
      <c r="Q22" s="24">
        <v>338.0518591948736</v>
      </c>
      <c r="R22" s="24">
        <v>345.7432211232275</v>
      </c>
      <c r="S22" s="24">
        <v>351.45194102772905</v>
      </c>
    </row>
    <row r="23" spans="1:19" outlineLevel="1">
      <c r="A23" s="10" t="s">
        <v>139</v>
      </c>
      <c r="B23" s="10" t="str">
        <f t="shared" si="1"/>
        <v>Simétrico</v>
      </c>
      <c r="C23" s="10" t="str">
        <f t="shared" si="2"/>
        <v>Calidad Best Effort</v>
      </c>
      <c r="D23" s="22">
        <v>150</v>
      </c>
      <c r="E23" s="19" t="s">
        <v>34</v>
      </c>
      <c r="H23" s="19" t="s">
        <v>199</v>
      </c>
      <c r="J23" s="28">
        <f t="shared" si="4"/>
        <v>3.4572107732942632</v>
      </c>
      <c r="K23" s="28">
        <f t="shared" si="5"/>
        <v>1</v>
      </c>
      <c r="L23" s="28">
        <f t="shared" si="3"/>
        <v>1.785512716845804</v>
      </c>
      <c r="M23" s="25">
        <f t="shared" si="6"/>
        <v>6.172893800533223</v>
      </c>
      <c r="O23" s="24">
        <v>357.65974140856224</v>
      </c>
      <c r="P23" s="24">
        <v>368.02594295754125</v>
      </c>
      <c r="Q23" s="24">
        <v>376.79139595738934</v>
      </c>
      <c r="R23" s="24">
        <v>385.36416051694579</v>
      </c>
      <c r="S23" s="24">
        <v>391.72707935155842</v>
      </c>
    </row>
    <row r="24" spans="1:19" outlineLevel="1">
      <c r="A24" s="10" t="s">
        <v>139</v>
      </c>
      <c r="B24" s="10" t="str">
        <f t="shared" si="1"/>
        <v>Simétrico</v>
      </c>
      <c r="C24" s="10" t="str">
        <f t="shared" si="2"/>
        <v>Calidad Best Effort</v>
      </c>
      <c r="D24" s="22">
        <v>200</v>
      </c>
      <c r="E24" s="19" t="s">
        <v>34</v>
      </c>
      <c r="H24" s="19" t="s">
        <v>199</v>
      </c>
      <c r="J24" s="28">
        <f t="shared" si="4"/>
        <v>3.9762260973498145</v>
      </c>
      <c r="K24" s="28">
        <f t="shared" si="5"/>
        <v>1</v>
      </c>
      <c r="L24" s="28">
        <f t="shared" si="3"/>
        <v>1.785512716845804</v>
      </c>
      <c r="M24" s="25">
        <f t="shared" si="6"/>
        <v>7.0996022618722554</v>
      </c>
      <c r="O24" s="24">
        <v>411.35357113474578</v>
      </c>
      <c r="P24" s="24">
        <v>423.27600335896415</v>
      </c>
      <c r="Q24" s="24">
        <v>433.3573739373274</v>
      </c>
      <c r="R24" s="24">
        <v>443.21712863653636</v>
      </c>
      <c r="S24" s="24">
        <v>450.53528352629377</v>
      </c>
    </row>
    <row r="25" spans="1:19" outlineLevel="1">
      <c r="A25" s="10" t="s">
        <v>139</v>
      </c>
      <c r="B25" s="10" t="str">
        <f t="shared" si="1"/>
        <v>Simétrico</v>
      </c>
      <c r="C25" s="10" t="str">
        <f t="shared" si="2"/>
        <v>Calidad Best Effort</v>
      </c>
      <c r="D25" s="22">
        <v>250</v>
      </c>
      <c r="E25" s="19" t="s">
        <v>34</v>
      </c>
      <c r="H25" s="19" t="s">
        <v>199</v>
      </c>
      <c r="J25" s="28">
        <f t="shared" si="4"/>
        <v>4.4318874193766264</v>
      </c>
      <c r="K25" s="28">
        <f t="shared" si="5"/>
        <v>1</v>
      </c>
      <c r="L25" s="28">
        <f t="shared" si="3"/>
        <v>1.785512716845804</v>
      </c>
      <c r="M25" s="25">
        <f t="shared" si="6"/>
        <v>7.9131913469258999</v>
      </c>
      <c r="O25" s="24">
        <v>458.49322251640075</v>
      </c>
      <c r="P25" s="24">
        <v>471.7819229296145</v>
      </c>
      <c r="Q25" s="24">
        <v>483.018582601986</v>
      </c>
      <c r="R25" s="24">
        <v>494.00823000626423</v>
      </c>
      <c r="S25" s="24">
        <v>502.16501933234969</v>
      </c>
    </row>
    <row r="26" spans="1:19" outlineLevel="1">
      <c r="A26" s="10" t="s">
        <v>139</v>
      </c>
      <c r="B26" s="10" t="str">
        <f t="shared" si="1"/>
        <v>Simétrico</v>
      </c>
      <c r="C26" s="10" t="str">
        <f t="shared" si="2"/>
        <v>Calidad Best Effort</v>
      </c>
      <c r="D26" s="22">
        <v>300</v>
      </c>
      <c r="E26" s="19" t="s">
        <v>34</v>
      </c>
      <c r="H26" s="19" t="s">
        <v>199</v>
      </c>
      <c r="J26" s="28">
        <f t="shared" si="4"/>
        <v>4.8426896939866175</v>
      </c>
      <c r="K26" s="28">
        <f t="shared" si="5"/>
        <v>1</v>
      </c>
      <c r="L26" s="28">
        <f t="shared" si="3"/>
        <v>1.785512716845804</v>
      </c>
      <c r="M26" s="25">
        <f t="shared" si="6"/>
        <v>8.6466840323512208</v>
      </c>
      <c r="O26" s="24">
        <v>500.99205898943882</v>
      </c>
      <c r="P26" s="24">
        <v>515.51252091637957</v>
      </c>
      <c r="Q26" s="24">
        <v>527.79073352447028</v>
      </c>
      <c r="R26" s="24">
        <v>539.79903770488886</v>
      </c>
      <c r="S26" s="24">
        <v>548.71189939734813</v>
      </c>
    </row>
    <row r="27" spans="1:19" outlineLevel="1">
      <c r="A27" s="10" t="s">
        <v>139</v>
      </c>
      <c r="B27" s="10" t="str">
        <f t="shared" si="1"/>
        <v>Simétrico</v>
      </c>
      <c r="C27" s="10" t="str">
        <f t="shared" si="2"/>
        <v>Calidad Best Effort</v>
      </c>
      <c r="D27" s="22">
        <v>350</v>
      </c>
      <c r="E27" s="19" t="s">
        <v>34</v>
      </c>
      <c r="H27" s="19" t="s">
        <v>199</v>
      </c>
      <c r="J27" s="28">
        <f t="shared" si="4"/>
        <v>5.2195873591693909</v>
      </c>
      <c r="K27" s="28">
        <f t="shared" si="5"/>
        <v>1</v>
      </c>
      <c r="L27" s="28">
        <f t="shared" si="3"/>
        <v>1.785512716845804</v>
      </c>
      <c r="M27" s="25">
        <f t="shared" si="6"/>
        <v>9.3196396064845555</v>
      </c>
      <c r="O27" s="24">
        <v>539.98335292733032</v>
      </c>
      <c r="P27" s="24">
        <v>555.63391579888355</v>
      </c>
      <c r="Q27" s="24">
        <v>568.86771919577768</v>
      </c>
      <c r="R27" s="24">
        <v>581.81060768665179</v>
      </c>
      <c r="S27" s="24">
        <v>591.41714107278904</v>
      </c>
    </row>
    <row r="28" spans="1:19" outlineLevel="1">
      <c r="A28" s="10" t="s">
        <v>139</v>
      </c>
      <c r="B28" s="10" t="str">
        <f t="shared" si="1"/>
        <v>Simétrico</v>
      </c>
      <c r="C28" s="10" t="str">
        <f t="shared" si="2"/>
        <v>Calidad Best Effort</v>
      </c>
      <c r="D28" s="22">
        <v>400</v>
      </c>
      <c r="E28" s="19" t="s">
        <v>34</v>
      </c>
      <c r="H28" s="19" t="s">
        <v>199</v>
      </c>
      <c r="J28" s="28">
        <f t="shared" si="4"/>
        <v>5.5697006648653096</v>
      </c>
      <c r="K28" s="28">
        <f t="shared" si="5"/>
        <v>1</v>
      </c>
      <c r="L28" s="28">
        <f t="shared" si="3"/>
        <v>1.785512716845804</v>
      </c>
      <c r="M28" s="25">
        <f t="shared" si="6"/>
        <v>9.9447713661415396</v>
      </c>
      <c r="O28" s="24">
        <v>576.20371743220528</v>
      </c>
      <c r="P28" s="24">
        <v>592.90407024420949</v>
      </c>
      <c r="Q28" s="24">
        <v>607.0255550487301</v>
      </c>
      <c r="R28" s="24">
        <v>620.83661130133976</v>
      </c>
      <c r="S28" s="24">
        <v>631.0875203686677</v>
      </c>
    </row>
    <row r="29" spans="1:19" outlineLevel="1">
      <c r="A29" s="10" t="s">
        <v>139</v>
      </c>
      <c r="B29" s="10" t="str">
        <f t="shared" si="1"/>
        <v>Simétrico</v>
      </c>
      <c r="C29" s="10" t="str">
        <f t="shared" si="2"/>
        <v>Calidad Best Effort</v>
      </c>
      <c r="D29" s="22">
        <v>500</v>
      </c>
      <c r="E29" s="19" t="s">
        <v>34</v>
      </c>
      <c r="H29" s="19" t="s">
        <v>199</v>
      </c>
      <c r="J29" s="28">
        <f t="shared" si="4"/>
        <v>6.2079684861890678</v>
      </c>
      <c r="K29" s="28">
        <f t="shared" si="5"/>
        <v>1</v>
      </c>
      <c r="L29" s="28">
        <f t="shared" si="3"/>
        <v>1.785512716845804</v>
      </c>
      <c r="M29" s="25">
        <f t="shared" si="6"/>
        <v>11.084406677868575</v>
      </c>
      <c r="O29" s="24">
        <v>642.23460732976821</v>
      </c>
      <c r="P29" s="24">
        <v>660.84876098063921</v>
      </c>
      <c r="Q29" s="24">
        <v>676.58851755277828</v>
      </c>
      <c r="R29" s="24">
        <v>691.98227156868802</v>
      </c>
      <c r="S29" s="24">
        <v>703.40789823587988</v>
      </c>
    </row>
    <row r="30" spans="1:19" outlineLevel="1">
      <c r="A30" s="10" t="s">
        <v>139</v>
      </c>
      <c r="B30" s="10" t="str">
        <f t="shared" si="1"/>
        <v>Simétrico</v>
      </c>
      <c r="C30" s="10" t="str">
        <f t="shared" si="2"/>
        <v>Calidad Best Effort</v>
      </c>
      <c r="D30" s="22">
        <v>750</v>
      </c>
      <c r="E30" s="19" t="s">
        <v>34</v>
      </c>
      <c r="H30" s="19" t="s">
        <v>199</v>
      </c>
      <c r="J30" s="28">
        <f t="shared" si="4"/>
        <v>7.5607534060245989</v>
      </c>
      <c r="K30" s="28">
        <f t="shared" si="5"/>
        <v>1</v>
      </c>
      <c r="L30" s="28">
        <f t="shared" si="3"/>
        <v>1.785512716845804</v>
      </c>
      <c r="M30" s="25">
        <f t="shared" si="6"/>
        <v>13.499821355392148</v>
      </c>
      <c r="O30" s="24">
        <v>782.1846237844336</v>
      </c>
      <c r="P30" s="24">
        <v>804.85500716817455</v>
      </c>
      <c r="Q30" s="24">
        <v>824.02463059289869</v>
      </c>
      <c r="R30" s="24">
        <v>842.77285368169578</v>
      </c>
      <c r="S30" s="24">
        <v>856.6882506319414</v>
      </c>
    </row>
    <row r="31" spans="1:19" outlineLevel="1">
      <c r="A31" s="10" t="s">
        <v>139</v>
      </c>
      <c r="B31" s="10" t="str">
        <f t="shared" si="1"/>
        <v>Simétrico</v>
      </c>
      <c r="C31" s="10" t="str">
        <f t="shared" si="2"/>
        <v>Calidad Best Effort</v>
      </c>
      <c r="D31" s="22">
        <v>1000</v>
      </c>
      <c r="E31" s="19" t="s">
        <v>34</v>
      </c>
      <c r="H31" s="19" t="s">
        <v>199</v>
      </c>
      <c r="J31" s="28">
        <f t="shared" si="4"/>
        <v>8.6958149155642026</v>
      </c>
      <c r="K31" s="28">
        <f t="shared" si="5"/>
        <v>1</v>
      </c>
      <c r="L31" s="28">
        <f t="shared" si="3"/>
        <v>1.785512716845804</v>
      </c>
      <c r="M31" s="25">
        <f t="shared" si="6"/>
        <v>15.526488115077305</v>
      </c>
      <c r="O31" s="24">
        <v>899.61044263258998</v>
      </c>
      <c r="P31" s="24">
        <v>925.68422752984759</v>
      </c>
      <c r="Q31" s="24">
        <v>947.73169930291692</v>
      </c>
      <c r="R31" s="24">
        <v>969.2945078248797</v>
      </c>
      <c r="S31" s="24">
        <v>985.29896000811357</v>
      </c>
    </row>
    <row r="32" spans="1:19" s="3" customFormat="1">
      <c r="A32" s="10" t="s">
        <v>139</v>
      </c>
      <c r="B32" s="10" t="str">
        <f>+IF(D30="Calidad best effort",C29,B30)</f>
        <v>Simétrico</v>
      </c>
      <c r="C32" s="10" t="str">
        <f>+IF(D32=2,D30,C30)</f>
        <v>Calidad Best Effort</v>
      </c>
      <c r="D32" s="23" t="s">
        <v>154</v>
      </c>
      <c r="E32" s="2"/>
      <c r="F32" s="2"/>
      <c r="G32" s="2"/>
      <c r="H32" s="16"/>
      <c r="I32" s="2"/>
      <c r="J32" s="2"/>
      <c r="K32" s="2"/>
      <c r="L32" s="2"/>
      <c r="M32" s="2"/>
      <c r="N32" s="2"/>
      <c r="O32" s="17"/>
      <c r="P32" s="17"/>
      <c r="Q32" s="17"/>
      <c r="R32" s="17"/>
      <c r="S32" s="17"/>
    </row>
    <row r="33" spans="1:19" s="3" customFormat="1">
      <c r="A33" s="10" t="s">
        <v>139</v>
      </c>
      <c r="B33" s="10" t="str">
        <f>+IF(D32="Calidad best effort",C30,B32)</f>
        <v>Simétrico</v>
      </c>
      <c r="C33" s="10" t="str">
        <f t="shared" ref="C33:C55" si="7">+IF(D33=2,D32,C32)</f>
        <v>Calidad Datos Generales</v>
      </c>
      <c r="D33" s="22">
        <f t="array" ref="D33:D55">vel.SAIB</f>
        <v>2</v>
      </c>
      <c r="E33" s="2"/>
      <c r="F33" s="2"/>
      <c r="G33" s="2"/>
      <c r="H33" s="16"/>
      <c r="I33" s="2"/>
      <c r="J33" s="28">
        <f t="shared" ref="J33" si="8">INDEX(factor.vel.SAIB,MATCH(D33,vel.SAIB,0))</f>
        <v>0.42371230003293037</v>
      </c>
      <c r="K33" s="28">
        <f t="shared" ref="K33" si="9">INDEX(factor.calidad.SAIB,MATCH(C33,calidad.SAIB,0))</f>
        <v>1.1101500319478763</v>
      </c>
      <c r="L33" s="28">
        <f t="shared" ref="L33" si="10">INDEX(factor.simetria.SAIB,MATCH(B33,simetria.SAIB,0))</f>
        <v>1.785512716845804</v>
      </c>
      <c r="M33" s="25">
        <f>J33*K33*L33</f>
        <v>0.83987701271695148</v>
      </c>
      <c r="N33"/>
      <c r="O33" s="24">
        <f t="array" ref="O33:S55">INDEX(costo.unitario,MATCH($A33:$A55,niveles.desagregacion,0),indice.tiempo)*M33:M55</f>
        <v>48.662783597118178</v>
      </c>
      <c r="P33" s="24">
        <v>50.073197362769911</v>
      </c>
      <c r="Q33" s="24">
        <v>51.265815074739514</v>
      </c>
      <c r="R33" s="24">
        <v>52.432215813463394</v>
      </c>
      <c r="S33" s="24">
        <v>53.297947419361627</v>
      </c>
    </row>
    <row r="34" spans="1:19">
      <c r="A34" s="10" t="s">
        <v>139</v>
      </c>
      <c r="B34" s="10" t="str">
        <f t="shared" ref="B34:B55" si="11">+IF(D33="Calidad best effort",C32,B33)</f>
        <v>Simétrico</v>
      </c>
      <c r="C34" s="10" t="str">
        <f t="shared" si="7"/>
        <v>Calidad Datos Generales</v>
      </c>
      <c r="D34" s="22">
        <v>3</v>
      </c>
      <c r="E34" s="19" t="s">
        <v>34</v>
      </c>
      <c r="H34" s="19" t="s">
        <v>199</v>
      </c>
      <c r="J34" s="28">
        <f t="shared" ref="J34:J55" si="12">INDEX(factor.vel.SAIB,MATCH(D34,vel.SAIB,0))</f>
        <v>0.51604389145588314</v>
      </c>
      <c r="K34" s="28">
        <f t="shared" ref="K34:K55" si="13">INDEX(factor.calidad.SAIB,MATCH(C34,calidad.SAIB,0))</f>
        <v>1.1101500319478763</v>
      </c>
      <c r="L34" s="28">
        <f t="shared" ref="L34:L55" si="14">INDEX(factor.simetria.SAIB,MATCH(B34,simetria.SAIB,0))</f>
        <v>1.785512716845804</v>
      </c>
      <c r="M34" s="25">
        <f>J34*K34*L34</f>
        <v>1.0228954928924969</v>
      </c>
      <c r="O34" s="24">
        <v>59.266941777665409</v>
      </c>
      <c r="P34" s="24">
        <v>60.984700285344559</v>
      </c>
      <c r="Q34" s="24">
        <v>62.437202572996277</v>
      </c>
      <c r="R34" s="24">
        <v>63.857774919282448</v>
      </c>
      <c r="S34" s="24">
        <v>64.912159006856385</v>
      </c>
    </row>
    <row r="35" spans="1:19" outlineLevel="1">
      <c r="A35" s="10" t="s">
        <v>139</v>
      </c>
      <c r="B35" s="10" t="str">
        <f t="shared" si="11"/>
        <v>Simétrico</v>
      </c>
      <c r="C35" s="10" t="str">
        <f t="shared" si="7"/>
        <v>Calidad Datos Generales</v>
      </c>
      <c r="D35" s="22">
        <v>5</v>
      </c>
      <c r="E35" s="19" t="s">
        <v>34</v>
      </c>
      <c r="H35" s="19" t="s">
        <v>199</v>
      </c>
      <c r="J35" s="28">
        <f t="shared" si="12"/>
        <v>0.66152993854355946</v>
      </c>
      <c r="K35" s="28">
        <f t="shared" si="13"/>
        <v>1.1101500319478763</v>
      </c>
      <c r="L35" s="28">
        <f t="shared" si="14"/>
        <v>1.785512716845804</v>
      </c>
      <c r="M35" s="25">
        <f t="shared" ref="M35:M55" si="15">J35*K35*L35</f>
        <v>1.3112760440601143</v>
      </c>
      <c r="O35" s="24">
        <v>75.975817175612335</v>
      </c>
      <c r="P35" s="24">
        <v>78.177855992139655</v>
      </c>
      <c r="Q35" s="24">
        <v>80.039856037085002</v>
      </c>
      <c r="R35" s="24">
        <v>81.86092426886681</v>
      </c>
      <c r="S35" s="24">
        <v>83.212566352423423</v>
      </c>
    </row>
    <row r="36" spans="1:19" outlineLevel="1">
      <c r="A36" s="10" t="s">
        <v>139</v>
      </c>
      <c r="B36" s="10" t="str">
        <f t="shared" si="11"/>
        <v>Simétrico</v>
      </c>
      <c r="C36" s="10" t="str">
        <f t="shared" si="7"/>
        <v>Calidad Datos Generales</v>
      </c>
      <c r="D36" s="22">
        <v>10</v>
      </c>
      <c r="E36" s="19" t="s">
        <v>34</v>
      </c>
      <c r="H36" s="19" t="s">
        <v>199</v>
      </c>
      <c r="J36" s="28">
        <f t="shared" si="12"/>
        <v>0.92663838733670956</v>
      </c>
      <c r="K36" s="28">
        <f t="shared" si="13"/>
        <v>1.1101500319478763</v>
      </c>
      <c r="L36" s="28">
        <f t="shared" si="14"/>
        <v>1.785512716845804</v>
      </c>
      <c r="M36" s="25">
        <f t="shared" si="15"/>
        <v>1.8367705647551971</v>
      </c>
      <c r="O36" s="24">
        <v>106.42316334041828</v>
      </c>
      <c r="P36" s="24">
        <v>109.5076702975669</v>
      </c>
      <c r="Q36" s="24">
        <v>112.11586777789216</v>
      </c>
      <c r="R36" s="24">
        <v>114.66673000076237</v>
      </c>
      <c r="S36" s="24">
        <v>116.56004331522978</v>
      </c>
    </row>
    <row r="37" spans="1:19" outlineLevel="1">
      <c r="A37" s="10" t="s">
        <v>139</v>
      </c>
      <c r="B37" s="10" t="str">
        <f t="shared" si="11"/>
        <v>Simétrico</v>
      </c>
      <c r="C37" s="10" t="str">
        <f t="shared" si="7"/>
        <v>Calidad Datos Generales</v>
      </c>
      <c r="D37" s="22">
        <v>15</v>
      </c>
      <c r="E37" s="19" t="s">
        <v>34</v>
      </c>
      <c r="H37" s="19" t="s">
        <v>199</v>
      </c>
      <c r="J37" s="28">
        <f t="shared" si="12"/>
        <v>1.1285631295963692</v>
      </c>
      <c r="K37" s="28">
        <f t="shared" si="13"/>
        <v>1.1101500319478763</v>
      </c>
      <c r="L37" s="28">
        <f t="shared" si="14"/>
        <v>1.785512716845804</v>
      </c>
      <c r="M37" s="25">
        <f t="shared" si="15"/>
        <v>2.2370231637699125</v>
      </c>
      <c r="O37" s="24">
        <v>129.61394641356011</v>
      </c>
      <c r="P37" s="24">
        <v>133.37060151483053</v>
      </c>
      <c r="Q37" s="24">
        <v>136.54715404192939</v>
      </c>
      <c r="R37" s="24">
        <v>139.65387732552404</v>
      </c>
      <c r="S37" s="24">
        <v>141.95976452886239</v>
      </c>
    </row>
    <row r="38" spans="1:19" outlineLevel="1">
      <c r="A38" s="10" t="s">
        <v>139</v>
      </c>
      <c r="B38" s="10" t="str">
        <f t="shared" si="11"/>
        <v>Simétrico</v>
      </c>
      <c r="C38" s="10" t="str">
        <f t="shared" si="7"/>
        <v>Calidad Datos Generales</v>
      </c>
      <c r="D38" s="22">
        <v>20</v>
      </c>
      <c r="E38" s="19" t="s">
        <v>34</v>
      </c>
      <c r="H38" s="19" t="s">
        <v>199</v>
      </c>
      <c r="J38" s="28">
        <f t="shared" si="12"/>
        <v>1.2979891775970445</v>
      </c>
      <c r="K38" s="28">
        <f t="shared" si="13"/>
        <v>1.1101500319478763</v>
      </c>
      <c r="L38" s="28">
        <f t="shared" si="14"/>
        <v>1.785512716845804</v>
      </c>
      <c r="M38" s="25">
        <f t="shared" si="15"/>
        <v>2.5728572735188786</v>
      </c>
      <c r="O38" s="24">
        <v>149.07229848153418</v>
      </c>
      <c r="P38" s="24">
        <v>153.39292312143152</v>
      </c>
      <c r="Q38" s="24">
        <v>157.04635702700088</v>
      </c>
      <c r="R38" s="24">
        <v>160.61947854244224</v>
      </c>
      <c r="S38" s="24">
        <v>163.2715381004779</v>
      </c>
    </row>
    <row r="39" spans="1:19" outlineLevel="1">
      <c r="A39" s="10" t="s">
        <v>139</v>
      </c>
      <c r="B39" s="10" t="str">
        <f t="shared" si="11"/>
        <v>Simétrico</v>
      </c>
      <c r="C39" s="10" t="str">
        <f t="shared" si="7"/>
        <v>Calidad Datos Generales</v>
      </c>
      <c r="D39" s="22">
        <v>30</v>
      </c>
      <c r="E39" s="19" t="s">
        <v>34</v>
      </c>
      <c r="H39" s="19" t="s">
        <v>199</v>
      </c>
      <c r="J39" s="28">
        <f t="shared" si="12"/>
        <v>1.5808353598013152</v>
      </c>
      <c r="K39" s="28">
        <f t="shared" si="13"/>
        <v>1.1101500319478763</v>
      </c>
      <c r="L39" s="28">
        <f t="shared" si="14"/>
        <v>1.785512716845804</v>
      </c>
      <c r="M39" s="25">
        <f t="shared" si="15"/>
        <v>3.1335112987847369</v>
      </c>
      <c r="O39" s="24">
        <v>181.55679929684626</v>
      </c>
      <c r="P39" s="24">
        <v>186.81893578077535</v>
      </c>
      <c r="Q39" s="24">
        <v>191.26849329812939</v>
      </c>
      <c r="R39" s="24">
        <v>195.62023746824147</v>
      </c>
      <c r="S39" s="24">
        <v>198.85021010437956</v>
      </c>
    </row>
    <row r="40" spans="1:19" outlineLevel="1">
      <c r="A40" s="10" t="s">
        <v>139</v>
      </c>
      <c r="B40" s="10" t="str">
        <f t="shared" si="11"/>
        <v>Simétrico</v>
      </c>
      <c r="C40" s="10" t="str">
        <f t="shared" si="7"/>
        <v>Calidad Datos Generales</v>
      </c>
      <c r="D40" s="22">
        <v>40</v>
      </c>
      <c r="E40" s="19" t="s">
        <v>34</v>
      </c>
      <c r="H40" s="19" t="s">
        <v>199</v>
      </c>
      <c r="J40" s="28">
        <f t="shared" si="12"/>
        <v>1.8181589800108939</v>
      </c>
      <c r="K40" s="28">
        <f t="shared" si="13"/>
        <v>1.1101500319478763</v>
      </c>
      <c r="L40" s="28">
        <f t="shared" si="14"/>
        <v>1.785512716845804</v>
      </c>
      <c r="M40" s="25">
        <f t="shared" si="15"/>
        <v>3.6039310934739688</v>
      </c>
      <c r="O40" s="24">
        <v>208.81309554277973</v>
      </c>
      <c r="P40" s="24">
        <v>214.86521263579635</v>
      </c>
      <c r="Q40" s="24">
        <v>219.98276197899233</v>
      </c>
      <c r="R40" s="24">
        <v>224.98781370214823</v>
      </c>
      <c r="S40" s="24">
        <v>228.7026874346804</v>
      </c>
    </row>
    <row r="41" spans="1:19" outlineLevel="1">
      <c r="A41" s="10" t="s">
        <v>139</v>
      </c>
      <c r="B41" s="10" t="str">
        <f t="shared" si="11"/>
        <v>Simétrico</v>
      </c>
      <c r="C41" s="10" t="str">
        <f t="shared" si="7"/>
        <v>Calidad Datos Generales</v>
      </c>
      <c r="D41" s="22">
        <v>50</v>
      </c>
      <c r="E41" s="19" t="s">
        <v>34</v>
      </c>
      <c r="H41" s="19" t="s">
        <v>199</v>
      </c>
      <c r="J41" s="28">
        <f t="shared" si="12"/>
        <v>2.0265135112179755</v>
      </c>
      <c r="K41" s="28">
        <f t="shared" si="13"/>
        <v>1.1101500319478763</v>
      </c>
      <c r="L41" s="28">
        <f t="shared" si="14"/>
        <v>1.785512716845804</v>
      </c>
      <c r="M41" s="25">
        <f t="shared" si="15"/>
        <v>4.0169287365507556</v>
      </c>
      <c r="O41" s="24">
        <v>232.7423311652085</v>
      </c>
      <c r="P41" s="24">
        <v>239.48799928076454</v>
      </c>
      <c r="Q41" s="24">
        <v>245.1920015172737</v>
      </c>
      <c r="R41" s="24">
        <v>250.77061430792168</v>
      </c>
      <c r="S41" s="24">
        <v>254.91119931407999</v>
      </c>
    </row>
    <row r="42" spans="1:19" outlineLevel="1">
      <c r="A42" s="10" t="s">
        <v>139</v>
      </c>
      <c r="B42" s="10" t="str">
        <f t="shared" si="11"/>
        <v>Simétrico</v>
      </c>
      <c r="C42" s="10" t="str">
        <f t="shared" si="7"/>
        <v>Calidad Datos Generales</v>
      </c>
      <c r="D42" s="22">
        <v>60</v>
      </c>
      <c r="E42" s="19" t="s">
        <v>34</v>
      </c>
      <c r="H42" s="19" t="s">
        <v>199</v>
      </c>
      <c r="J42" s="28">
        <f t="shared" si="12"/>
        <v>2.2143559090858629</v>
      </c>
      <c r="K42" s="28">
        <f t="shared" si="13"/>
        <v>1.1101500319478763</v>
      </c>
      <c r="L42" s="28">
        <f t="shared" si="14"/>
        <v>1.785512716845804</v>
      </c>
      <c r="M42" s="25">
        <f t="shared" si="15"/>
        <v>4.3892674955875099</v>
      </c>
      <c r="O42" s="24">
        <v>254.3157760642552</v>
      </c>
      <c r="P42" s="24">
        <v>261.6867163366623</v>
      </c>
      <c r="Q42" s="24">
        <v>267.91943622129889</v>
      </c>
      <c r="R42" s="24">
        <v>274.01514401159579</v>
      </c>
      <c r="S42" s="24">
        <v>278.53952977300548</v>
      </c>
    </row>
    <row r="43" spans="1:19" outlineLevel="1">
      <c r="A43" s="10" t="s">
        <v>139</v>
      </c>
      <c r="B43" s="10" t="str">
        <f t="shared" si="11"/>
        <v>Simétrico</v>
      </c>
      <c r="C43" s="10" t="str">
        <f t="shared" si="7"/>
        <v>Calidad Datos Generales</v>
      </c>
      <c r="D43" s="22">
        <v>70</v>
      </c>
      <c r="E43" s="19" t="s">
        <v>34</v>
      </c>
      <c r="H43" s="19" t="s">
        <v>199</v>
      </c>
      <c r="J43" s="28">
        <f t="shared" si="12"/>
        <v>2.3866951719245444</v>
      </c>
      <c r="K43" s="28">
        <f t="shared" si="13"/>
        <v>1.1101500319478763</v>
      </c>
      <c r="L43" s="28">
        <f t="shared" si="14"/>
        <v>1.785512716845804</v>
      </c>
      <c r="M43" s="25">
        <f t="shared" si="15"/>
        <v>4.7308761419155587</v>
      </c>
      <c r="O43" s="24">
        <v>274.10870690943915</v>
      </c>
      <c r="P43" s="24">
        <v>282.05331395680429</v>
      </c>
      <c r="Q43" s="24">
        <v>288.77111500928339</v>
      </c>
      <c r="R43" s="24">
        <v>295.34124056718002</v>
      </c>
      <c r="S43" s="24">
        <v>300.21775098195724</v>
      </c>
    </row>
    <row r="44" spans="1:19" outlineLevel="1">
      <c r="A44" s="10" t="s">
        <v>139</v>
      </c>
      <c r="B44" s="10" t="str">
        <f t="shared" si="11"/>
        <v>Simétrico</v>
      </c>
      <c r="C44" s="10" t="str">
        <f t="shared" si="7"/>
        <v>Calidad Datos Generales</v>
      </c>
      <c r="D44" s="22">
        <v>80</v>
      </c>
      <c r="E44" s="19" t="s">
        <v>34</v>
      </c>
      <c r="H44" s="19" t="s">
        <v>199</v>
      </c>
      <c r="J44" s="28">
        <f t="shared" si="12"/>
        <v>2.5467870870187617</v>
      </c>
      <c r="K44" s="28">
        <f t="shared" si="13"/>
        <v>1.1101500319478763</v>
      </c>
      <c r="L44" s="28">
        <f t="shared" si="14"/>
        <v>1.785512716845804</v>
      </c>
      <c r="M44" s="25">
        <f t="shared" si="15"/>
        <v>5.048208254764341</v>
      </c>
      <c r="O44" s="24">
        <v>292.49504645934752</v>
      </c>
      <c r="P44" s="24">
        <v>300.97255245914073</v>
      </c>
      <c r="Q44" s="24">
        <v>308.14096222293091</v>
      </c>
      <c r="R44" s="24">
        <v>315.15179089002476</v>
      </c>
      <c r="S44" s="24">
        <v>320.35540210110895</v>
      </c>
    </row>
    <row r="45" spans="1:19" outlineLevel="1">
      <c r="A45" s="10" t="s">
        <v>139</v>
      </c>
      <c r="B45" s="10" t="str">
        <f t="shared" si="11"/>
        <v>Simétrico</v>
      </c>
      <c r="C45" s="10" t="str">
        <f t="shared" si="7"/>
        <v>Calidad Datos Generales</v>
      </c>
      <c r="D45" s="22">
        <v>100</v>
      </c>
      <c r="E45" s="19" t="s">
        <v>34</v>
      </c>
      <c r="H45" s="19" t="s">
        <v>199</v>
      </c>
      <c r="J45" s="28">
        <f t="shared" si="12"/>
        <v>2.8386397992589538</v>
      </c>
      <c r="K45" s="28">
        <f t="shared" si="13"/>
        <v>1.1101500319478763</v>
      </c>
      <c r="L45" s="28">
        <f t="shared" si="14"/>
        <v>1.785512716845804</v>
      </c>
      <c r="M45" s="25">
        <f t="shared" si="15"/>
        <v>5.6267149067793572</v>
      </c>
      <c r="O45" s="24">
        <v>326.0139350468931</v>
      </c>
      <c r="P45" s="24">
        <v>335.46293298320637</v>
      </c>
      <c r="Q45" s="24">
        <v>343.45281692623786</v>
      </c>
      <c r="R45" s="24">
        <v>351.26706154120262</v>
      </c>
      <c r="S45" s="24">
        <v>357.0669880285576</v>
      </c>
    </row>
    <row r="46" spans="1:19" outlineLevel="1">
      <c r="A46" s="10" t="s">
        <v>139</v>
      </c>
      <c r="B46" s="10" t="str">
        <f t="shared" si="11"/>
        <v>Simétrico</v>
      </c>
      <c r="C46" s="10" t="str">
        <f t="shared" si="7"/>
        <v>Calidad Datos Generales</v>
      </c>
      <c r="D46" s="22">
        <v>120</v>
      </c>
      <c r="E46" s="19" t="s">
        <v>34</v>
      </c>
      <c r="H46" s="19" t="s">
        <v>199</v>
      </c>
      <c r="J46" s="28">
        <f t="shared" si="12"/>
        <v>3.1017601306183762</v>
      </c>
      <c r="K46" s="28">
        <f t="shared" si="13"/>
        <v>1.1101500319478763</v>
      </c>
      <c r="L46" s="28">
        <f t="shared" si="14"/>
        <v>1.785512716845804</v>
      </c>
      <c r="M46" s="25">
        <f t="shared" si="15"/>
        <v>6.1482686069435273</v>
      </c>
      <c r="O46" s="24">
        <v>356.2329486180131</v>
      </c>
      <c r="P46" s="24">
        <v>366.55779683609381</v>
      </c>
      <c r="Q46" s="24">
        <v>375.28828228522787</v>
      </c>
      <c r="R46" s="24">
        <v>383.82684797571261</v>
      </c>
      <c r="S46" s="24">
        <v>390.16438356007649</v>
      </c>
    </row>
    <row r="47" spans="1:19" outlineLevel="1">
      <c r="A47" s="10" t="s">
        <v>139</v>
      </c>
      <c r="B47" s="10" t="str">
        <f t="shared" si="11"/>
        <v>Simétrico</v>
      </c>
      <c r="C47" s="10" t="str">
        <f t="shared" si="7"/>
        <v>Calidad Datos Generales</v>
      </c>
      <c r="D47" s="22">
        <v>150</v>
      </c>
      <c r="E47" s="19" t="s">
        <v>34</v>
      </c>
      <c r="H47" s="19" t="s">
        <v>199</v>
      </c>
      <c r="J47" s="28">
        <f t="shared" si="12"/>
        <v>3.4572107732942632</v>
      </c>
      <c r="K47" s="28">
        <f t="shared" si="13"/>
        <v>1.1101500319478763</v>
      </c>
      <c r="L47" s="28">
        <f t="shared" si="14"/>
        <v>1.785512716845804</v>
      </c>
      <c r="M47" s="25">
        <f t="shared" si="15"/>
        <v>6.8528382498728044</v>
      </c>
      <c r="O47" s="24">
        <v>397.05597335118449</v>
      </c>
      <c r="P47" s="24">
        <v>408.56401233196164</v>
      </c>
      <c r="Q47" s="24">
        <v>418.29498025978063</v>
      </c>
      <c r="R47" s="24">
        <v>427.81203510945386</v>
      </c>
      <c r="S47" s="24">
        <v>434.87582965698078</v>
      </c>
    </row>
    <row r="48" spans="1:19" outlineLevel="1">
      <c r="A48" s="10" t="s">
        <v>139</v>
      </c>
      <c r="B48" s="10" t="str">
        <f t="shared" si="11"/>
        <v>Simétrico</v>
      </c>
      <c r="C48" s="10" t="str">
        <f t="shared" si="7"/>
        <v>Calidad Datos Generales</v>
      </c>
      <c r="D48" s="22">
        <v>200</v>
      </c>
      <c r="E48" s="19" t="s">
        <v>34</v>
      </c>
      <c r="H48" s="19" t="s">
        <v>199</v>
      </c>
      <c r="J48" s="28">
        <f t="shared" si="12"/>
        <v>3.9762260973498145</v>
      </c>
      <c r="K48" s="28">
        <f t="shared" si="13"/>
        <v>1.1101500319478763</v>
      </c>
      <c r="L48" s="28">
        <f t="shared" si="14"/>
        <v>1.785512716845804</v>
      </c>
      <c r="M48" s="25">
        <f t="shared" si="15"/>
        <v>7.8816236778346989</v>
      </c>
      <c r="O48" s="24">
        <v>456.66418013711103</v>
      </c>
      <c r="P48" s="24">
        <v>469.89986865172341</v>
      </c>
      <c r="Q48" s="24">
        <v>481.09170252137176</v>
      </c>
      <c r="R48" s="24">
        <v>492.0375095156968</v>
      </c>
      <c r="S48" s="24">
        <v>500.16175940036049</v>
      </c>
    </row>
    <row r="49" spans="1:19" outlineLevel="1">
      <c r="A49" s="10" t="s">
        <v>139</v>
      </c>
      <c r="B49" s="10" t="str">
        <f t="shared" si="11"/>
        <v>Simétrico</v>
      </c>
      <c r="C49" s="10" t="str">
        <f t="shared" si="7"/>
        <v>Calidad Datos Generales</v>
      </c>
      <c r="D49" s="22">
        <v>250</v>
      </c>
      <c r="E49" s="19" t="s">
        <v>34</v>
      </c>
      <c r="H49" s="19" t="s">
        <v>199</v>
      </c>
      <c r="J49" s="28">
        <f t="shared" si="12"/>
        <v>4.4318874193766264</v>
      </c>
      <c r="K49" s="28">
        <f t="shared" si="13"/>
        <v>1.1101500319478763</v>
      </c>
      <c r="L49" s="28">
        <f t="shared" si="14"/>
        <v>1.785512716845804</v>
      </c>
      <c r="M49" s="25">
        <f t="shared" si="15"/>
        <v>8.7848296265994463</v>
      </c>
      <c r="O49" s="24">
        <v>508.99626562446707</v>
      </c>
      <c r="P49" s="24">
        <v>523.74871681274203</v>
      </c>
      <c r="Q49" s="24">
        <v>536.22309490701264</v>
      </c>
      <c r="R49" s="24">
        <v>548.42325232396809</v>
      </c>
      <c r="S49" s="24">
        <v>557.47851225491388</v>
      </c>
    </row>
    <row r="50" spans="1:19" outlineLevel="1">
      <c r="A50" s="10" t="s">
        <v>139</v>
      </c>
      <c r="B50" s="10" t="str">
        <f t="shared" si="11"/>
        <v>Simétrico</v>
      </c>
      <c r="C50" s="10" t="str">
        <f t="shared" si="7"/>
        <v>Calidad Datos Generales</v>
      </c>
      <c r="D50" s="22">
        <v>300</v>
      </c>
      <c r="E50" s="19" t="s">
        <v>34</v>
      </c>
      <c r="H50" s="19" t="s">
        <v>199</v>
      </c>
      <c r="J50" s="28">
        <f t="shared" si="12"/>
        <v>4.8426896939866175</v>
      </c>
      <c r="K50" s="28">
        <f t="shared" si="13"/>
        <v>1.1101500319478763</v>
      </c>
      <c r="L50" s="28">
        <f t="shared" si="14"/>
        <v>1.785512716845804</v>
      </c>
      <c r="M50" s="25">
        <f t="shared" si="15"/>
        <v>9.5991165547578987</v>
      </c>
      <c r="O50" s="24">
        <v>556.17635029275777</v>
      </c>
      <c r="P50" s="24">
        <v>572.29624156484897</v>
      </c>
      <c r="Q50" s="24">
        <v>585.92689968398361</v>
      </c>
      <c r="R50" s="24">
        <v>599.25791895351517</v>
      </c>
      <c r="S50" s="24">
        <v>609.1525326461458</v>
      </c>
    </row>
    <row r="51" spans="1:19" outlineLevel="1">
      <c r="A51" s="10" t="s">
        <v>139</v>
      </c>
      <c r="B51" s="10" t="str">
        <f t="shared" si="11"/>
        <v>Simétrico</v>
      </c>
      <c r="C51" s="10" t="str">
        <f t="shared" si="7"/>
        <v>Calidad Datos Generales</v>
      </c>
      <c r="D51" s="22">
        <v>350</v>
      </c>
      <c r="E51" s="19" t="s">
        <v>34</v>
      </c>
      <c r="H51" s="19" t="s">
        <v>199</v>
      </c>
      <c r="J51" s="28">
        <f t="shared" si="12"/>
        <v>5.2195873591693909</v>
      </c>
      <c r="K51" s="28">
        <f t="shared" si="13"/>
        <v>1.1101500319478763</v>
      </c>
      <c r="L51" s="28">
        <f t="shared" si="14"/>
        <v>1.785512716845804</v>
      </c>
      <c r="M51" s="25">
        <f t="shared" si="15"/>
        <v>10.346198206881521</v>
      </c>
      <c r="O51" s="24">
        <v>599.46253650359699</v>
      </c>
      <c r="P51" s="24">
        <v>616.83700937545404</v>
      </c>
      <c r="Q51" s="24">
        <v>631.52851663930801</v>
      </c>
      <c r="R51" s="24">
        <v>645.89706471094973</v>
      </c>
      <c r="S51" s="24">
        <v>656.56175805647831</v>
      </c>
    </row>
    <row r="52" spans="1:19" outlineLevel="1">
      <c r="A52" s="10" t="s">
        <v>139</v>
      </c>
      <c r="B52" s="10" t="str">
        <f t="shared" si="11"/>
        <v>Simétrico</v>
      </c>
      <c r="C52" s="10" t="str">
        <f t="shared" si="7"/>
        <v>Calidad Datos Generales</v>
      </c>
      <c r="D52" s="22">
        <v>400</v>
      </c>
      <c r="E52" s="19" t="s">
        <v>34</v>
      </c>
      <c r="H52" s="19" t="s">
        <v>199</v>
      </c>
      <c r="J52" s="28">
        <f t="shared" si="12"/>
        <v>5.5697006648653096</v>
      </c>
      <c r="K52" s="28">
        <f t="shared" si="13"/>
        <v>1.1101500319478763</v>
      </c>
      <c r="L52" s="28">
        <f t="shared" si="14"/>
        <v>1.785512716845804</v>
      </c>
      <c r="M52" s="25">
        <f t="shared" si="15"/>
        <v>11.040188249836357</v>
      </c>
      <c r="O52" s="24">
        <v>639.67257531584789</v>
      </c>
      <c r="P52" s="24">
        <v>658.21247252363514</v>
      </c>
      <c r="Q52" s="24">
        <v>673.88943933052508</v>
      </c>
      <c r="R52" s="24">
        <v>689.22178387059364</v>
      </c>
      <c r="S52" s="24">
        <v>700.60183089918257</v>
      </c>
    </row>
    <row r="53" spans="1:19" outlineLevel="1">
      <c r="A53" s="10" t="s">
        <v>139</v>
      </c>
      <c r="B53" s="10" t="str">
        <f t="shared" si="11"/>
        <v>Simétrico</v>
      </c>
      <c r="C53" s="10" t="str">
        <f t="shared" si="7"/>
        <v>Calidad Datos Generales</v>
      </c>
      <c r="D53" s="22">
        <v>500</v>
      </c>
      <c r="E53" s="19" t="s">
        <v>34</v>
      </c>
      <c r="H53" s="19" t="s">
        <v>199</v>
      </c>
      <c r="J53" s="28">
        <f t="shared" si="12"/>
        <v>6.2079684861890678</v>
      </c>
      <c r="K53" s="28">
        <f t="shared" si="13"/>
        <v>1.1101500319478763</v>
      </c>
      <c r="L53" s="28">
        <f t="shared" si="14"/>
        <v>1.785512716845804</v>
      </c>
      <c r="M53" s="25">
        <f t="shared" si="15"/>
        <v>12.305354427559054</v>
      </c>
      <c r="O53" s="24">
        <v>712.97676984517409</v>
      </c>
      <c r="P53" s="24">
        <v>733.64127311537118</v>
      </c>
      <c r="Q53" s="24">
        <v>751.11476437678323</v>
      </c>
      <c r="R53" s="24">
        <v>768.20414088934319</v>
      </c>
      <c r="S53" s="24">
        <v>780.88830069895073</v>
      </c>
    </row>
    <row r="54" spans="1:19" outlineLevel="1">
      <c r="A54" s="10" t="s">
        <v>139</v>
      </c>
      <c r="B54" s="10" t="str">
        <f t="shared" si="11"/>
        <v>Simétrico</v>
      </c>
      <c r="C54" s="10" t="str">
        <f t="shared" si="7"/>
        <v>Calidad Datos Generales</v>
      </c>
      <c r="D54" s="22">
        <v>750</v>
      </c>
      <c r="E54" s="19" t="s">
        <v>34</v>
      </c>
      <c r="H54" s="19" t="s">
        <v>199</v>
      </c>
      <c r="J54" s="28">
        <f t="shared" si="12"/>
        <v>7.5607534060245989</v>
      </c>
      <c r="K54" s="28">
        <f t="shared" si="13"/>
        <v>1.1101500319478763</v>
      </c>
      <c r="L54" s="28">
        <f t="shared" si="14"/>
        <v>1.785512716845804</v>
      </c>
      <c r="M54" s="25">
        <f t="shared" si="15"/>
        <v>14.986827108979215</v>
      </c>
      <c r="O54" s="24">
        <v>868.34228508342653</v>
      </c>
      <c r="P54" s="24">
        <v>893.50981192115717</v>
      </c>
      <c r="Q54" s="24">
        <v>914.79096997854333</v>
      </c>
      <c r="R54" s="24">
        <v>935.60431043953736</v>
      </c>
      <c r="S54" s="24">
        <v>951.05248880841987</v>
      </c>
    </row>
    <row r="55" spans="1:19" outlineLevel="1">
      <c r="A55" s="10" t="s">
        <v>139</v>
      </c>
      <c r="B55" s="10" t="str">
        <f t="shared" si="11"/>
        <v>Simétrico</v>
      </c>
      <c r="C55" s="10" t="str">
        <f t="shared" si="7"/>
        <v>Calidad Datos Generales</v>
      </c>
      <c r="D55" s="22">
        <v>1000</v>
      </c>
      <c r="E55" s="19" t="s">
        <v>34</v>
      </c>
      <c r="H55" s="19" t="s">
        <v>199</v>
      </c>
      <c r="J55" s="28">
        <f t="shared" si="12"/>
        <v>8.6958149155642026</v>
      </c>
      <c r="K55" s="28">
        <f t="shared" si="13"/>
        <v>1.1101500319478763</v>
      </c>
      <c r="L55" s="28">
        <f t="shared" si="14"/>
        <v>1.785512716845804</v>
      </c>
      <c r="M55" s="25">
        <f t="shared" si="15"/>
        <v>17.236731276991392</v>
      </c>
      <c r="O55" s="24">
        <v>998.70256162921305</v>
      </c>
      <c r="P55" s="24">
        <v>1027.6483747659056</v>
      </c>
      <c r="Q55" s="24">
        <v>1052.1243762591482</v>
      </c>
      <c r="R55" s="24">
        <v>1076.0623288286913</v>
      </c>
      <c r="S55" s="24">
        <v>1093.8296719312166</v>
      </c>
    </row>
    <row r="56" spans="1:19" s="3" customFormat="1">
      <c r="A56" s="10" t="s">
        <v>139</v>
      </c>
      <c r="B56" s="10" t="str">
        <f>+IF(D54="Calidad best effort",C53,B54)</f>
        <v>Simétrico</v>
      </c>
      <c r="C56" s="10" t="str">
        <f>+IF(D56=2,D54,C54)</f>
        <v>Calidad Datos Generales</v>
      </c>
      <c r="D56" s="23" t="s">
        <v>155</v>
      </c>
      <c r="E56" s="2"/>
      <c r="F56" s="2"/>
      <c r="G56" s="2"/>
      <c r="H56" s="16"/>
      <c r="I56" s="2"/>
      <c r="J56" s="2"/>
      <c r="K56" s="2"/>
      <c r="L56" s="2"/>
      <c r="M56" s="2"/>
      <c r="N56" s="2"/>
      <c r="O56" s="17"/>
      <c r="P56" s="17"/>
      <c r="Q56" s="17"/>
      <c r="R56" s="17"/>
      <c r="S56" s="17"/>
    </row>
    <row r="57" spans="1:19" s="3" customFormat="1">
      <c r="A57" s="10" t="s">
        <v>139</v>
      </c>
      <c r="B57" s="10" t="str">
        <f>+IF(D56="Calidad best effort",C54,B56)</f>
        <v>Simétrico</v>
      </c>
      <c r="C57" s="10" t="str">
        <f t="shared" ref="C57:C79" si="16">+IF(D57=2,D56,C56)</f>
        <v>Calidad Doble</v>
      </c>
      <c r="D57" s="22">
        <f t="array" ref="D57:D79">vel.SAIB</f>
        <v>2</v>
      </c>
      <c r="E57" s="2"/>
      <c r="F57" s="2"/>
      <c r="G57" s="2"/>
      <c r="H57" s="16"/>
      <c r="I57" s="2"/>
      <c r="J57" s="28">
        <f t="shared" ref="J57" si="17">INDEX(factor.vel.SAIB,MATCH(D57,vel.SAIB,0))</f>
        <v>0.42371230003293037</v>
      </c>
      <c r="K57" s="28">
        <f t="shared" ref="K57" si="18">INDEX(factor.calidad.SAIB,MATCH(C57,calidad.SAIB,0))</f>
        <v>1.2727636784397074</v>
      </c>
      <c r="L57" s="28">
        <f t="shared" ref="L57" si="19">INDEX(factor.simetria.SAIB,MATCH(B57,simetria.SAIB,0))</f>
        <v>1.785512716845804</v>
      </c>
      <c r="M57" s="25">
        <f>J57*K57*L57</f>
        <v>0.9629013425031997</v>
      </c>
      <c r="N57"/>
      <c r="O57" s="24">
        <f t="array" ref="O57:S79">INDEX(costo.unitario,MATCH($A57:$A79,niveles.desagregacion,0),indice.tiempo)*M57:M79</f>
        <v>55.790858597292385</v>
      </c>
      <c r="P57" s="24">
        <v>57.407868335465487</v>
      </c>
      <c r="Q57" s="24">
        <v>58.775179475740309</v>
      </c>
      <c r="R57" s="24">
        <v>60.11243340721856</v>
      </c>
      <c r="S57" s="24">
        <v>61.104976497390972</v>
      </c>
    </row>
    <row r="58" spans="1:19">
      <c r="A58" s="10" t="s">
        <v>139</v>
      </c>
      <c r="B58" s="10" t="str">
        <f t="shared" ref="B58:B79" si="20">+IF(D57="Calidad best effort",C56,B57)</f>
        <v>Simétrico</v>
      </c>
      <c r="C58" s="10" t="str">
        <f t="shared" si="16"/>
        <v>Calidad Doble</v>
      </c>
      <c r="D58" s="22">
        <v>3</v>
      </c>
      <c r="E58" s="19" t="s">
        <v>34</v>
      </c>
      <c r="H58" s="19" t="s">
        <v>199</v>
      </c>
      <c r="J58" s="28">
        <f t="shared" ref="J58:J79" si="21">INDEX(factor.vel.SAIB,MATCH(D58,vel.SAIB,0))</f>
        <v>0.51604389145588314</v>
      </c>
      <c r="K58" s="28">
        <f t="shared" ref="K58:K79" si="22">INDEX(factor.calidad.SAIB,MATCH(C58,calidad.SAIB,0))</f>
        <v>1.2727636784397074</v>
      </c>
      <c r="L58" s="28">
        <f t="shared" ref="L58:L79" si="23">INDEX(factor.simetria.SAIB,MATCH(B58,simetria.SAIB,0))</f>
        <v>1.785512716845804</v>
      </c>
      <c r="M58" s="25">
        <f>J58*K58*L58</f>
        <v>1.1727281833329524</v>
      </c>
      <c r="O58" s="24">
        <v>67.948303072566247</v>
      </c>
      <c r="P58" s="24">
        <v>69.91767709768672</v>
      </c>
      <c r="Q58" s="24">
        <v>71.582940441714172</v>
      </c>
      <c r="R58" s="24">
        <v>73.211596779071101</v>
      </c>
      <c r="S58" s="24">
        <v>74.42042597437748</v>
      </c>
    </row>
    <row r="59" spans="1:19" outlineLevel="1">
      <c r="A59" s="10" t="s">
        <v>139</v>
      </c>
      <c r="B59" s="10" t="str">
        <f t="shared" si="20"/>
        <v>Simétrico</v>
      </c>
      <c r="C59" s="10" t="str">
        <f t="shared" si="16"/>
        <v>Calidad Doble</v>
      </c>
      <c r="D59" s="22">
        <v>5</v>
      </c>
      <c r="E59" s="19" t="s">
        <v>34</v>
      </c>
      <c r="H59" s="19" t="s">
        <v>199</v>
      </c>
      <c r="J59" s="28">
        <f t="shared" si="21"/>
        <v>0.66152993854355946</v>
      </c>
      <c r="K59" s="28">
        <f t="shared" si="22"/>
        <v>1.2727636784397074</v>
      </c>
      <c r="L59" s="28">
        <f t="shared" si="23"/>
        <v>1.785512716845804</v>
      </c>
      <c r="M59" s="25">
        <f t="shared" ref="M59:M79" si="24">J59*K59*L59</f>
        <v>1.5033504240498721</v>
      </c>
      <c r="O59" s="24">
        <v>87.104677528339039</v>
      </c>
      <c r="P59" s="24">
        <v>89.62926874892635</v>
      </c>
      <c r="Q59" s="24">
        <v>91.764012664846732</v>
      </c>
      <c r="R59" s="24">
        <v>93.851829117281994</v>
      </c>
      <c r="S59" s="24">
        <v>95.401458357199175</v>
      </c>
    </row>
    <row r="60" spans="1:19" outlineLevel="1">
      <c r="A60" s="10" t="s">
        <v>139</v>
      </c>
      <c r="B60" s="10" t="str">
        <f t="shared" si="20"/>
        <v>Simétrico</v>
      </c>
      <c r="C60" s="10" t="str">
        <f t="shared" si="16"/>
        <v>Calidad Doble</v>
      </c>
      <c r="D60" s="22">
        <v>10</v>
      </c>
      <c r="E60" s="19" t="s">
        <v>34</v>
      </c>
      <c r="H60" s="19" t="s">
        <v>199</v>
      </c>
      <c r="J60" s="28">
        <f t="shared" si="21"/>
        <v>0.92663838733670956</v>
      </c>
      <c r="K60" s="28">
        <f t="shared" si="22"/>
        <v>1.2727636784397074</v>
      </c>
      <c r="L60" s="28">
        <f t="shared" si="23"/>
        <v>1.785512716845804</v>
      </c>
      <c r="M60" s="25">
        <f t="shared" si="24"/>
        <v>2.1058188471568373</v>
      </c>
      <c r="O60" s="24">
        <v>122.01191996245448</v>
      </c>
      <c r="P60" s="24">
        <v>125.54824235850489</v>
      </c>
      <c r="Q60" s="24">
        <v>128.53848595047356</v>
      </c>
      <c r="R60" s="24">
        <v>131.46299587484529</v>
      </c>
      <c r="S60" s="24">
        <v>133.63363979612888</v>
      </c>
    </row>
    <row r="61" spans="1:19" outlineLevel="1">
      <c r="A61" s="10" t="s">
        <v>139</v>
      </c>
      <c r="B61" s="10" t="str">
        <f t="shared" si="20"/>
        <v>Simétrico</v>
      </c>
      <c r="C61" s="10" t="str">
        <f t="shared" si="16"/>
        <v>Calidad Doble</v>
      </c>
      <c r="D61" s="22">
        <v>15</v>
      </c>
      <c r="E61" s="19" t="s">
        <v>34</v>
      </c>
      <c r="H61" s="19" t="s">
        <v>199</v>
      </c>
      <c r="J61" s="28">
        <f t="shared" si="21"/>
        <v>1.1285631295963692</v>
      </c>
      <c r="K61" s="28">
        <f t="shared" si="22"/>
        <v>1.2727636784397074</v>
      </c>
      <c r="L61" s="28">
        <f t="shared" si="23"/>
        <v>1.785512716845804</v>
      </c>
      <c r="M61" s="25">
        <f t="shared" si="24"/>
        <v>2.5647000393981951</v>
      </c>
      <c r="O61" s="24">
        <v>148.59966533078068</v>
      </c>
      <c r="P61" s="24">
        <v>152.90659144682363</v>
      </c>
      <c r="Q61" s="24">
        <v>156.54844215420363</v>
      </c>
      <c r="R61" s="24">
        <v>160.11023510158054</v>
      </c>
      <c r="S61" s="24">
        <v>162.75388631495616</v>
      </c>
    </row>
    <row r="62" spans="1:19" outlineLevel="1">
      <c r="A62" s="10" t="s">
        <v>139</v>
      </c>
      <c r="B62" s="10" t="str">
        <f t="shared" si="20"/>
        <v>Simétrico</v>
      </c>
      <c r="C62" s="10" t="str">
        <f t="shared" si="16"/>
        <v>Calidad Doble</v>
      </c>
      <c r="D62" s="22">
        <v>20</v>
      </c>
      <c r="E62" s="19" t="s">
        <v>34</v>
      </c>
      <c r="H62" s="19" t="s">
        <v>199</v>
      </c>
      <c r="J62" s="28">
        <f t="shared" si="21"/>
        <v>1.2979891775970445</v>
      </c>
      <c r="K62" s="28">
        <f t="shared" si="22"/>
        <v>1.2727636784397074</v>
      </c>
      <c r="L62" s="28">
        <f t="shared" si="23"/>
        <v>1.785512716845804</v>
      </c>
      <c r="M62" s="25">
        <f t="shared" si="24"/>
        <v>2.9497267876473789</v>
      </c>
      <c r="O62" s="24">
        <v>170.90825700010234</v>
      </c>
      <c r="P62" s="24">
        <v>175.86176233864126</v>
      </c>
      <c r="Q62" s="24">
        <v>180.05034752332119</v>
      </c>
      <c r="R62" s="24">
        <v>184.14685624072914</v>
      </c>
      <c r="S62" s="24">
        <v>187.18738678289748</v>
      </c>
    </row>
    <row r="63" spans="1:19" outlineLevel="1">
      <c r="A63" s="10" t="s">
        <v>139</v>
      </c>
      <c r="B63" s="10" t="str">
        <f t="shared" si="20"/>
        <v>Simétrico</v>
      </c>
      <c r="C63" s="10" t="str">
        <f t="shared" si="16"/>
        <v>Calidad Doble</v>
      </c>
      <c r="D63" s="22">
        <v>30</v>
      </c>
      <c r="E63" s="19" t="s">
        <v>34</v>
      </c>
      <c r="H63" s="19" t="s">
        <v>199</v>
      </c>
      <c r="J63" s="28">
        <f t="shared" si="21"/>
        <v>1.5808353598013152</v>
      </c>
      <c r="K63" s="28">
        <f t="shared" si="22"/>
        <v>1.2727636784397074</v>
      </c>
      <c r="L63" s="28">
        <f t="shared" si="23"/>
        <v>1.785512716845804</v>
      </c>
      <c r="M63" s="25">
        <f t="shared" si="24"/>
        <v>3.5925048437605245</v>
      </c>
      <c r="O63" s="24">
        <v>208.15105442400539</v>
      </c>
      <c r="P63" s="24">
        <v>214.18398330298402</v>
      </c>
      <c r="Q63" s="24">
        <v>219.28530747560941</v>
      </c>
      <c r="R63" s="24">
        <v>224.27449070146773</v>
      </c>
      <c r="S63" s="24">
        <v>227.97758644107469</v>
      </c>
    </row>
    <row r="64" spans="1:19" outlineLevel="1">
      <c r="A64" s="10" t="s">
        <v>139</v>
      </c>
      <c r="B64" s="10" t="str">
        <f t="shared" si="20"/>
        <v>Simétrico</v>
      </c>
      <c r="C64" s="10" t="str">
        <f t="shared" si="16"/>
        <v>Calidad Doble</v>
      </c>
      <c r="D64" s="22">
        <v>40</v>
      </c>
      <c r="E64" s="19" t="s">
        <v>34</v>
      </c>
      <c r="H64" s="19" t="s">
        <v>199</v>
      </c>
      <c r="J64" s="28">
        <f t="shared" si="21"/>
        <v>1.8181589800108939</v>
      </c>
      <c r="K64" s="28">
        <f t="shared" si="22"/>
        <v>1.2727636784397074</v>
      </c>
      <c r="L64" s="28">
        <f t="shared" si="23"/>
        <v>1.785512716845804</v>
      </c>
      <c r="M64" s="25">
        <f t="shared" si="24"/>
        <v>4.1318312510651101</v>
      </c>
      <c r="O64" s="24">
        <v>239.39982519577933</v>
      </c>
      <c r="P64" s="24">
        <v>246.3384502392251</v>
      </c>
      <c r="Q64" s="24">
        <v>252.20561300029289</v>
      </c>
      <c r="R64" s="24">
        <v>257.94379960446531</v>
      </c>
      <c r="S64" s="24">
        <v>262.20282425941275</v>
      </c>
    </row>
    <row r="65" spans="1:19" outlineLevel="1">
      <c r="A65" s="10" t="s">
        <v>139</v>
      </c>
      <c r="B65" s="10" t="str">
        <f t="shared" si="20"/>
        <v>Simétrico</v>
      </c>
      <c r="C65" s="10" t="str">
        <f t="shared" si="16"/>
        <v>Calidad Doble</v>
      </c>
      <c r="D65" s="22">
        <v>50</v>
      </c>
      <c r="E65" s="19" t="s">
        <v>34</v>
      </c>
      <c r="H65" s="19" t="s">
        <v>199</v>
      </c>
      <c r="J65" s="28">
        <f t="shared" si="21"/>
        <v>2.0265135112179755</v>
      </c>
      <c r="K65" s="28">
        <f t="shared" si="22"/>
        <v>1.2727636784397074</v>
      </c>
      <c r="L65" s="28">
        <f t="shared" si="23"/>
        <v>1.785512716845804</v>
      </c>
      <c r="M65" s="25">
        <f t="shared" si="24"/>
        <v>4.605324368447663</v>
      </c>
      <c r="O65" s="24">
        <v>266.83419089103057</v>
      </c>
      <c r="P65" s="24">
        <v>274.56795760472801</v>
      </c>
      <c r="Q65" s="24">
        <v>281.10747628188329</v>
      </c>
      <c r="R65" s="24">
        <v>287.50323859480039</v>
      </c>
      <c r="S65" s="24">
        <v>292.25033227733945</v>
      </c>
    </row>
    <row r="66" spans="1:19" outlineLevel="1">
      <c r="A66" s="10" t="s">
        <v>139</v>
      </c>
      <c r="B66" s="10" t="str">
        <f t="shared" si="20"/>
        <v>Simétrico</v>
      </c>
      <c r="C66" s="10" t="str">
        <f t="shared" si="16"/>
        <v>Calidad Doble</v>
      </c>
      <c r="D66" s="22">
        <v>60</v>
      </c>
      <c r="E66" s="19" t="s">
        <v>34</v>
      </c>
      <c r="H66" s="19" t="s">
        <v>199</v>
      </c>
      <c r="J66" s="28">
        <f t="shared" si="21"/>
        <v>2.2143559090858629</v>
      </c>
      <c r="K66" s="28">
        <f t="shared" si="22"/>
        <v>1.2727636784397074</v>
      </c>
      <c r="L66" s="28">
        <f t="shared" si="23"/>
        <v>1.785512716845804</v>
      </c>
      <c r="M66" s="25">
        <f t="shared" si="24"/>
        <v>5.0322029298487632</v>
      </c>
      <c r="O66" s="24">
        <v>291.5676920360508</v>
      </c>
      <c r="P66" s="24">
        <v>300.01832013557663</v>
      </c>
      <c r="Q66" s="24">
        <v>307.16400248369627</v>
      </c>
      <c r="R66" s="24">
        <v>314.15260334538243</v>
      </c>
      <c r="S66" s="24">
        <v>319.3397165270739</v>
      </c>
    </row>
    <row r="67" spans="1:19" outlineLevel="1">
      <c r="A67" s="10" t="s">
        <v>139</v>
      </c>
      <c r="B67" s="10" t="str">
        <f t="shared" si="20"/>
        <v>Simétrico</v>
      </c>
      <c r="C67" s="10" t="str">
        <f t="shared" si="16"/>
        <v>Calidad Doble</v>
      </c>
      <c r="D67" s="22">
        <v>70</v>
      </c>
      <c r="E67" s="19" t="s">
        <v>34</v>
      </c>
      <c r="H67" s="19" t="s">
        <v>199</v>
      </c>
      <c r="J67" s="28">
        <f t="shared" si="21"/>
        <v>2.3866951719245444</v>
      </c>
      <c r="K67" s="28">
        <f t="shared" si="22"/>
        <v>1.2727636784397074</v>
      </c>
      <c r="L67" s="28">
        <f t="shared" si="23"/>
        <v>1.785512716845804</v>
      </c>
      <c r="M67" s="25">
        <f t="shared" si="24"/>
        <v>5.423850062916368</v>
      </c>
      <c r="O67" s="24">
        <v>314.25987124125015</v>
      </c>
      <c r="P67" s="24">
        <v>323.36819624090862</v>
      </c>
      <c r="Q67" s="24">
        <v>331.07001395249955</v>
      </c>
      <c r="R67" s="24">
        <v>338.60252481340262</v>
      </c>
      <c r="S67" s="24">
        <v>344.1933415092065</v>
      </c>
    </row>
    <row r="68" spans="1:19" outlineLevel="1">
      <c r="A68" s="10" t="s">
        <v>139</v>
      </c>
      <c r="B68" s="10" t="str">
        <f t="shared" si="20"/>
        <v>Simétrico</v>
      </c>
      <c r="C68" s="10" t="str">
        <f t="shared" si="16"/>
        <v>Calidad Doble</v>
      </c>
      <c r="D68" s="22">
        <v>80</v>
      </c>
      <c r="E68" s="19" t="s">
        <v>34</v>
      </c>
      <c r="H68" s="19" t="s">
        <v>199</v>
      </c>
      <c r="J68" s="28">
        <f t="shared" si="21"/>
        <v>2.5467870870187617</v>
      </c>
      <c r="K68" s="28">
        <f t="shared" si="22"/>
        <v>1.2727636784397074</v>
      </c>
      <c r="L68" s="28">
        <f t="shared" si="23"/>
        <v>1.785512716845804</v>
      </c>
      <c r="M68" s="25">
        <f t="shared" si="24"/>
        <v>5.7876646605953823</v>
      </c>
      <c r="O68" s="24">
        <v>335.33942309022194</v>
      </c>
      <c r="P68" s="24">
        <v>345.05870553834251</v>
      </c>
      <c r="Q68" s="24">
        <v>353.27713666653534</v>
      </c>
      <c r="R68" s="24">
        <v>361.31490437941312</v>
      </c>
      <c r="S68" s="24">
        <v>367.28073526316217</v>
      </c>
    </row>
    <row r="69" spans="1:19" outlineLevel="1">
      <c r="A69" s="10" t="s">
        <v>139</v>
      </c>
      <c r="B69" s="10" t="str">
        <f t="shared" si="20"/>
        <v>Simétrico</v>
      </c>
      <c r="C69" s="10" t="str">
        <f t="shared" si="16"/>
        <v>Calidad Doble</v>
      </c>
      <c r="D69" s="22">
        <v>100</v>
      </c>
      <c r="E69" s="19" t="s">
        <v>34</v>
      </c>
      <c r="H69" s="19" t="s">
        <v>199</v>
      </c>
      <c r="J69" s="28">
        <f t="shared" si="21"/>
        <v>2.8386397992589538</v>
      </c>
      <c r="K69" s="28">
        <f t="shared" si="22"/>
        <v>1.2727636784397074</v>
      </c>
      <c r="L69" s="28">
        <f t="shared" si="23"/>
        <v>1.785512716845804</v>
      </c>
      <c r="M69" s="25">
        <f t="shared" si="24"/>
        <v>6.4509103780490413</v>
      </c>
      <c r="O69" s="24">
        <v>373.76812435417708</v>
      </c>
      <c r="P69" s="24">
        <v>384.6012018886521</v>
      </c>
      <c r="Q69" s="24">
        <v>393.76143589756003</v>
      </c>
      <c r="R69" s="24">
        <v>402.72030310843553</v>
      </c>
      <c r="S69" s="24">
        <v>409.36979692304493</v>
      </c>
    </row>
    <row r="70" spans="1:19" outlineLevel="1">
      <c r="A70" s="10" t="s">
        <v>139</v>
      </c>
      <c r="B70" s="10" t="str">
        <f t="shared" si="20"/>
        <v>Simétrico</v>
      </c>
      <c r="C70" s="10" t="str">
        <f t="shared" si="16"/>
        <v>Calidad Doble</v>
      </c>
      <c r="D70" s="22">
        <v>120</v>
      </c>
      <c r="E70" s="19" t="s">
        <v>34</v>
      </c>
      <c r="H70" s="19" t="s">
        <v>199</v>
      </c>
      <c r="J70" s="28">
        <f t="shared" si="21"/>
        <v>3.1017601306183762</v>
      </c>
      <c r="K70" s="28">
        <f t="shared" si="22"/>
        <v>1.2727636784397074</v>
      </c>
      <c r="L70" s="28">
        <f t="shared" si="23"/>
        <v>1.785512716845804</v>
      </c>
      <c r="M70" s="25">
        <f t="shared" si="24"/>
        <v>7.0488607332456779</v>
      </c>
      <c r="O70" s="24">
        <v>408.41358826873744</v>
      </c>
      <c r="P70" s="24">
        <v>420.25080974259407</v>
      </c>
      <c r="Q70" s="24">
        <v>430.26012781224932</v>
      </c>
      <c r="R70" s="24">
        <v>440.04941391239214</v>
      </c>
      <c r="S70" s="24">
        <v>447.31526525722751</v>
      </c>
    </row>
    <row r="71" spans="1:19" outlineLevel="1">
      <c r="A71" s="10" t="s">
        <v>139</v>
      </c>
      <c r="B71" s="10" t="str">
        <f t="shared" si="20"/>
        <v>Simétrico</v>
      </c>
      <c r="C71" s="10" t="str">
        <f t="shared" si="16"/>
        <v>Calidad Doble</v>
      </c>
      <c r="D71" s="22">
        <v>150</v>
      </c>
      <c r="E71" s="19" t="s">
        <v>34</v>
      </c>
      <c r="H71" s="19" t="s">
        <v>199</v>
      </c>
      <c r="J71" s="28">
        <f t="shared" si="21"/>
        <v>3.4572107732942632</v>
      </c>
      <c r="K71" s="28">
        <f t="shared" si="22"/>
        <v>1.2727636784397074</v>
      </c>
      <c r="L71" s="28">
        <f t="shared" si="23"/>
        <v>1.785512716845804</v>
      </c>
      <c r="M71" s="25">
        <f t="shared" si="24"/>
        <v>7.8566350201843296</v>
      </c>
      <c r="O71" s="24">
        <v>455.21632810495618</v>
      </c>
      <c r="P71" s="24">
        <v>468.41005291988205</v>
      </c>
      <c r="Q71" s="24">
        <v>479.56640312315909</v>
      </c>
      <c r="R71" s="24">
        <v>490.47750647837773</v>
      </c>
      <c r="S71" s="24">
        <v>498.57599845993258</v>
      </c>
    </row>
    <row r="72" spans="1:19" outlineLevel="1">
      <c r="A72" s="10" t="s">
        <v>139</v>
      </c>
      <c r="B72" s="10" t="str">
        <f t="shared" si="20"/>
        <v>Simétrico</v>
      </c>
      <c r="C72" s="10" t="str">
        <f t="shared" si="16"/>
        <v>Calidad Doble</v>
      </c>
      <c r="D72" s="22">
        <v>200</v>
      </c>
      <c r="E72" s="19" t="s">
        <v>34</v>
      </c>
      <c r="H72" s="19" t="s">
        <v>199</v>
      </c>
      <c r="J72" s="28">
        <f t="shared" si="21"/>
        <v>3.9762260973498145</v>
      </c>
      <c r="K72" s="28">
        <f t="shared" si="22"/>
        <v>1.2727636784397074</v>
      </c>
      <c r="L72" s="28">
        <f t="shared" si="23"/>
        <v>1.785512716845804</v>
      </c>
      <c r="M72" s="25">
        <f t="shared" si="24"/>
        <v>9.0361158902793992</v>
      </c>
      <c r="O72" s="24">
        <v>523.55588433676894</v>
      </c>
      <c r="P72" s="24">
        <v>538.73032303041316</v>
      </c>
      <c r="Q72" s="24">
        <v>551.56152533144461</v>
      </c>
      <c r="R72" s="24">
        <v>564.11066299092306</v>
      </c>
      <c r="S72" s="24">
        <v>573.4249447278022</v>
      </c>
    </row>
    <row r="73" spans="1:19" outlineLevel="1">
      <c r="A73" s="10" t="s">
        <v>139</v>
      </c>
      <c r="B73" s="10" t="str">
        <f t="shared" si="20"/>
        <v>Simétrico</v>
      </c>
      <c r="C73" s="10" t="str">
        <f t="shared" si="16"/>
        <v>Calidad Doble</v>
      </c>
      <c r="D73" s="22">
        <v>250</v>
      </c>
      <c r="E73" s="19" t="s">
        <v>34</v>
      </c>
      <c r="H73" s="19" t="s">
        <v>199</v>
      </c>
      <c r="J73" s="28">
        <f t="shared" si="21"/>
        <v>4.4318874193766264</v>
      </c>
      <c r="K73" s="28">
        <f t="shared" si="22"/>
        <v>1.2727636784397074</v>
      </c>
      <c r="L73" s="28">
        <f t="shared" si="23"/>
        <v>1.785512716845804</v>
      </c>
      <c r="M73" s="25">
        <f t="shared" si="24"/>
        <v>10.071622526910671</v>
      </c>
      <c r="O73" s="24">
        <v>583.55352042964944</v>
      </c>
      <c r="P73" s="24">
        <v>600.46689564925464</v>
      </c>
      <c r="Q73" s="24">
        <v>614.76850794723737</v>
      </c>
      <c r="R73" s="24">
        <v>628.75573200226188</v>
      </c>
      <c r="S73" s="24">
        <v>639.13739718918816</v>
      </c>
    </row>
    <row r="74" spans="1:19" outlineLevel="1">
      <c r="A74" s="10" t="s">
        <v>139</v>
      </c>
      <c r="B74" s="10" t="str">
        <f t="shared" si="20"/>
        <v>Simétrico</v>
      </c>
      <c r="C74" s="10" t="str">
        <f t="shared" si="16"/>
        <v>Calidad Doble</v>
      </c>
      <c r="D74" s="22">
        <v>300</v>
      </c>
      <c r="E74" s="19" t="s">
        <v>34</v>
      </c>
      <c r="H74" s="19" t="s">
        <v>199</v>
      </c>
      <c r="J74" s="28">
        <f t="shared" si="21"/>
        <v>4.8426896939866175</v>
      </c>
      <c r="K74" s="28">
        <f t="shared" si="22"/>
        <v>1.2727636784397074</v>
      </c>
      <c r="L74" s="28">
        <f t="shared" si="23"/>
        <v>1.785512716845804</v>
      </c>
      <c r="M74" s="25">
        <f t="shared" si="24"/>
        <v>11.005185375321222</v>
      </c>
      <c r="O74" s="24">
        <v>637.64449586848104</v>
      </c>
      <c r="P74" s="24">
        <v>656.12561240325783</v>
      </c>
      <c r="Q74" s="24">
        <v>671.7528754469962</v>
      </c>
      <c r="R74" s="24">
        <v>687.03660884748865</v>
      </c>
      <c r="S74" s="24">
        <v>698.38057548060749</v>
      </c>
    </row>
    <row r="75" spans="1:19" outlineLevel="1">
      <c r="A75" s="10" t="s">
        <v>139</v>
      </c>
      <c r="B75" s="10" t="str">
        <f t="shared" si="20"/>
        <v>Simétrico</v>
      </c>
      <c r="C75" s="10" t="str">
        <f t="shared" si="16"/>
        <v>Calidad Doble</v>
      </c>
      <c r="D75" s="22">
        <v>350</v>
      </c>
      <c r="E75" s="19" t="s">
        <v>34</v>
      </c>
      <c r="H75" s="19" t="s">
        <v>199</v>
      </c>
      <c r="J75" s="28">
        <f t="shared" si="21"/>
        <v>5.2195873591693909</v>
      </c>
      <c r="K75" s="28">
        <f t="shared" si="22"/>
        <v>1.2727636784397074</v>
      </c>
      <c r="L75" s="28">
        <f t="shared" si="23"/>
        <v>1.785512716845804</v>
      </c>
      <c r="M75" s="25">
        <f t="shared" si="24"/>
        <v>11.861698787281668</v>
      </c>
      <c r="O75" s="24">
        <v>687.27119856799561</v>
      </c>
      <c r="P75" s="24">
        <v>707.19066653804555</v>
      </c>
      <c r="Q75" s="24">
        <v>724.03417082922442</v>
      </c>
      <c r="R75" s="24">
        <v>740.50740919450425</v>
      </c>
      <c r="S75" s="24">
        <v>752.73425596409822</v>
      </c>
    </row>
    <row r="76" spans="1:19" outlineLevel="1">
      <c r="A76" s="10" t="s">
        <v>139</v>
      </c>
      <c r="B76" s="10" t="str">
        <f t="shared" si="20"/>
        <v>Simétrico</v>
      </c>
      <c r="C76" s="10" t="str">
        <f t="shared" si="16"/>
        <v>Calidad Doble</v>
      </c>
      <c r="D76" s="22">
        <v>400</v>
      </c>
      <c r="E76" s="19" t="s">
        <v>34</v>
      </c>
      <c r="H76" s="19" t="s">
        <v>199</v>
      </c>
      <c r="J76" s="28">
        <f t="shared" si="21"/>
        <v>5.5697006648653096</v>
      </c>
      <c r="K76" s="28">
        <f t="shared" si="22"/>
        <v>1.2727636784397074</v>
      </c>
      <c r="L76" s="28">
        <f t="shared" si="23"/>
        <v>1.785512716845804</v>
      </c>
      <c r="M76" s="25">
        <f t="shared" si="24"/>
        <v>12.657343785212181</v>
      </c>
      <c r="O76" s="24">
        <v>733.37116292964743</v>
      </c>
      <c r="P76" s="24">
        <v>754.62676540589484</v>
      </c>
      <c r="Q76" s="24">
        <v>772.60007835072679</v>
      </c>
      <c r="R76" s="24">
        <v>790.17828910993603</v>
      </c>
      <c r="S76" s="24">
        <v>803.22527384181933</v>
      </c>
    </row>
    <row r="77" spans="1:19" outlineLevel="1">
      <c r="A77" s="10" t="s">
        <v>139</v>
      </c>
      <c r="B77" s="10" t="str">
        <f t="shared" si="20"/>
        <v>Simétrico</v>
      </c>
      <c r="C77" s="10" t="str">
        <f t="shared" si="16"/>
        <v>Calidad Doble</v>
      </c>
      <c r="D77" s="22">
        <v>500</v>
      </c>
      <c r="E77" s="19" t="s">
        <v>34</v>
      </c>
      <c r="H77" s="19" t="s">
        <v>199</v>
      </c>
      <c r="J77" s="28">
        <f t="shared" si="21"/>
        <v>6.2079684861890678</v>
      </c>
      <c r="K77" s="28">
        <f t="shared" si="22"/>
        <v>1.2727636784397074</v>
      </c>
      <c r="L77" s="28">
        <f t="shared" si="23"/>
        <v>1.785512716845804</v>
      </c>
      <c r="M77" s="25">
        <f t="shared" si="24"/>
        <v>14.107830216645665</v>
      </c>
      <c r="O77" s="24">
        <v>817.41288124631683</v>
      </c>
      <c r="P77" s="24">
        <v>841.10429991804131</v>
      </c>
      <c r="Q77" s="24">
        <v>861.1372903905426</v>
      </c>
      <c r="R77" s="24">
        <v>880.72990137682802</v>
      </c>
      <c r="S77" s="24">
        <v>895.27202400224189</v>
      </c>
    </row>
    <row r="78" spans="1:19" outlineLevel="1">
      <c r="A78" s="10" t="s">
        <v>139</v>
      </c>
      <c r="B78" s="10" t="str">
        <f t="shared" si="20"/>
        <v>Simétrico</v>
      </c>
      <c r="C78" s="10" t="str">
        <f t="shared" si="16"/>
        <v>Calidad Doble</v>
      </c>
      <c r="D78" s="22">
        <v>750</v>
      </c>
      <c r="E78" s="19" t="s">
        <v>34</v>
      </c>
      <c r="H78" s="19" t="s">
        <v>199</v>
      </c>
      <c r="J78" s="28">
        <f t="shared" si="21"/>
        <v>7.5607534060245989</v>
      </c>
      <c r="K78" s="28">
        <f t="shared" si="22"/>
        <v>1.2727636784397074</v>
      </c>
      <c r="L78" s="28">
        <f t="shared" si="23"/>
        <v>1.785512716845804</v>
      </c>
      <c r="M78" s="25">
        <f t="shared" si="24"/>
        <v>17.182082286567827</v>
      </c>
      <c r="O78" s="24">
        <v>995.53617898685434</v>
      </c>
      <c r="P78" s="24">
        <v>1024.3902195339829</v>
      </c>
      <c r="Q78" s="24">
        <v>1048.7886199583388</v>
      </c>
      <c r="R78" s="24">
        <v>1072.6506773410445</v>
      </c>
      <c r="S78" s="24">
        <v>1090.3616891503877</v>
      </c>
    </row>
    <row r="79" spans="1:19" outlineLevel="1">
      <c r="A79" s="10" t="s">
        <v>139</v>
      </c>
      <c r="B79" s="10" t="str">
        <f t="shared" si="20"/>
        <v>Simétrico</v>
      </c>
      <c r="C79" s="10" t="str">
        <f t="shared" si="16"/>
        <v>Calidad Doble</v>
      </c>
      <c r="D79" s="22">
        <v>1000</v>
      </c>
      <c r="E79" s="19" t="s">
        <v>34</v>
      </c>
      <c r="H79" s="19" t="s">
        <v>199</v>
      </c>
      <c r="J79" s="28">
        <f t="shared" si="21"/>
        <v>8.6958149155642026</v>
      </c>
      <c r="K79" s="28">
        <f t="shared" si="22"/>
        <v>1.2727636784397074</v>
      </c>
      <c r="L79" s="28">
        <f t="shared" si="23"/>
        <v>1.785512716845804</v>
      </c>
      <c r="M79" s="25">
        <f t="shared" si="24"/>
        <v>19.761550126596187</v>
      </c>
      <c r="O79" s="24">
        <v>1144.9914961278284</v>
      </c>
      <c r="P79" s="24">
        <v>1178.1772625045078</v>
      </c>
      <c r="Q79" s="24">
        <v>1206.2384837786951</v>
      </c>
      <c r="R79" s="24">
        <v>1233.6828432705995</v>
      </c>
      <c r="S79" s="24">
        <v>1254.0527287027446</v>
      </c>
    </row>
    <row r="80" spans="1:19" s="3" customFormat="1">
      <c r="A80" s="10" t="s">
        <v>139</v>
      </c>
      <c r="B80" s="10" t="str">
        <f>+IF(D78="Calidad best effort",C77,B78)</f>
        <v>Simétrico</v>
      </c>
      <c r="C80" s="10" t="str">
        <f>+IF(D80=2,D78,C78)</f>
        <v>Calidad Doble</v>
      </c>
      <c r="D80" s="23" t="s">
        <v>156</v>
      </c>
      <c r="E80" s="2"/>
      <c r="F80" s="2"/>
      <c r="G80" s="2"/>
      <c r="H80" s="16"/>
      <c r="I80" s="2"/>
      <c r="J80" s="2"/>
      <c r="K80" s="2"/>
      <c r="L80" s="2"/>
      <c r="M80" s="2"/>
      <c r="N80" s="2"/>
      <c r="O80" s="17"/>
      <c r="P80" s="17"/>
      <c r="Q80" s="17"/>
      <c r="R80" s="17"/>
      <c r="S80" s="17"/>
    </row>
    <row r="81" spans="1:19" s="3" customFormat="1">
      <c r="A81" s="10" t="s">
        <v>139</v>
      </c>
      <c r="B81" s="10" t="str">
        <f>+IF(D80="Calidad best effort",C78,B80)</f>
        <v>Simétrico</v>
      </c>
      <c r="C81" s="10" t="str">
        <f t="shared" ref="C81:C103" si="25">+IF(D81=2,D80,C80)</f>
        <v>Calidad Triple</v>
      </c>
      <c r="D81" s="22">
        <f t="array" ref="D81:D103">vel.SAIB</f>
        <v>2</v>
      </c>
      <c r="E81" s="2"/>
      <c r="F81" s="2"/>
      <c r="G81" s="2"/>
      <c r="H81" s="16"/>
      <c r="I81" s="2"/>
      <c r="J81" s="28">
        <f t="shared" ref="J81" si="26">INDEX(factor.vel.SAIB,MATCH(D81,vel.SAIB,0))</f>
        <v>0.42371230003293037</v>
      </c>
      <c r="K81" s="28">
        <f t="shared" ref="K81" si="27">INDEX(factor.calidad.SAIB,MATCH(C81,calidad.SAIB,0))</f>
        <v>1.42</v>
      </c>
      <c r="L81" s="28">
        <f t="shared" ref="L81" si="28">INDEX(factor.simetria.SAIB,MATCH(B81,simetria.SAIB,0))</f>
        <v>1.785512716845804</v>
      </c>
      <c r="M81" s="25">
        <f>J81*K81*L81</f>
        <v>1.0742920539897505</v>
      </c>
      <c r="N81"/>
      <c r="O81" s="24">
        <f t="array" ref="O81:S103">INDEX(costo.unitario,MATCH($A81:$A103,niveles.desagregacion,0),indice.tiempo)*M81:M103</f>
        <v>62.244877466392978</v>
      </c>
      <c r="P81" s="24">
        <v>64.048946726933707</v>
      </c>
      <c r="Q81" s="24">
        <v>65.574431663438531</v>
      </c>
      <c r="R81" s="24">
        <v>67.066382301931753</v>
      </c>
      <c r="S81" s="24">
        <v>68.173745131276974</v>
      </c>
    </row>
    <row r="82" spans="1:19">
      <c r="A82" s="10" t="s">
        <v>139</v>
      </c>
      <c r="B82" s="10" t="str">
        <f t="shared" ref="B82:B103" si="29">+IF(D81="Calidad best effort",C80,B81)</f>
        <v>Simétrico</v>
      </c>
      <c r="C82" s="10" t="str">
        <f t="shared" si="25"/>
        <v>Calidad Triple</v>
      </c>
      <c r="D82" s="22">
        <v>3</v>
      </c>
      <c r="E82" s="19" t="s">
        <v>34</v>
      </c>
      <c r="H82" s="19" t="s">
        <v>199</v>
      </c>
      <c r="J82" s="28">
        <f t="shared" ref="J82:J103" si="30">INDEX(factor.vel.SAIB,MATCH(D82,vel.SAIB,0))</f>
        <v>0.51604389145588314</v>
      </c>
      <c r="K82" s="28">
        <f t="shared" ref="K82:K103" si="31">INDEX(factor.calidad.SAIB,MATCH(C82,calidad.SAIB,0))</f>
        <v>1.42</v>
      </c>
      <c r="L82" s="28">
        <f t="shared" ref="L82:L103" si="32">INDEX(factor.simetria.SAIB,MATCH(B82,simetria.SAIB,0))</f>
        <v>1.785512716845804</v>
      </c>
      <c r="M82" s="25">
        <f>J82*K82*L82</f>
        <v>1.3083921615160066</v>
      </c>
      <c r="O82" s="24">
        <v>75.808723958345396</v>
      </c>
      <c r="P82" s="24">
        <v>78.005919842422912</v>
      </c>
      <c r="Q82" s="24">
        <v>79.863824800409958</v>
      </c>
      <c r="R82" s="24">
        <v>81.680887966356053</v>
      </c>
      <c r="S82" s="24">
        <v>83.029557390549058</v>
      </c>
    </row>
    <row r="83" spans="1:19" outlineLevel="1">
      <c r="A83" s="10" t="s">
        <v>139</v>
      </c>
      <c r="B83" s="10" t="str">
        <f t="shared" si="29"/>
        <v>Simétrico</v>
      </c>
      <c r="C83" s="10" t="str">
        <f t="shared" si="25"/>
        <v>Calidad Triple</v>
      </c>
      <c r="D83" s="22">
        <v>5</v>
      </c>
      <c r="E83" s="19" t="s">
        <v>34</v>
      </c>
      <c r="H83" s="19" t="s">
        <v>199</v>
      </c>
      <c r="J83" s="28">
        <f t="shared" si="30"/>
        <v>0.66152993854355946</v>
      </c>
      <c r="K83" s="28">
        <f t="shared" si="31"/>
        <v>1.42</v>
      </c>
      <c r="L83" s="28">
        <f t="shared" si="32"/>
        <v>1.785512716845804</v>
      </c>
      <c r="M83" s="25">
        <f t="shared" ref="M83:M103" si="33">J83*K83*L83</f>
        <v>1.677261567338123</v>
      </c>
      <c r="O83" s="24">
        <v>97.181153253738728</v>
      </c>
      <c r="P83" s="24">
        <v>99.997795175535842</v>
      </c>
      <c r="Q83" s="24">
        <v>102.37949133166993</v>
      </c>
      <c r="R83" s="24">
        <v>104.70883134402206</v>
      </c>
      <c r="S83" s="24">
        <v>106.43772537042921</v>
      </c>
    </row>
    <row r="84" spans="1:19" outlineLevel="1">
      <c r="A84" s="10" t="s">
        <v>139</v>
      </c>
      <c r="B84" s="10" t="str">
        <f t="shared" si="29"/>
        <v>Simétrico</v>
      </c>
      <c r="C84" s="10" t="str">
        <f t="shared" si="25"/>
        <v>Calidad Triple</v>
      </c>
      <c r="D84" s="22">
        <v>10</v>
      </c>
      <c r="E84" s="19" t="s">
        <v>34</v>
      </c>
      <c r="H84" s="19" t="s">
        <v>199</v>
      </c>
      <c r="J84" s="28">
        <f t="shared" si="30"/>
        <v>0.92663838733670956</v>
      </c>
      <c r="K84" s="28">
        <f t="shared" si="31"/>
        <v>1.42</v>
      </c>
      <c r="L84" s="28">
        <f t="shared" si="32"/>
        <v>1.785512716845804</v>
      </c>
      <c r="M84" s="25">
        <f t="shared" si="33"/>
        <v>2.3494249668001994</v>
      </c>
      <c r="O84" s="24">
        <v>136.1265482992747</v>
      </c>
      <c r="P84" s="24">
        <v>140.07196085893196</v>
      </c>
      <c r="Q84" s="24">
        <v>143.40812292304813</v>
      </c>
      <c r="R84" s="24">
        <v>146.67094709296697</v>
      </c>
      <c r="S84" s="24">
        <v>149.09269625224633</v>
      </c>
    </row>
    <row r="85" spans="1:19" outlineLevel="1">
      <c r="A85" s="10" t="s">
        <v>139</v>
      </c>
      <c r="B85" s="10" t="str">
        <f t="shared" si="29"/>
        <v>Simétrico</v>
      </c>
      <c r="C85" s="10" t="str">
        <f t="shared" si="25"/>
        <v>Calidad Triple</v>
      </c>
      <c r="D85" s="22">
        <v>15</v>
      </c>
      <c r="E85" s="19" t="s">
        <v>34</v>
      </c>
      <c r="H85" s="19" t="s">
        <v>199</v>
      </c>
      <c r="J85" s="28">
        <f t="shared" si="30"/>
        <v>1.1285631295963692</v>
      </c>
      <c r="K85" s="28">
        <f t="shared" si="31"/>
        <v>1.42</v>
      </c>
      <c r="L85" s="28">
        <f t="shared" si="32"/>
        <v>1.785512716845804</v>
      </c>
      <c r="M85" s="25">
        <f t="shared" si="33"/>
        <v>2.8613906239138149</v>
      </c>
      <c r="O85" s="24">
        <v>165.79002712301588</v>
      </c>
      <c r="P85" s="24">
        <v>170.59518866901351</v>
      </c>
      <c r="Q85" s="24">
        <v>174.65833730538824</v>
      </c>
      <c r="R85" s="24">
        <v>178.63216691017044</v>
      </c>
      <c r="S85" s="24">
        <v>181.58164196715464</v>
      </c>
    </row>
    <row r="86" spans="1:19" outlineLevel="1">
      <c r="A86" s="10" t="s">
        <v>139</v>
      </c>
      <c r="B86" s="10" t="str">
        <f t="shared" si="29"/>
        <v>Simétrico</v>
      </c>
      <c r="C86" s="10" t="str">
        <f t="shared" si="25"/>
        <v>Calidad Triple</v>
      </c>
      <c r="D86" s="22">
        <v>20</v>
      </c>
      <c r="E86" s="19" t="s">
        <v>34</v>
      </c>
      <c r="H86" s="19" t="s">
        <v>199</v>
      </c>
      <c r="J86" s="28">
        <f t="shared" si="30"/>
        <v>1.2979891775970445</v>
      </c>
      <c r="K86" s="28">
        <f t="shared" si="31"/>
        <v>1.42</v>
      </c>
      <c r="L86" s="28">
        <f t="shared" si="32"/>
        <v>1.785512716845804</v>
      </c>
      <c r="M86" s="25">
        <f t="shared" si="33"/>
        <v>3.2909581797574043</v>
      </c>
      <c r="O86" s="24">
        <v>190.6793295968823</v>
      </c>
      <c r="P86" s="24">
        <v>196.20586818364359</v>
      </c>
      <c r="Q86" s="24">
        <v>200.87899883861084</v>
      </c>
      <c r="R86" s="24">
        <v>205.44940140214916</v>
      </c>
      <c r="S86" s="24">
        <v>208.84166773015434</v>
      </c>
    </row>
    <row r="87" spans="1:19" outlineLevel="1">
      <c r="A87" s="10" t="s">
        <v>139</v>
      </c>
      <c r="B87" s="10" t="str">
        <f t="shared" si="29"/>
        <v>Simétrico</v>
      </c>
      <c r="C87" s="10" t="str">
        <f t="shared" si="25"/>
        <v>Calidad Triple</v>
      </c>
      <c r="D87" s="22">
        <v>30</v>
      </c>
      <c r="E87" s="19" t="s">
        <v>34</v>
      </c>
      <c r="H87" s="19" t="s">
        <v>199</v>
      </c>
      <c r="J87" s="28">
        <f t="shared" si="30"/>
        <v>1.5808353598013152</v>
      </c>
      <c r="K87" s="28">
        <f t="shared" si="31"/>
        <v>1.42</v>
      </c>
      <c r="L87" s="28">
        <f t="shared" si="32"/>
        <v>1.785512716845804</v>
      </c>
      <c r="M87" s="25">
        <f t="shared" si="33"/>
        <v>4.0080943261939597</v>
      </c>
      <c r="O87" s="24">
        <v>232.23046217380679</v>
      </c>
      <c r="P87" s="24">
        <v>238.96129457676449</v>
      </c>
      <c r="Q87" s="24">
        <v>244.65275203099387</v>
      </c>
      <c r="R87" s="24">
        <v>250.21909580771441</v>
      </c>
      <c r="S87" s="24">
        <v>254.35057444692904</v>
      </c>
    </row>
    <row r="88" spans="1:19" outlineLevel="1">
      <c r="A88" s="10" t="s">
        <v>139</v>
      </c>
      <c r="B88" s="10" t="str">
        <f t="shared" si="29"/>
        <v>Simétrico</v>
      </c>
      <c r="C88" s="10" t="str">
        <f t="shared" si="25"/>
        <v>Calidad Triple</v>
      </c>
      <c r="D88" s="22">
        <v>40</v>
      </c>
      <c r="E88" s="19" t="s">
        <v>34</v>
      </c>
      <c r="H88" s="19" t="s">
        <v>199</v>
      </c>
      <c r="J88" s="28">
        <f t="shared" si="30"/>
        <v>1.8181589800108939</v>
      </c>
      <c r="K88" s="28">
        <f t="shared" si="31"/>
        <v>1.42</v>
      </c>
      <c r="L88" s="28">
        <f t="shared" si="32"/>
        <v>1.785512716845804</v>
      </c>
      <c r="M88" s="25">
        <f t="shared" si="33"/>
        <v>4.6098112916807228</v>
      </c>
      <c r="O88" s="24">
        <v>267.09416487650844</v>
      </c>
      <c r="P88" s="24">
        <v>274.83546652472307</v>
      </c>
      <c r="Q88" s="24">
        <v>281.38135659202118</v>
      </c>
      <c r="R88" s="24">
        <v>287.78335023463819</v>
      </c>
      <c r="S88" s="24">
        <v>292.53506896488938</v>
      </c>
    </row>
    <row r="89" spans="1:19" outlineLevel="1">
      <c r="A89" s="10" t="s">
        <v>139</v>
      </c>
      <c r="B89" s="10" t="str">
        <f t="shared" si="29"/>
        <v>Simétrico</v>
      </c>
      <c r="C89" s="10" t="str">
        <f t="shared" si="25"/>
        <v>Calidad Triple</v>
      </c>
      <c r="D89" s="22">
        <v>50</v>
      </c>
      <c r="E89" s="19" t="s">
        <v>34</v>
      </c>
      <c r="H89" s="19" t="s">
        <v>199</v>
      </c>
      <c r="J89" s="28">
        <f t="shared" si="30"/>
        <v>2.0265135112179755</v>
      </c>
      <c r="K89" s="28">
        <f t="shared" si="31"/>
        <v>1.42</v>
      </c>
      <c r="L89" s="28">
        <f t="shared" si="32"/>
        <v>1.785512716845804</v>
      </c>
      <c r="M89" s="25">
        <f t="shared" si="33"/>
        <v>5.1380792160981423</v>
      </c>
      <c r="O89" s="24">
        <v>297.70220307493838</v>
      </c>
      <c r="P89" s="24">
        <v>306.33063026804712</v>
      </c>
      <c r="Q89" s="24">
        <v>313.6266559787623</v>
      </c>
      <c r="R89" s="24">
        <v>320.76229524800664</v>
      </c>
      <c r="S89" s="24">
        <v>326.0585439887542</v>
      </c>
    </row>
    <row r="90" spans="1:19" outlineLevel="1">
      <c r="A90" s="10" t="s">
        <v>139</v>
      </c>
      <c r="B90" s="10" t="str">
        <f t="shared" si="29"/>
        <v>Simétrico</v>
      </c>
      <c r="C90" s="10" t="str">
        <f t="shared" si="25"/>
        <v>Calidad Triple</v>
      </c>
      <c r="D90" s="22">
        <v>60</v>
      </c>
      <c r="E90" s="19" t="s">
        <v>34</v>
      </c>
      <c r="H90" s="19" t="s">
        <v>199</v>
      </c>
      <c r="J90" s="28">
        <f t="shared" si="30"/>
        <v>2.2143559090858629</v>
      </c>
      <c r="K90" s="28">
        <f t="shared" si="31"/>
        <v>1.42</v>
      </c>
      <c r="L90" s="28">
        <f t="shared" si="32"/>
        <v>1.785512716845804</v>
      </c>
      <c r="M90" s="25">
        <f t="shared" si="33"/>
        <v>5.6143401021195523</v>
      </c>
      <c r="O90" s="24">
        <v>325.29693430500038</v>
      </c>
      <c r="P90" s="24">
        <v>334.72515110958221</v>
      </c>
      <c r="Q90" s="24">
        <v>342.69746294265485</v>
      </c>
      <c r="R90" s="24">
        <v>350.49452173031608</v>
      </c>
      <c r="S90" s="24">
        <v>356.28169246968815</v>
      </c>
    </row>
    <row r="91" spans="1:19" outlineLevel="1">
      <c r="A91" s="10" t="s">
        <v>139</v>
      </c>
      <c r="B91" s="10" t="str">
        <f t="shared" si="29"/>
        <v>Simétrico</v>
      </c>
      <c r="C91" s="10" t="str">
        <f t="shared" si="25"/>
        <v>Calidad Triple</v>
      </c>
      <c r="D91" s="22">
        <v>70</v>
      </c>
      <c r="E91" s="19" t="s">
        <v>34</v>
      </c>
      <c r="H91" s="19" t="s">
        <v>199</v>
      </c>
      <c r="J91" s="28">
        <f t="shared" si="30"/>
        <v>2.3866951719245444</v>
      </c>
      <c r="K91" s="28">
        <f t="shared" si="31"/>
        <v>1.42</v>
      </c>
      <c r="L91" s="28">
        <f t="shared" si="32"/>
        <v>1.785512716845804</v>
      </c>
      <c r="M91" s="25">
        <f t="shared" si="33"/>
        <v>6.0512939046021739</v>
      </c>
      <c r="O91" s="24">
        <v>350.61419863083773</v>
      </c>
      <c r="P91" s="24">
        <v>360.77619627314215</v>
      </c>
      <c r="Q91" s="24">
        <v>369.36897852779163</v>
      </c>
      <c r="R91" s="24">
        <v>377.77286811363751</v>
      </c>
      <c r="S91" s="24">
        <v>384.01044374729634</v>
      </c>
    </row>
    <row r="92" spans="1:19" outlineLevel="1">
      <c r="A92" s="10" t="s">
        <v>139</v>
      </c>
      <c r="B92" s="10" t="str">
        <f t="shared" si="29"/>
        <v>Simétrico</v>
      </c>
      <c r="C92" s="10" t="str">
        <f t="shared" si="25"/>
        <v>Calidad Triple</v>
      </c>
      <c r="D92" s="22">
        <v>80</v>
      </c>
      <c r="E92" s="19" t="s">
        <v>34</v>
      </c>
      <c r="H92" s="19" t="s">
        <v>199</v>
      </c>
      <c r="J92" s="28">
        <f t="shared" si="30"/>
        <v>2.5467870870187617</v>
      </c>
      <c r="K92" s="28">
        <f t="shared" si="31"/>
        <v>1.42</v>
      </c>
      <c r="L92" s="28">
        <f t="shared" si="32"/>
        <v>1.785512716845804</v>
      </c>
      <c r="M92" s="25">
        <f t="shared" si="33"/>
        <v>6.457195437978366</v>
      </c>
      <c r="O92" s="24">
        <v>374.13228304241915</v>
      </c>
      <c r="P92" s="24">
        <v>384.97591514013146</v>
      </c>
      <c r="Q92" s="24">
        <v>394.14507387692095</v>
      </c>
      <c r="R92" s="24">
        <v>403.11266962594374</v>
      </c>
      <c r="S92" s="24">
        <v>409.76864197841445</v>
      </c>
    </row>
    <row r="93" spans="1:19" outlineLevel="1">
      <c r="A93" s="10" t="s">
        <v>139</v>
      </c>
      <c r="B93" s="10" t="str">
        <f t="shared" si="29"/>
        <v>Simétrico</v>
      </c>
      <c r="C93" s="10" t="str">
        <f t="shared" si="25"/>
        <v>Calidad Triple</v>
      </c>
      <c r="D93" s="22">
        <v>100</v>
      </c>
      <c r="E93" s="19" t="s">
        <v>34</v>
      </c>
      <c r="H93" s="19" t="s">
        <v>199</v>
      </c>
      <c r="J93" s="28">
        <f t="shared" si="30"/>
        <v>2.8386397992589538</v>
      </c>
      <c r="K93" s="28">
        <f t="shared" si="31"/>
        <v>1.42</v>
      </c>
      <c r="L93" s="28">
        <f t="shared" si="32"/>
        <v>1.785512716845804</v>
      </c>
      <c r="M93" s="25">
        <f t="shared" si="33"/>
        <v>7.1971669933725053</v>
      </c>
      <c r="O93" s="24">
        <v>417.00650762880321</v>
      </c>
      <c r="P93" s="24">
        <v>429.092781270594</v>
      </c>
      <c r="Q93" s="24">
        <v>439.31269287947595</v>
      </c>
      <c r="R93" s="24">
        <v>449.30794310144864</v>
      </c>
      <c r="S93" s="24">
        <v>456.7266661344006</v>
      </c>
    </row>
    <row r="94" spans="1:19" outlineLevel="1">
      <c r="A94" s="10" t="s">
        <v>139</v>
      </c>
      <c r="B94" s="10" t="str">
        <f t="shared" si="29"/>
        <v>Simétrico</v>
      </c>
      <c r="C94" s="10" t="str">
        <f t="shared" si="25"/>
        <v>Calidad Triple</v>
      </c>
      <c r="D94" s="22">
        <v>120</v>
      </c>
      <c r="E94" s="19" t="s">
        <v>34</v>
      </c>
      <c r="H94" s="19" t="s">
        <v>199</v>
      </c>
      <c r="J94" s="28">
        <f t="shared" si="30"/>
        <v>3.1017601306183762</v>
      </c>
      <c r="K94" s="28">
        <f t="shared" si="31"/>
        <v>1.42</v>
      </c>
      <c r="L94" s="28">
        <f t="shared" si="32"/>
        <v>1.785512716845804</v>
      </c>
      <c r="M94" s="25">
        <f t="shared" si="33"/>
        <v>7.8642896641106663</v>
      </c>
      <c r="O94" s="24">
        <v>455.65984099465334</v>
      </c>
      <c r="P94" s="24">
        <v>468.86642032875454</v>
      </c>
      <c r="Q94" s="24">
        <v>480.03364005672046</v>
      </c>
      <c r="R94" s="24">
        <v>490.95537399498301</v>
      </c>
      <c r="S94" s="24">
        <v>499.06175625937522</v>
      </c>
    </row>
    <row r="95" spans="1:19" outlineLevel="1">
      <c r="A95" s="10" t="s">
        <v>139</v>
      </c>
      <c r="B95" s="10" t="str">
        <f t="shared" si="29"/>
        <v>Simétrico</v>
      </c>
      <c r="C95" s="10" t="str">
        <f t="shared" si="25"/>
        <v>Calidad Triple</v>
      </c>
      <c r="D95" s="22">
        <v>150</v>
      </c>
      <c r="E95" s="19" t="s">
        <v>34</v>
      </c>
      <c r="H95" s="19" t="s">
        <v>199</v>
      </c>
      <c r="J95" s="28">
        <f t="shared" si="30"/>
        <v>3.4572107732942632</v>
      </c>
      <c r="K95" s="28">
        <f t="shared" si="31"/>
        <v>1.42</v>
      </c>
      <c r="L95" s="28">
        <f t="shared" si="32"/>
        <v>1.785512716845804</v>
      </c>
      <c r="M95" s="25">
        <f t="shared" si="33"/>
        <v>8.7655091967571757</v>
      </c>
      <c r="O95" s="24">
        <v>507.8768328001583</v>
      </c>
      <c r="P95" s="24">
        <v>522.59683899970844</v>
      </c>
      <c r="Q95" s="24">
        <v>535.04378225949279</v>
      </c>
      <c r="R95" s="24">
        <v>547.21710793406294</v>
      </c>
      <c r="S95" s="24">
        <v>556.25245267921287</v>
      </c>
    </row>
    <row r="96" spans="1:19" outlineLevel="1">
      <c r="A96" s="10" t="s">
        <v>139</v>
      </c>
      <c r="B96" s="10" t="str">
        <f t="shared" si="29"/>
        <v>Simétrico</v>
      </c>
      <c r="C96" s="10" t="str">
        <f t="shared" si="25"/>
        <v>Calidad Triple</v>
      </c>
      <c r="D96" s="22">
        <v>200</v>
      </c>
      <c r="E96" s="19" t="s">
        <v>34</v>
      </c>
      <c r="H96" s="19" t="s">
        <v>199</v>
      </c>
      <c r="J96" s="28">
        <f t="shared" si="30"/>
        <v>3.9762260973498145</v>
      </c>
      <c r="K96" s="28">
        <f t="shared" si="31"/>
        <v>1.42</v>
      </c>
      <c r="L96" s="28">
        <f t="shared" si="32"/>
        <v>1.785512716845804</v>
      </c>
      <c r="M96" s="25">
        <f t="shared" si="33"/>
        <v>10.081435211858603</v>
      </c>
      <c r="O96" s="24">
        <v>584.12207101133902</v>
      </c>
      <c r="P96" s="24">
        <v>601.051924769729</v>
      </c>
      <c r="Q96" s="24">
        <v>615.36747099100489</v>
      </c>
      <c r="R96" s="24">
        <v>629.3683226638816</v>
      </c>
      <c r="S96" s="24">
        <v>639.7601026073371</v>
      </c>
    </row>
    <row r="97" spans="1:19" outlineLevel="1">
      <c r="A97" s="10" t="s">
        <v>139</v>
      </c>
      <c r="B97" s="10" t="str">
        <f t="shared" si="29"/>
        <v>Simétrico</v>
      </c>
      <c r="C97" s="10" t="str">
        <f t="shared" si="25"/>
        <v>Calidad Triple</v>
      </c>
      <c r="D97" s="22">
        <v>250</v>
      </c>
      <c r="E97" s="19" t="s">
        <v>34</v>
      </c>
      <c r="H97" s="19" t="s">
        <v>199</v>
      </c>
      <c r="J97" s="28">
        <f t="shared" si="30"/>
        <v>4.4318874193766264</v>
      </c>
      <c r="K97" s="28">
        <f t="shared" si="31"/>
        <v>1.42</v>
      </c>
      <c r="L97" s="28">
        <f t="shared" si="32"/>
        <v>1.785512716845804</v>
      </c>
      <c r="M97" s="25">
        <f t="shared" si="33"/>
        <v>11.236731712634777</v>
      </c>
      <c r="O97" s="24">
        <v>651.06037597328896</v>
      </c>
      <c r="P97" s="24">
        <v>669.93033056005254</v>
      </c>
      <c r="Q97" s="24">
        <v>685.88638729482</v>
      </c>
      <c r="R97" s="24">
        <v>701.49168660889518</v>
      </c>
      <c r="S97" s="24">
        <v>713.07432745193648</v>
      </c>
    </row>
    <row r="98" spans="1:19" outlineLevel="1">
      <c r="A98" s="10" t="s">
        <v>139</v>
      </c>
      <c r="B98" s="10" t="str">
        <f t="shared" si="29"/>
        <v>Simétrico</v>
      </c>
      <c r="C98" s="10" t="str">
        <f t="shared" si="25"/>
        <v>Calidad Triple</v>
      </c>
      <c r="D98" s="22">
        <v>300</v>
      </c>
      <c r="E98" s="19" t="s">
        <v>34</v>
      </c>
      <c r="H98" s="19" t="s">
        <v>199</v>
      </c>
      <c r="J98" s="28">
        <f t="shared" si="30"/>
        <v>4.8426896939866175</v>
      </c>
      <c r="K98" s="28">
        <f t="shared" si="31"/>
        <v>1.42</v>
      </c>
      <c r="L98" s="28">
        <f t="shared" si="32"/>
        <v>1.785512716845804</v>
      </c>
      <c r="M98" s="25">
        <f t="shared" si="33"/>
        <v>12.278291325938733</v>
      </c>
      <c r="O98" s="24">
        <v>711.40872376500317</v>
      </c>
      <c r="P98" s="24">
        <v>732.02777970125896</v>
      </c>
      <c r="Q98" s="24">
        <v>749.46284160474772</v>
      </c>
      <c r="R98" s="24">
        <v>766.51463354094221</v>
      </c>
      <c r="S98" s="24">
        <v>779.17089714423435</v>
      </c>
    </row>
    <row r="99" spans="1:19" outlineLevel="1">
      <c r="A99" s="10" t="s">
        <v>139</v>
      </c>
      <c r="B99" s="10" t="str">
        <f t="shared" si="29"/>
        <v>Simétrico</v>
      </c>
      <c r="C99" s="10" t="str">
        <f t="shared" si="25"/>
        <v>Calidad Triple</v>
      </c>
      <c r="D99" s="22">
        <v>350</v>
      </c>
      <c r="E99" s="19" t="s">
        <v>34</v>
      </c>
      <c r="H99" s="19" t="s">
        <v>199</v>
      </c>
      <c r="J99" s="28">
        <f t="shared" si="30"/>
        <v>5.2195873591693909</v>
      </c>
      <c r="K99" s="28">
        <f t="shared" si="31"/>
        <v>1.42</v>
      </c>
      <c r="L99" s="28">
        <f t="shared" si="32"/>
        <v>1.785512716845804</v>
      </c>
      <c r="M99" s="25">
        <f t="shared" si="33"/>
        <v>13.233888241208067</v>
      </c>
      <c r="O99" s="24">
        <v>766.776361156809</v>
      </c>
      <c r="P99" s="24">
        <v>789.00016043441451</v>
      </c>
      <c r="Q99" s="24">
        <v>807.79216125800417</v>
      </c>
      <c r="R99" s="24">
        <v>826.17106291504547</v>
      </c>
      <c r="S99" s="24">
        <v>839.81234032336033</v>
      </c>
    </row>
    <row r="100" spans="1:19" outlineLevel="1">
      <c r="A100" s="10" t="s">
        <v>139</v>
      </c>
      <c r="B100" s="10" t="str">
        <f t="shared" si="29"/>
        <v>Simétrico</v>
      </c>
      <c r="C100" s="10" t="str">
        <f t="shared" si="25"/>
        <v>Calidad Triple</v>
      </c>
      <c r="D100" s="22">
        <v>400</v>
      </c>
      <c r="E100" s="19" t="s">
        <v>34</v>
      </c>
      <c r="H100" s="19" t="s">
        <v>199</v>
      </c>
      <c r="J100" s="28">
        <f t="shared" si="30"/>
        <v>5.5697006648653096</v>
      </c>
      <c r="K100" s="28">
        <f t="shared" si="31"/>
        <v>1.42</v>
      </c>
      <c r="L100" s="28">
        <f t="shared" si="32"/>
        <v>1.785512716845804</v>
      </c>
      <c r="M100" s="25">
        <f t="shared" si="33"/>
        <v>14.121575339920986</v>
      </c>
      <c r="O100" s="24">
        <v>818.2092787537315</v>
      </c>
      <c r="P100" s="24">
        <v>841.92377974677743</v>
      </c>
      <c r="Q100" s="24">
        <v>861.97628816919666</v>
      </c>
      <c r="R100" s="24">
        <v>881.58798804790251</v>
      </c>
      <c r="S100" s="24">
        <v>896.14427892350807</v>
      </c>
    </row>
    <row r="101" spans="1:19" outlineLevel="1">
      <c r="A101" s="10" t="s">
        <v>139</v>
      </c>
      <c r="B101" s="10" t="str">
        <f t="shared" si="29"/>
        <v>Simétrico</v>
      </c>
      <c r="C101" s="10" t="str">
        <f t="shared" si="25"/>
        <v>Calidad Triple</v>
      </c>
      <c r="D101" s="22">
        <v>500</v>
      </c>
      <c r="E101" s="19" t="s">
        <v>34</v>
      </c>
      <c r="H101" s="19" t="s">
        <v>199</v>
      </c>
      <c r="J101" s="28">
        <f t="shared" si="30"/>
        <v>6.2079684861890678</v>
      </c>
      <c r="K101" s="28">
        <f t="shared" si="31"/>
        <v>1.42</v>
      </c>
      <c r="L101" s="28">
        <f t="shared" si="32"/>
        <v>1.785512716845804</v>
      </c>
      <c r="M101" s="25">
        <f t="shared" si="33"/>
        <v>15.739857482573377</v>
      </c>
      <c r="O101" s="24">
        <v>911.97314240827086</v>
      </c>
      <c r="P101" s="24">
        <v>938.40524059250765</v>
      </c>
      <c r="Q101" s="24">
        <v>960.75569492494526</v>
      </c>
      <c r="R101" s="24">
        <v>982.61482562753713</v>
      </c>
      <c r="S101" s="24">
        <v>998.83921549494949</v>
      </c>
    </row>
    <row r="102" spans="1:19" outlineLevel="1">
      <c r="A102" s="10" t="s">
        <v>139</v>
      </c>
      <c r="B102" s="10" t="str">
        <f t="shared" si="29"/>
        <v>Simétrico</v>
      </c>
      <c r="C102" s="10" t="str">
        <f t="shared" si="25"/>
        <v>Calidad Triple</v>
      </c>
      <c r="D102" s="22">
        <v>750</v>
      </c>
      <c r="E102" s="19" t="s">
        <v>34</v>
      </c>
      <c r="H102" s="19" t="s">
        <v>199</v>
      </c>
      <c r="J102" s="28">
        <f t="shared" si="30"/>
        <v>7.5607534060245989</v>
      </c>
      <c r="K102" s="28">
        <f t="shared" si="31"/>
        <v>1.42</v>
      </c>
      <c r="L102" s="28">
        <f t="shared" si="32"/>
        <v>1.785512716845804</v>
      </c>
      <c r="M102" s="25">
        <f t="shared" si="33"/>
        <v>19.169746324656849</v>
      </c>
      <c r="O102" s="24">
        <v>1110.7021657738958</v>
      </c>
      <c r="P102" s="24">
        <v>1142.8941101788078</v>
      </c>
      <c r="Q102" s="24">
        <v>1170.1149754419159</v>
      </c>
      <c r="R102" s="24">
        <v>1196.7374522280079</v>
      </c>
      <c r="S102" s="24">
        <v>1216.4973158973567</v>
      </c>
    </row>
    <row r="103" spans="1:19" outlineLevel="1">
      <c r="A103" s="10" t="s">
        <v>139</v>
      </c>
      <c r="B103" s="10" t="str">
        <f t="shared" si="29"/>
        <v>Simétrico</v>
      </c>
      <c r="C103" s="10" t="str">
        <f t="shared" si="25"/>
        <v>Calidad Triple</v>
      </c>
      <c r="D103" s="22">
        <v>1000</v>
      </c>
      <c r="E103" s="19" t="s">
        <v>34</v>
      </c>
      <c r="H103" s="19" t="s">
        <v>199</v>
      </c>
      <c r="J103" s="28">
        <f t="shared" si="30"/>
        <v>8.6958149155642026</v>
      </c>
      <c r="K103" s="28">
        <f t="shared" si="31"/>
        <v>1.42</v>
      </c>
      <c r="L103" s="28">
        <f t="shared" si="32"/>
        <v>1.785512716845804</v>
      </c>
      <c r="M103" s="25">
        <f t="shared" si="33"/>
        <v>22.047613123409771</v>
      </c>
      <c r="O103" s="24">
        <v>1277.4468285382777</v>
      </c>
      <c r="P103" s="24">
        <v>1314.4716030923835</v>
      </c>
      <c r="Q103" s="24">
        <v>1345.7790130101419</v>
      </c>
      <c r="R103" s="24">
        <v>1376.3982011113292</v>
      </c>
      <c r="S103" s="24">
        <v>1399.1245232115211</v>
      </c>
    </row>
    <row r="104" spans="1:19">
      <c r="A104" s="124"/>
      <c r="B104" s="124"/>
      <c r="C104" s="124"/>
    </row>
    <row r="105" spans="1:19" s="3" customFormat="1">
      <c r="A105" s="124"/>
      <c r="B105" s="124"/>
      <c r="C105" s="125" t="s">
        <v>149</v>
      </c>
      <c r="D105" s="2"/>
      <c r="E105" s="2"/>
      <c r="F105" s="2"/>
      <c r="G105" s="2"/>
      <c r="H105"/>
      <c r="I105" s="2"/>
      <c r="J105" s="2"/>
      <c r="K105" s="2"/>
      <c r="L105" s="2"/>
      <c r="M105" s="2"/>
      <c r="N105" s="2"/>
      <c r="O105" s="17"/>
      <c r="P105" s="17"/>
      <c r="Q105" s="17"/>
      <c r="R105" s="17"/>
      <c r="S105" s="17"/>
    </row>
    <row r="106" spans="1:19" s="3" customFormat="1">
      <c r="A106" s="124"/>
      <c r="B106" s="124"/>
      <c r="C106" s="125"/>
      <c r="D106" s="23" t="s">
        <v>153</v>
      </c>
      <c r="E106" s="2"/>
      <c r="F106" s="2"/>
      <c r="G106" s="2"/>
      <c r="H106" s="16"/>
      <c r="I106" s="2"/>
      <c r="J106" s="2"/>
      <c r="K106" s="2"/>
      <c r="L106" s="2"/>
      <c r="M106" s="2"/>
      <c r="N106" s="2"/>
      <c r="O106" s="17"/>
      <c r="P106" s="17"/>
      <c r="Q106" s="17"/>
      <c r="R106" s="17"/>
      <c r="S106" s="17"/>
    </row>
    <row r="107" spans="1:19" s="3" customFormat="1">
      <c r="A107" s="10" t="s">
        <v>139</v>
      </c>
      <c r="B107" s="10" t="str">
        <f t="shared" ref="B107:B129" si="34">+IF(D106="Calidad best effort",C105,B106)</f>
        <v>Asimétrico</v>
      </c>
      <c r="C107" s="10" t="str">
        <f t="shared" ref="C107:C129" si="35">+IF(D107=2,D106,C106)</f>
        <v>Calidad Best Effort</v>
      </c>
      <c r="D107" s="22">
        <f t="array" ref="D107:D129">vel.SAIB</f>
        <v>2</v>
      </c>
      <c r="E107" s="2"/>
      <c r="F107" s="2"/>
      <c r="G107" s="2"/>
      <c r="H107" s="16"/>
      <c r="I107" s="2"/>
      <c r="J107" s="28">
        <f t="shared" ref="J107" si="36">INDEX(factor.vel.SAIB,MATCH(D107,vel.SAIB,0))</f>
        <v>0.42371230003293037</v>
      </c>
      <c r="K107" s="28">
        <f t="shared" ref="K107" si="37">INDEX(factor.calidad.SAIB,MATCH(C107,calidad.SAIB,0))</f>
        <v>1</v>
      </c>
      <c r="L107" s="28">
        <f t="shared" ref="L107" si="38">INDEX(factor.simetria.SAIB,MATCH(B107,simetria.SAIB,0))</f>
        <v>1</v>
      </c>
      <c r="M107" s="25">
        <f>J107*K107*L107</f>
        <v>0.42371230003293037</v>
      </c>
      <c r="N107"/>
      <c r="O107" s="24">
        <f t="array" ref="O107:S129">INDEX(costo.unitario,MATCH($A107:$A129,niveles.desagregacion,0),indice.tiempo)*M107:M129</f>
        <v>24.550046794635339</v>
      </c>
      <c r="P107" s="24">
        <v>25.261591046464748</v>
      </c>
      <c r="Q107" s="24">
        <v>25.863258655111341</v>
      </c>
      <c r="R107" s="24">
        <v>26.451699977211632</v>
      </c>
      <c r="S107" s="24">
        <v>26.888455745487391</v>
      </c>
    </row>
    <row r="108" spans="1:19">
      <c r="A108" s="10" t="s">
        <v>139</v>
      </c>
      <c r="B108" s="10" t="str">
        <f t="shared" si="34"/>
        <v>Asimétrico</v>
      </c>
      <c r="C108" s="10" t="str">
        <f t="shared" si="35"/>
        <v>Calidad Best Effort</v>
      </c>
      <c r="D108" s="22">
        <v>3</v>
      </c>
      <c r="E108" s="19" t="s">
        <v>34</v>
      </c>
      <c r="H108" s="19" t="s">
        <v>199</v>
      </c>
      <c r="J108" s="28">
        <f t="shared" ref="J108:J129" si="39">INDEX(factor.vel.SAIB,MATCH(D108,vel.SAIB,0))</f>
        <v>0.51604389145588314</v>
      </c>
      <c r="K108" s="28">
        <f t="shared" ref="K108:K129" si="40">INDEX(factor.calidad.SAIB,MATCH(C108,calidad.SAIB,0))</f>
        <v>1</v>
      </c>
      <c r="L108" s="28">
        <f t="shared" ref="L108:L129" si="41">INDEX(factor.simetria.SAIB,MATCH(B108,simetria.SAIB,0))</f>
        <v>1</v>
      </c>
      <c r="M108" s="25">
        <f>J108*K108*L108</f>
        <v>0.51604389145588314</v>
      </c>
      <c r="O108" s="24">
        <v>29.899773224291671</v>
      </c>
      <c r="P108" s="24">
        <v>30.766370829856996</v>
      </c>
      <c r="Q108" s="24">
        <v>31.499148457754067</v>
      </c>
      <c r="R108" s="24">
        <v>32.215817645140127</v>
      </c>
      <c r="S108" s="24">
        <v>32.747747320675415</v>
      </c>
    </row>
    <row r="109" spans="1:19" outlineLevel="1">
      <c r="A109" s="10" t="s">
        <v>139</v>
      </c>
      <c r="B109" s="10" t="str">
        <f t="shared" si="34"/>
        <v>Asimétrico</v>
      </c>
      <c r="C109" s="10" t="str">
        <f t="shared" si="35"/>
        <v>Calidad Best Effort</v>
      </c>
      <c r="D109" s="22">
        <v>5</v>
      </c>
      <c r="E109" s="19" t="s">
        <v>34</v>
      </c>
      <c r="H109" s="19" t="s">
        <v>199</v>
      </c>
      <c r="J109" s="28">
        <f t="shared" si="39"/>
        <v>0.66152993854355946</v>
      </c>
      <c r="K109" s="28">
        <f t="shared" si="40"/>
        <v>1</v>
      </c>
      <c r="L109" s="28">
        <f t="shared" si="41"/>
        <v>1</v>
      </c>
      <c r="M109" s="25">
        <f t="shared" ref="M109:M129" si="42">J109*K109*L109</f>
        <v>0.66152993854355946</v>
      </c>
      <c r="O109" s="24">
        <v>38.32928840166884</v>
      </c>
      <c r="P109" s="24">
        <v>39.440202163547241</v>
      </c>
      <c r="Q109" s="24">
        <v>40.379568653830141</v>
      </c>
      <c r="R109" s="24">
        <v>41.298285319868022</v>
      </c>
      <c r="S109" s="24">
        <v>41.980179653649586</v>
      </c>
    </row>
    <row r="110" spans="1:19" outlineLevel="1">
      <c r="A110" s="10" t="s">
        <v>139</v>
      </c>
      <c r="B110" s="10" t="str">
        <f t="shared" si="34"/>
        <v>Asimétrico</v>
      </c>
      <c r="C110" s="10" t="str">
        <f t="shared" si="35"/>
        <v>Calidad Best Effort</v>
      </c>
      <c r="D110" s="22">
        <v>10</v>
      </c>
      <c r="E110" s="19" t="s">
        <v>34</v>
      </c>
      <c r="H110" s="19" t="s">
        <v>199</v>
      </c>
      <c r="J110" s="28">
        <f t="shared" si="39"/>
        <v>0.92663838733670956</v>
      </c>
      <c r="K110" s="28">
        <f t="shared" si="40"/>
        <v>1</v>
      </c>
      <c r="L110" s="28">
        <f t="shared" si="41"/>
        <v>1</v>
      </c>
      <c r="M110" s="25">
        <f t="shared" si="42"/>
        <v>0.92663838733670956</v>
      </c>
      <c r="O110" s="24">
        <v>53.689769612667895</v>
      </c>
      <c r="P110" s="24">
        <v>55.245882611942797</v>
      </c>
      <c r="Q110" s="24">
        <v>56.561700686012585</v>
      </c>
      <c r="R110" s="24">
        <v>57.848593508597432</v>
      </c>
      <c r="S110" s="24">
        <v>58.803757332596881</v>
      </c>
    </row>
    <row r="111" spans="1:19" outlineLevel="1">
      <c r="A111" s="10" t="s">
        <v>139</v>
      </c>
      <c r="B111" s="10" t="str">
        <f t="shared" si="34"/>
        <v>Asimétrico</v>
      </c>
      <c r="C111" s="10" t="str">
        <f t="shared" si="35"/>
        <v>Calidad Best Effort</v>
      </c>
      <c r="D111" s="22">
        <v>15</v>
      </c>
      <c r="E111" s="19" t="s">
        <v>34</v>
      </c>
      <c r="H111" s="19" t="s">
        <v>199</v>
      </c>
      <c r="J111" s="28">
        <f t="shared" si="39"/>
        <v>1.1285631295963692</v>
      </c>
      <c r="K111" s="28">
        <f t="shared" si="40"/>
        <v>1</v>
      </c>
      <c r="L111" s="28">
        <f t="shared" si="41"/>
        <v>1</v>
      </c>
      <c r="M111" s="25">
        <f t="shared" si="42"/>
        <v>1.1285631295963692</v>
      </c>
      <c r="O111" s="24">
        <v>65.389363585002542</v>
      </c>
      <c r="P111" s="24">
        <v>67.284570799021338</v>
      </c>
      <c r="Q111" s="24">
        <v>68.88712016881351</v>
      </c>
      <c r="R111" s="24">
        <v>70.454441155251047</v>
      </c>
      <c r="S111" s="24">
        <v>71.617745729312858</v>
      </c>
    </row>
    <row r="112" spans="1:19" outlineLevel="1">
      <c r="A112" s="10" t="s">
        <v>139</v>
      </c>
      <c r="B112" s="10" t="str">
        <f t="shared" si="34"/>
        <v>Asimétrico</v>
      </c>
      <c r="C112" s="10" t="str">
        <f t="shared" si="35"/>
        <v>Calidad Best Effort</v>
      </c>
      <c r="D112" s="22">
        <v>20</v>
      </c>
      <c r="E112" s="19" t="s">
        <v>34</v>
      </c>
      <c r="H112" s="19" t="s">
        <v>199</v>
      </c>
      <c r="J112" s="28">
        <f t="shared" si="39"/>
        <v>1.2979891775970445</v>
      </c>
      <c r="K112" s="28">
        <f t="shared" si="40"/>
        <v>1</v>
      </c>
      <c r="L112" s="28">
        <f t="shared" si="41"/>
        <v>1</v>
      </c>
      <c r="M112" s="25">
        <f t="shared" si="42"/>
        <v>1.2979891775970445</v>
      </c>
      <c r="O112" s="24">
        <v>75.205971236759282</v>
      </c>
      <c r="P112" s="24">
        <v>77.385697287157583</v>
      </c>
      <c r="Q112" s="24">
        <v>79.228830102686601</v>
      </c>
      <c r="R112" s="24">
        <v>81.031445857947219</v>
      </c>
      <c r="S112" s="24">
        <v>82.369392055003473</v>
      </c>
    </row>
    <row r="113" spans="1:19" outlineLevel="1">
      <c r="A113" s="10" t="s">
        <v>139</v>
      </c>
      <c r="B113" s="10" t="str">
        <f t="shared" si="34"/>
        <v>Asimétrico</v>
      </c>
      <c r="C113" s="10" t="str">
        <f t="shared" si="35"/>
        <v>Calidad Best Effort</v>
      </c>
      <c r="D113" s="22">
        <v>30</v>
      </c>
      <c r="E113" s="19" t="s">
        <v>34</v>
      </c>
      <c r="H113" s="19" t="s">
        <v>199</v>
      </c>
      <c r="J113" s="28">
        <f t="shared" si="39"/>
        <v>1.5808353598013152</v>
      </c>
      <c r="K113" s="28">
        <f t="shared" si="40"/>
        <v>1</v>
      </c>
      <c r="L113" s="28">
        <f t="shared" si="41"/>
        <v>1</v>
      </c>
      <c r="M113" s="25">
        <f t="shared" si="42"/>
        <v>1.5808353598013152</v>
      </c>
      <c r="O113" s="24">
        <v>91.594183257649703</v>
      </c>
      <c r="P113" s="24">
        <v>94.248895696415076</v>
      </c>
      <c r="Q113" s="24">
        <v>96.493667515693645</v>
      </c>
      <c r="R113" s="24">
        <v>98.689093159631952</v>
      </c>
      <c r="S113" s="24">
        <v>100.31859261488461</v>
      </c>
    </row>
    <row r="114" spans="1:19" outlineLevel="1">
      <c r="A114" s="10" t="s">
        <v>139</v>
      </c>
      <c r="B114" s="10" t="str">
        <f t="shared" si="34"/>
        <v>Asimétrico</v>
      </c>
      <c r="C114" s="10" t="str">
        <f t="shared" si="35"/>
        <v>Calidad Best Effort</v>
      </c>
      <c r="D114" s="22">
        <v>40</v>
      </c>
      <c r="E114" s="19" t="s">
        <v>34</v>
      </c>
      <c r="H114" s="19" t="s">
        <v>199</v>
      </c>
      <c r="J114" s="28">
        <f t="shared" si="39"/>
        <v>1.8181589800108939</v>
      </c>
      <c r="K114" s="28">
        <f t="shared" si="40"/>
        <v>1</v>
      </c>
      <c r="L114" s="28">
        <f t="shared" si="41"/>
        <v>1</v>
      </c>
      <c r="M114" s="25">
        <f t="shared" si="42"/>
        <v>1.8181589800108939</v>
      </c>
      <c r="O114" s="24">
        <v>105.34480126228307</v>
      </c>
      <c r="P114" s="24">
        <v>108.39805360128345</v>
      </c>
      <c r="Q114" s="24">
        <v>110.97982280070829</v>
      </c>
      <c r="R114" s="24">
        <v>113.5048377080003</v>
      </c>
      <c r="S114" s="24">
        <v>115.37896650270466</v>
      </c>
    </row>
    <row r="115" spans="1:19" outlineLevel="1">
      <c r="A115" s="10" t="s">
        <v>139</v>
      </c>
      <c r="B115" s="10" t="str">
        <f t="shared" si="34"/>
        <v>Asimétrico</v>
      </c>
      <c r="C115" s="10" t="str">
        <f t="shared" si="35"/>
        <v>Calidad Best Effort</v>
      </c>
      <c r="D115" s="22">
        <v>50</v>
      </c>
      <c r="E115" s="19" t="s">
        <v>34</v>
      </c>
      <c r="H115" s="19" t="s">
        <v>199</v>
      </c>
      <c r="J115" s="28">
        <f t="shared" si="39"/>
        <v>2.0265135112179755</v>
      </c>
      <c r="K115" s="28">
        <f t="shared" si="40"/>
        <v>1</v>
      </c>
      <c r="L115" s="28">
        <f t="shared" si="41"/>
        <v>1</v>
      </c>
      <c r="M115" s="25">
        <f t="shared" si="42"/>
        <v>2.0265135112179755</v>
      </c>
      <c r="O115" s="24">
        <v>117.41693957549847</v>
      </c>
      <c r="P115" s="24">
        <v>120.82008373735009</v>
      </c>
      <c r="Q115" s="24">
        <v>123.69771447426702</v>
      </c>
      <c r="R115" s="24">
        <v>126.51208707969417</v>
      </c>
      <c r="S115" s="24">
        <v>128.60098434664729</v>
      </c>
    </row>
    <row r="116" spans="1:19" outlineLevel="1">
      <c r="A116" s="10" t="s">
        <v>139</v>
      </c>
      <c r="B116" s="10" t="str">
        <f t="shared" si="34"/>
        <v>Asimétrico</v>
      </c>
      <c r="C116" s="10" t="str">
        <f t="shared" si="35"/>
        <v>Calidad Best Effort</v>
      </c>
      <c r="D116" s="22">
        <v>60</v>
      </c>
      <c r="E116" s="19" t="s">
        <v>34</v>
      </c>
      <c r="H116" s="19" t="s">
        <v>199</v>
      </c>
      <c r="J116" s="28">
        <f t="shared" si="39"/>
        <v>2.2143559090858629</v>
      </c>
      <c r="K116" s="28">
        <f t="shared" si="40"/>
        <v>1</v>
      </c>
      <c r="L116" s="28">
        <f t="shared" si="41"/>
        <v>1</v>
      </c>
      <c r="M116" s="25">
        <f t="shared" si="42"/>
        <v>2.2143559090858629</v>
      </c>
      <c r="O116" s="24">
        <v>128.30059732467106</v>
      </c>
      <c r="P116" s="24">
        <v>132.01918708119237</v>
      </c>
      <c r="Q116" s="24">
        <v>135.16355231299846</v>
      </c>
      <c r="R116" s="24">
        <v>138.23879586538484</v>
      </c>
      <c r="S116" s="24">
        <v>140.52131803014996</v>
      </c>
    </row>
    <row r="117" spans="1:19" outlineLevel="1">
      <c r="A117" s="10" t="s">
        <v>139</v>
      </c>
      <c r="B117" s="10" t="str">
        <f t="shared" si="34"/>
        <v>Asimétrico</v>
      </c>
      <c r="C117" s="10" t="str">
        <f t="shared" si="35"/>
        <v>Calidad Best Effort</v>
      </c>
      <c r="D117" s="22">
        <v>70</v>
      </c>
      <c r="E117" s="19" t="s">
        <v>34</v>
      </c>
      <c r="H117" s="19" t="s">
        <v>199</v>
      </c>
      <c r="J117" s="28">
        <f t="shared" si="39"/>
        <v>2.3866951719245444</v>
      </c>
      <c r="K117" s="28">
        <f t="shared" si="40"/>
        <v>1</v>
      </c>
      <c r="L117" s="28">
        <f t="shared" si="41"/>
        <v>1</v>
      </c>
      <c r="M117" s="25">
        <f t="shared" si="42"/>
        <v>2.3866951719245444</v>
      </c>
      <c r="O117" s="24">
        <v>138.28599771761168</v>
      </c>
      <c r="P117" s="24">
        <v>142.29399850097323</v>
      </c>
      <c r="Q117" s="24">
        <v>145.68308391706478</v>
      </c>
      <c r="R117" s="24">
        <v>148.9976680400853</v>
      </c>
      <c r="S117" s="24">
        <v>151.45783472246137</v>
      </c>
    </row>
    <row r="118" spans="1:19" outlineLevel="1">
      <c r="A118" s="10" t="s">
        <v>139</v>
      </c>
      <c r="B118" s="10" t="str">
        <f t="shared" si="34"/>
        <v>Asimétrico</v>
      </c>
      <c r="C118" s="10" t="str">
        <f t="shared" si="35"/>
        <v>Calidad Best Effort</v>
      </c>
      <c r="D118" s="22">
        <v>80</v>
      </c>
      <c r="E118" s="19" t="s">
        <v>34</v>
      </c>
      <c r="H118" s="19" t="s">
        <v>199</v>
      </c>
      <c r="J118" s="28">
        <f t="shared" si="39"/>
        <v>2.5467870870187617</v>
      </c>
      <c r="K118" s="28">
        <f t="shared" si="40"/>
        <v>1</v>
      </c>
      <c r="L118" s="28">
        <f t="shared" si="41"/>
        <v>1</v>
      </c>
      <c r="M118" s="25">
        <f t="shared" si="42"/>
        <v>2.5467870870187617</v>
      </c>
      <c r="O118" s="24">
        <v>147.5617822693001</v>
      </c>
      <c r="P118" s="24">
        <v>151.83862698742777</v>
      </c>
      <c r="Q118" s="24">
        <v>155.45504146550525</v>
      </c>
      <c r="R118" s="24">
        <v>158.99195734091597</v>
      </c>
      <c r="S118" s="24">
        <v>161.61714417344177</v>
      </c>
    </row>
    <row r="119" spans="1:19" outlineLevel="1">
      <c r="A119" s="10" t="s">
        <v>139</v>
      </c>
      <c r="B119" s="10" t="str">
        <f t="shared" si="34"/>
        <v>Asimétrico</v>
      </c>
      <c r="C119" s="10" t="str">
        <f t="shared" si="35"/>
        <v>Calidad Best Effort</v>
      </c>
      <c r="D119" s="22">
        <v>100</v>
      </c>
      <c r="E119" s="19" t="s">
        <v>34</v>
      </c>
      <c r="H119" s="19" t="s">
        <v>199</v>
      </c>
      <c r="J119" s="28">
        <f t="shared" si="39"/>
        <v>2.8386397992589538</v>
      </c>
      <c r="K119" s="28">
        <f t="shared" si="40"/>
        <v>1</v>
      </c>
      <c r="L119" s="28">
        <f t="shared" si="41"/>
        <v>1</v>
      </c>
      <c r="M119" s="25">
        <f t="shared" si="42"/>
        <v>2.8386397992589538</v>
      </c>
      <c r="O119" s="24">
        <v>164.47183595922391</v>
      </c>
      <c r="P119" s="24">
        <v>169.23879182059474</v>
      </c>
      <c r="Q119" s="24">
        <v>173.26963449307897</v>
      </c>
      <c r="R119" s="24">
        <v>177.21186830671294</v>
      </c>
      <c r="S119" s="24">
        <v>180.13789218255309</v>
      </c>
    </row>
    <row r="120" spans="1:19" outlineLevel="1">
      <c r="A120" s="10" t="s">
        <v>139</v>
      </c>
      <c r="B120" s="10" t="str">
        <f t="shared" si="34"/>
        <v>Asimétrico</v>
      </c>
      <c r="C120" s="10" t="str">
        <f t="shared" si="35"/>
        <v>Calidad Best Effort</v>
      </c>
      <c r="D120" s="22">
        <v>120</v>
      </c>
      <c r="E120" s="19" t="s">
        <v>34</v>
      </c>
      <c r="H120" s="19" t="s">
        <v>199</v>
      </c>
      <c r="J120" s="28">
        <f t="shared" si="39"/>
        <v>3.1017601306183762</v>
      </c>
      <c r="K120" s="28">
        <f t="shared" si="40"/>
        <v>1</v>
      </c>
      <c r="L120" s="28">
        <f t="shared" si="41"/>
        <v>1</v>
      </c>
      <c r="M120" s="25">
        <f t="shared" si="42"/>
        <v>3.1017601306183762</v>
      </c>
      <c r="O120" s="24">
        <v>179.71712491352554</v>
      </c>
      <c r="P120" s="24">
        <v>184.92594134704331</v>
      </c>
      <c r="Q120" s="24">
        <v>189.33041249465799</v>
      </c>
      <c r="R120" s="24">
        <v>193.63806141577075</v>
      </c>
      <c r="S120" s="24">
        <v>196.83530546261588</v>
      </c>
    </row>
    <row r="121" spans="1:19" outlineLevel="1">
      <c r="A121" s="10" t="s">
        <v>139</v>
      </c>
      <c r="B121" s="10" t="str">
        <f t="shared" si="34"/>
        <v>Asimétrico</v>
      </c>
      <c r="C121" s="10" t="str">
        <f t="shared" si="35"/>
        <v>Calidad Best Effort</v>
      </c>
      <c r="D121" s="22">
        <v>150</v>
      </c>
      <c r="E121" s="19" t="s">
        <v>34</v>
      </c>
      <c r="H121" s="19" t="s">
        <v>199</v>
      </c>
      <c r="J121" s="28">
        <f t="shared" si="39"/>
        <v>3.4572107732942632</v>
      </c>
      <c r="K121" s="28">
        <f t="shared" si="40"/>
        <v>1</v>
      </c>
      <c r="L121" s="28">
        <f t="shared" si="41"/>
        <v>1</v>
      </c>
      <c r="M121" s="25">
        <f t="shared" si="42"/>
        <v>3.4572107732942632</v>
      </c>
      <c r="O121" s="24">
        <v>200.31206612764188</v>
      </c>
      <c r="P121" s="24">
        <v>206.11779433734705</v>
      </c>
      <c r="Q121" s="24">
        <v>211.02700216160312</v>
      </c>
      <c r="R121" s="24">
        <v>215.82829227769966</v>
      </c>
      <c r="S121" s="24">
        <v>219.39192908329633</v>
      </c>
    </row>
    <row r="122" spans="1:19" outlineLevel="1">
      <c r="A122" s="10" t="s">
        <v>139</v>
      </c>
      <c r="B122" s="10" t="str">
        <f t="shared" si="34"/>
        <v>Asimétrico</v>
      </c>
      <c r="C122" s="10" t="str">
        <f t="shared" si="35"/>
        <v>Calidad Best Effort</v>
      </c>
      <c r="D122" s="22">
        <v>200</v>
      </c>
      <c r="E122" s="19" t="s">
        <v>34</v>
      </c>
      <c r="H122" s="19" t="s">
        <v>199</v>
      </c>
      <c r="J122" s="28">
        <f t="shared" si="39"/>
        <v>3.9762260973498145</v>
      </c>
      <c r="K122" s="28">
        <f t="shared" si="40"/>
        <v>1</v>
      </c>
      <c r="L122" s="28">
        <f t="shared" si="41"/>
        <v>1</v>
      </c>
      <c r="M122" s="25">
        <f t="shared" si="42"/>
        <v>3.9762260973498145</v>
      </c>
      <c r="O122" s="24">
        <v>230.38400525168038</v>
      </c>
      <c r="P122" s="24">
        <v>237.06132102307399</v>
      </c>
      <c r="Q122" s="24">
        <v>242.70752588246725</v>
      </c>
      <c r="R122" s="24">
        <v>248.22961183917033</v>
      </c>
      <c r="S122" s="24">
        <v>252.32824122484354</v>
      </c>
    </row>
    <row r="123" spans="1:19" outlineLevel="1">
      <c r="A123" s="10" t="s">
        <v>139</v>
      </c>
      <c r="B123" s="10" t="str">
        <f t="shared" si="34"/>
        <v>Asimétrico</v>
      </c>
      <c r="C123" s="10" t="str">
        <f t="shared" si="35"/>
        <v>Calidad Best Effort</v>
      </c>
      <c r="D123" s="22">
        <v>250</v>
      </c>
      <c r="E123" s="19" t="s">
        <v>34</v>
      </c>
      <c r="H123" s="19" t="s">
        <v>199</v>
      </c>
      <c r="J123" s="28">
        <f t="shared" si="39"/>
        <v>4.4318874193766264</v>
      </c>
      <c r="K123" s="28">
        <f t="shared" si="40"/>
        <v>1</v>
      </c>
      <c r="L123" s="28">
        <f t="shared" si="41"/>
        <v>1</v>
      </c>
      <c r="M123" s="25">
        <f t="shared" si="42"/>
        <v>4.4318874193766264</v>
      </c>
      <c r="O123" s="24">
        <v>256.78519015330875</v>
      </c>
      <c r="P123" s="24">
        <v>264.22770248483044</v>
      </c>
      <c r="Q123" s="24">
        <v>270.52094227324352</v>
      </c>
      <c r="R123" s="24">
        <v>276.67583957562289</v>
      </c>
      <c r="S123" s="24">
        <v>281.24415726338196</v>
      </c>
    </row>
    <row r="124" spans="1:19" outlineLevel="1">
      <c r="A124" s="10" t="s">
        <v>139</v>
      </c>
      <c r="B124" s="10" t="str">
        <f t="shared" si="34"/>
        <v>Asimétrico</v>
      </c>
      <c r="C124" s="10" t="str">
        <f t="shared" si="35"/>
        <v>Calidad Best Effort</v>
      </c>
      <c r="D124" s="22">
        <v>300</v>
      </c>
      <c r="E124" s="19" t="s">
        <v>34</v>
      </c>
      <c r="H124" s="19" t="s">
        <v>199</v>
      </c>
      <c r="J124" s="28">
        <f t="shared" si="39"/>
        <v>4.8426896939866175</v>
      </c>
      <c r="K124" s="28">
        <f t="shared" si="40"/>
        <v>1</v>
      </c>
      <c r="L124" s="28">
        <f t="shared" si="41"/>
        <v>1</v>
      </c>
      <c r="M124" s="25">
        <f t="shared" si="42"/>
        <v>4.8426896939866175</v>
      </c>
      <c r="O124" s="24">
        <v>280.58722531781569</v>
      </c>
      <c r="P124" s="24">
        <v>288.71960196791974</v>
      </c>
      <c r="Q124" s="24">
        <v>295.59617724640935</v>
      </c>
      <c r="R124" s="24">
        <v>302.32158674202577</v>
      </c>
      <c r="S124" s="24">
        <v>307.31335275319384</v>
      </c>
    </row>
    <row r="125" spans="1:19" outlineLevel="1">
      <c r="A125" s="10" t="s">
        <v>139</v>
      </c>
      <c r="B125" s="10" t="str">
        <f t="shared" si="34"/>
        <v>Asimétrico</v>
      </c>
      <c r="C125" s="10" t="str">
        <f t="shared" si="35"/>
        <v>Calidad Best Effort</v>
      </c>
      <c r="D125" s="22">
        <v>350</v>
      </c>
      <c r="E125" s="19" t="s">
        <v>34</v>
      </c>
      <c r="H125" s="19" t="s">
        <v>199</v>
      </c>
      <c r="J125" s="28">
        <f t="shared" si="39"/>
        <v>5.2195873591693909</v>
      </c>
      <c r="K125" s="28">
        <f t="shared" si="40"/>
        <v>1</v>
      </c>
      <c r="L125" s="28">
        <f t="shared" si="41"/>
        <v>1</v>
      </c>
      <c r="M125" s="25">
        <f t="shared" si="42"/>
        <v>5.2195873591693909</v>
      </c>
      <c r="O125" s="24">
        <v>302.42481491884161</v>
      </c>
      <c r="P125" s="24">
        <v>311.19011954193087</v>
      </c>
      <c r="Q125" s="24">
        <v>318.60188607377177</v>
      </c>
      <c r="R125" s="24">
        <v>325.85072186685335</v>
      </c>
      <c r="S125" s="24">
        <v>331.23098787980433</v>
      </c>
    </row>
    <row r="126" spans="1:19" outlineLevel="1">
      <c r="A126" s="10" t="s">
        <v>139</v>
      </c>
      <c r="B126" s="10" t="str">
        <f t="shared" si="34"/>
        <v>Asimétrico</v>
      </c>
      <c r="C126" s="10" t="str">
        <f t="shared" si="35"/>
        <v>Calidad Best Effort</v>
      </c>
      <c r="D126" s="22">
        <v>400</v>
      </c>
      <c r="E126" s="19" t="s">
        <v>34</v>
      </c>
      <c r="H126" s="19" t="s">
        <v>199</v>
      </c>
      <c r="J126" s="28">
        <f t="shared" si="39"/>
        <v>5.5697006648653096</v>
      </c>
      <c r="K126" s="28">
        <f t="shared" si="40"/>
        <v>1</v>
      </c>
      <c r="L126" s="28">
        <f t="shared" si="41"/>
        <v>1</v>
      </c>
      <c r="M126" s="25">
        <f t="shared" si="42"/>
        <v>5.5697006648653096</v>
      </c>
      <c r="O126" s="24">
        <v>322.71050886162129</v>
      </c>
      <c r="P126" s="24">
        <v>332.06376221817322</v>
      </c>
      <c r="Q126" s="24">
        <v>339.97268645673415</v>
      </c>
      <c r="R126" s="24">
        <v>347.70775108120102</v>
      </c>
      <c r="S126" s="24">
        <v>353.44890821249084</v>
      </c>
    </row>
    <row r="127" spans="1:19" outlineLevel="1">
      <c r="A127" s="10" t="s">
        <v>139</v>
      </c>
      <c r="B127" s="10" t="str">
        <f t="shared" si="34"/>
        <v>Asimétrico</v>
      </c>
      <c r="C127" s="10" t="str">
        <f t="shared" si="35"/>
        <v>Calidad Best Effort</v>
      </c>
      <c r="D127" s="22">
        <v>500</v>
      </c>
      <c r="E127" s="19" t="s">
        <v>34</v>
      </c>
      <c r="H127" s="19" t="s">
        <v>199</v>
      </c>
      <c r="J127" s="28">
        <f t="shared" si="39"/>
        <v>6.2079684861890678</v>
      </c>
      <c r="K127" s="28">
        <f t="shared" si="40"/>
        <v>1</v>
      </c>
      <c r="L127" s="28">
        <f t="shared" si="41"/>
        <v>1</v>
      </c>
      <c r="M127" s="25">
        <f t="shared" si="42"/>
        <v>6.2079684861890678</v>
      </c>
      <c r="O127" s="24">
        <v>359.69198161988294</v>
      </c>
      <c r="P127" s="24">
        <v>370.11708443503051</v>
      </c>
      <c r="Q127" s="24">
        <v>378.93234316919637</v>
      </c>
      <c r="R127" s="24">
        <v>387.55381859789202</v>
      </c>
      <c r="S127" s="24">
        <v>393.9528918497341</v>
      </c>
    </row>
    <row r="128" spans="1:19" outlineLevel="1">
      <c r="A128" s="10" t="s">
        <v>139</v>
      </c>
      <c r="B128" s="10" t="str">
        <f t="shared" si="34"/>
        <v>Asimétrico</v>
      </c>
      <c r="C128" s="10" t="str">
        <f t="shared" si="35"/>
        <v>Calidad Best Effort</v>
      </c>
      <c r="D128" s="22">
        <v>750</v>
      </c>
      <c r="E128" s="19" t="s">
        <v>34</v>
      </c>
      <c r="H128" s="19" t="s">
        <v>199</v>
      </c>
      <c r="J128" s="28">
        <f t="shared" si="39"/>
        <v>7.5607534060245989</v>
      </c>
      <c r="K128" s="28">
        <f t="shared" si="40"/>
        <v>1</v>
      </c>
      <c r="L128" s="28">
        <f t="shared" si="41"/>
        <v>1</v>
      </c>
      <c r="M128" s="25">
        <f t="shared" si="42"/>
        <v>7.5607534060245989</v>
      </c>
      <c r="O128" s="24">
        <v>438.0728383532329</v>
      </c>
      <c r="P128" s="24">
        <v>450.76968625011557</v>
      </c>
      <c r="Q128" s="24">
        <v>461.50588725493856</v>
      </c>
      <c r="R128" s="24">
        <v>472.00607743107838</v>
      </c>
      <c r="S128" s="24">
        <v>479.79957944254983</v>
      </c>
    </row>
    <row r="129" spans="1:19" outlineLevel="1">
      <c r="A129" s="10" t="s">
        <v>139</v>
      </c>
      <c r="B129" s="10" t="str">
        <f t="shared" si="34"/>
        <v>Asimétrico</v>
      </c>
      <c r="C129" s="10" t="str">
        <f t="shared" si="35"/>
        <v>Calidad Best Effort</v>
      </c>
      <c r="D129" s="22">
        <v>1000</v>
      </c>
      <c r="E129" s="19" t="s">
        <v>34</v>
      </c>
      <c r="H129" s="19" t="s">
        <v>199</v>
      </c>
      <c r="J129" s="28">
        <f t="shared" si="39"/>
        <v>8.6958149155642026</v>
      </c>
      <c r="K129" s="28">
        <f t="shared" si="40"/>
        <v>1</v>
      </c>
      <c r="L129" s="28">
        <f t="shared" si="41"/>
        <v>1</v>
      </c>
      <c r="M129" s="25">
        <f t="shared" si="42"/>
        <v>8.6958149155642026</v>
      </c>
      <c r="O129" s="24">
        <v>503.83872046668819</v>
      </c>
      <c r="P129" s="24">
        <v>518.44168837123402</v>
      </c>
      <c r="Q129" s="24">
        <v>530.78966638620841</v>
      </c>
      <c r="R129" s="24">
        <v>542.86620234057261</v>
      </c>
      <c r="S129" s="24">
        <v>551.82970735077856</v>
      </c>
    </row>
    <row r="130" spans="1:19" s="3" customFormat="1">
      <c r="A130" s="10" t="s">
        <v>139</v>
      </c>
      <c r="B130" s="10" t="str">
        <f>+IF(D128="Calidad best effort",C127,B128)</f>
        <v>Asimétrico</v>
      </c>
      <c r="C130" s="10" t="str">
        <f>+IF(D130=2,D128,C128)</f>
        <v>Calidad Best Effort</v>
      </c>
      <c r="D130" s="23" t="s">
        <v>154</v>
      </c>
      <c r="E130" s="2"/>
      <c r="F130" s="2"/>
      <c r="G130" s="2"/>
      <c r="H130" s="19"/>
      <c r="I130" s="2"/>
      <c r="J130" s="2"/>
      <c r="K130" s="2"/>
      <c r="L130" s="2"/>
      <c r="M130" s="2"/>
      <c r="N130" s="2"/>
      <c r="O130" s="17"/>
      <c r="P130" s="17"/>
      <c r="Q130" s="17"/>
      <c r="R130" s="17"/>
      <c r="S130" s="17"/>
    </row>
    <row r="131" spans="1:19" s="3" customFormat="1">
      <c r="A131" s="10" t="s">
        <v>139</v>
      </c>
      <c r="B131" s="10" t="str">
        <f>+IF(D130="Calidad best effort",C128,B130)</f>
        <v>Asimétrico</v>
      </c>
      <c r="C131" s="10" t="str">
        <f t="shared" ref="C131:C153" si="43">+IF(D131=2,D130,C130)</f>
        <v>Calidad Datos Generales</v>
      </c>
      <c r="D131" s="22">
        <f t="array" ref="D131:D153">vel.SAIB</f>
        <v>2</v>
      </c>
      <c r="E131" s="2"/>
      <c r="F131" s="2"/>
      <c r="G131" s="2"/>
      <c r="H131" s="19"/>
      <c r="I131" s="2"/>
      <c r="J131" s="28">
        <f t="shared" ref="J131" si="44">INDEX(factor.vel.SAIB,MATCH(D131,vel.SAIB,0))</f>
        <v>0.42371230003293037</v>
      </c>
      <c r="K131" s="28">
        <f t="shared" ref="K131" si="45">INDEX(factor.calidad.SAIB,MATCH(C131,calidad.SAIB,0))</f>
        <v>1.1101500319478763</v>
      </c>
      <c r="L131" s="28">
        <f t="shared" ref="L131" si="46">INDEX(factor.simetria.SAIB,MATCH(B131,simetria.SAIB,0))</f>
        <v>1</v>
      </c>
      <c r="M131" s="25">
        <f>J131*K131*L131</f>
        <v>0.4703842234182658</v>
      </c>
      <c r="N131"/>
      <c r="O131" s="24">
        <f t="array" ref="O131:S153">INDEX(costo.unitario,MATCH($A131:$A153,niveles.desagregacion,0),indice.tiempo)*M131:M153</f>
        <v>27.254235233386279</v>
      </c>
      <c r="P131" s="24">
        <v>28.044156107287026</v>
      </c>
      <c r="Q131" s="24">
        <v>28.712097422248043</v>
      </c>
      <c r="R131" s="24">
        <v>29.365355574777134</v>
      </c>
      <c r="S131" s="24">
        <v>29.850220004881887</v>
      </c>
    </row>
    <row r="132" spans="1:19">
      <c r="A132" s="10" t="s">
        <v>139</v>
      </c>
      <c r="B132" s="10" t="str">
        <f t="shared" ref="B132:B153" si="47">+IF(D131="Calidad best effort",C130,B131)</f>
        <v>Asimétrico</v>
      </c>
      <c r="C132" s="10" t="str">
        <f t="shared" si="43"/>
        <v>Calidad Datos Generales</v>
      </c>
      <c r="D132" s="22">
        <v>3</v>
      </c>
      <c r="E132" s="19" t="s">
        <v>34</v>
      </c>
      <c r="H132" s="19" t="s">
        <v>199</v>
      </c>
      <c r="J132" s="28">
        <f t="shared" ref="J132:J153" si="48">INDEX(factor.vel.SAIB,MATCH(D132,vel.SAIB,0))</f>
        <v>0.51604389145588314</v>
      </c>
      <c r="K132" s="28">
        <f t="shared" ref="K132:K153" si="49">INDEX(factor.calidad.SAIB,MATCH(C132,calidad.SAIB,0))</f>
        <v>1.1101500319478763</v>
      </c>
      <c r="L132" s="28">
        <f t="shared" ref="L132:L153" si="50">INDEX(factor.simetria.SAIB,MATCH(B132,simetria.SAIB,0))</f>
        <v>1</v>
      </c>
      <c r="M132" s="25">
        <f>J132*K132*L132</f>
        <v>0.57288614258625503</v>
      </c>
      <c r="O132" s="24">
        <v>33.193234200181656</v>
      </c>
      <c r="P132" s="24">
        <v>34.155287559685952</v>
      </c>
      <c r="Q132" s="24">
        <v>34.968780666706571</v>
      </c>
      <c r="R132" s="24">
        <v>35.764390987979269</v>
      </c>
      <c r="S132" s="24">
        <v>36.354912734268787</v>
      </c>
    </row>
    <row r="133" spans="1:19" outlineLevel="1">
      <c r="A133" s="10" t="s">
        <v>139</v>
      </c>
      <c r="B133" s="10" t="str">
        <f t="shared" si="47"/>
        <v>Asimétrico</v>
      </c>
      <c r="C133" s="10" t="str">
        <f t="shared" si="43"/>
        <v>Calidad Datos Generales</v>
      </c>
      <c r="D133" s="22">
        <v>5</v>
      </c>
      <c r="E133" s="19" t="s">
        <v>34</v>
      </c>
      <c r="H133" s="19" t="s">
        <v>199</v>
      </c>
      <c r="J133" s="28">
        <f t="shared" si="48"/>
        <v>0.66152993854355946</v>
      </c>
      <c r="K133" s="28">
        <f t="shared" si="49"/>
        <v>1.1101500319478763</v>
      </c>
      <c r="L133" s="28">
        <f t="shared" si="50"/>
        <v>1</v>
      </c>
      <c r="M133" s="25">
        <f t="shared" ref="M133:M153" si="51">J133*K133*L133</f>
        <v>0.73439748240860914</v>
      </c>
      <c r="O133" s="24">
        <v>42.551260743652023</v>
      </c>
      <c r="P133" s="24">
        <v>43.784541691892663</v>
      </c>
      <c r="Q133" s="24">
        <v>44.827379431090996</v>
      </c>
      <c r="R133" s="24">
        <v>45.847292767243992</v>
      </c>
      <c r="S133" s="24">
        <v>46.604297783676671</v>
      </c>
    </row>
    <row r="134" spans="1:19" outlineLevel="1">
      <c r="A134" s="10" t="s">
        <v>139</v>
      </c>
      <c r="B134" s="10" t="str">
        <f t="shared" si="47"/>
        <v>Asimétrico</v>
      </c>
      <c r="C134" s="10" t="str">
        <f t="shared" si="43"/>
        <v>Calidad Datos Generales</v>
      </c>
      <c r="D134" s="22">
        <v>10</v>
      </c>
      <c r="E134" s="19" t="s">
        <v>34</v>
      </c>
      <c r="H134" s="19" t="s">
        <v>199</v>
      </c>
      <c r="J134" s="28">
        <f t="shared" si="48"/>
        <v>0.92663838733670956</v>
      </c>
      <c r="K134" s="28">
        <f t="shared" si="49"/>
        <v>1.1101500319478763</v>
      </c>
      <c r="L134" s="28">
        <f t="shared" si="50"/>
        <v>1</v>
      </c>
      <c r="M134" s="25">
        <f t="shared" si="51"/>
        <v>1.0287076353059768</v>
      </c>
      <c r="O134" s="24">
        <v>59.603699450777384</v>
      </c>
      <c r="P134" s="24">
        <v>61.331218346636923</v>
      </c>
      <c r="Q134" s="24">
        <v>62.791973823603094</v>
      </c>
      <c r="R134" s="24">
        <v>64.220617931709157</v>
      </c>
      <c r="S134" s="24">
        <v>65.2809930814376</v>
      </c>
    </row>
    <row r="135" spans="1:19" outlineLevel="1">
      <c r="A135" s="10" t="s">
        <v>139</v>
      </c>
      <c r="B135" s="10" t="str">
        <f t="shared" si="47"/>
        <v>Asimétrico</v>
      </c>
      <c r="C135" s="10" t="str">
        <f t="shared" si="43"/>
        <v>Calidad Datos Generales</v>
      </c>
      <c r="D135" s="22">
        <v>15</v>
      </c>
      <c r="E135" s="19" t="s">
        <v>34</v>
      </c>
      <c r="H135" s="19" t="s">
        <v>199</v>
      </c>
      <c r="J135" s="28">
        <f t="shared" si="48"/>
        <v>1.1285631295963692</v>
      </c>
      <c r="K135" s="28">
        <f t="shared" si="49"/>
        <v>1.1101500319478763</v>
      </c>
      <c r="L135" s="28">
        <f t="shared" si="50"/>
        <v>1</v>
      </c>
      <c r="M135" s="25">
        <f t="shared" si="51"/>
        <v>1.2528743943766045</v>
      </c>
      <c r="O135" s="24">
        <v>72.592004072941876</v>
      </c>
      <c r="P135" s="24">
        <v>74.695968422132694</v>
      </c>
      <c r="Q135" s="24">
        <v>76.475038656205513</v>
      </c>
      <c r="R135" s="24">
        <v>78.215000099371721</v>
      </c>
      <c r="S135" s="24">
        <v>79.506442709431539</v>
      </c>
    </row>
    <row r="136" spans="1:19" outlineLevel="1">
      <c r="A136" s="10" t="s">
        <v>139</v>
      </c>
      <c r="B136" s="10" t="str">
        <f t="shared" si="47"/>
        <v>Asimétrico</v>
      </c>
      <c r="C136" s="10" t="str">
        <f t="shared" si="43"/>
        <v>Calidad Datos Generales</v>
      </c>
      <c r="D136" s="22">
        <v>20</v>
      </c>
      <c r="E136" s="19" t="s">
        <v>34</v>
      </c>
      <c r="H136" s="19" t="s">
        <v>199</v>
      </c>
      <c r="J136" s="28">
        <f t="shared" si="48"/>
        <v>1.2979891775970445</v>
      </c>
      <c r="K136" s="28">
        <f t="shared" si="49"/>
        <v>1.1101500319478763</v>
      </c>
      <c r="L136" s="28">
        <f t="shared" si="50"/>
        <v>1</v>
      </c>
      <c r="M136" s="25">
        <f t="shared" si="51"/>
        <v>1.4409627269773566</v>
      </c>
      <c r="O136" s="24">
        <v>83.489911371159394</v>
      </c>
      <c r="P136" s="24">
        <v>85.909734315646688</v>
      </c>
      <c r="Q136" s="24">
        <v>87.955888269690391</v>
      </c>
      <c r="R136" s="24">
        <v>89.957062207982716</v>
      </c>
      <c r="S136" s="24">
        <v>91.442383221389264</v>
      </c>
    </row>
    <row r="137" spans="1:19" outlineLevel="1">
      <c r="A137" s="10" t="s">
        <v>139</v>
      </c>
      <c r="B137" s="10" t="str">
        <f t="shared" si="47"/>
        <v>Asimétrico</v>
      </c>
      <c r="C137" s="10" t="str">
        <f t="shared" si="43"/>
        <v>Calidad Datos Generales</v>
      </c>
      <c r="D137" s="22">
        <v>30</v>
      </c>
      <c r="E137" s="19" t="s">
        <v>34</v>
      </c>
      <c r="H137" s="19" t="s">
        <v>199</v>
      </c>
      <c r="J137" s="28">
        <f t="shared" si="48"/>
        <v>1.5808353598013152</v>
      </c>
      <c r="K137" s="28">
        <f t="shared" si="49"/>
        <v>1.1101500319478763</v>
      </c>
      <c r="L137" s="28">
        <f t="shared" si="50"/>
        <v>1</v>
      </c>
      <c r="M137" s="25">
        <f t="shared" si="51"/>
        <v>1.7549644251877625</v>
      </c>
      <c r="O137" s="24">
        <v>101.68328546971946</v>
      </c>
      <c r="P137" s="24">
        <v>104.63041456842726</v>
      </c>
      <c r="Q137" s="24">
        <v>107.12244807531506</v>
      </c>
      <c r="R137" s="24">
        <v>109.55969992407235</v>
      </c>
      <c r="S137" s="24">
        <v>111.36868879638014</v>
      </c>
    </row>
    <row r="138" spans="1:19" outlineLevel="1">
      <c r="A138" s="10" t="s">
        <v>139</v>
      </c>
      <c r="B138" s="10" t="str">
        <f t="shared" si="47"/>
        <v>Asimétrico</v>
      </c>
      <c r="C138" s="10" t="str">
        <f t="shared" si="43"/>
        <v>Calidad Datos Generales</v>
      </c>
      <c r="D138" s="22">
        <v>40</v>
      </c>
      <c r="E138" s="19" t="s">
        <v>34</v>
      </c>
      <c r="H138" s="19" t="s">
        <v>199</v>
      </c>
      <c r="J138" s="28">
        <f t="shared" si="48"/>
        <v>1.8181589800108939</v>
      </c>
      <c r="K138" s="28">
        <f t="shared" si="49"/>
        <v>1.1101500319478763</v>
      </c>
      <c r="L138" s="28">
        <f t="shared" si="50"/>
        <v>1</v>
      </c>
      <c r="M138" s="25">
        <f t="shared" si="51"/>
        <v>2.0184292497454122</v>
      </c>
      <c r="O138" s="24">
        <v>116.94853448686624</v>
      </c>
      <c r="P138" s="24">
        <v>120.33810266855242</v>
      </c>
      <c r="Q138" s="24">
        <v>123.20425382777597</v>
      </c>
      <c r="R138" s="24">
        <v>126.00739920777504</v>
      </c>
      <c r="S138" s="24">
        <v>128.08796334909053</v>
      </c>
    </row>
    <row r="139" spans="1:19" outlineLevel="1">
      <c r="A139" s="10" t="s">
        <v>139</v>
      </c>
      <c r="B139" s="10" t="str">
        <f t="shared" si="47"/>
        <v>Asimétrico</v>
      </c>
      <c r="C139" s="10" t="str">
        <f t="shared" si="43"/>
        <v>Calidad Datos Generales</v>
      </c>
      <c r="D139" s="22">
        <v>50</v>
      </c>
      <c r="E139" s="19" t="s">
        <v>34</v>
      </c>
      <c r="H139" s="19" t="s">
        <v>199</v>
      </c>
      <c r="J139" s="28">
        <f t="shared" si="48"/>
        <v>2.0265135112179755</v>
      </c>
      <c r="K139" s="28">
        <f t="shared" si="49"/>
        <v>1.1101500319478763</v>
      </c>
      <c r="L139" s="28">
        <f t="shared" si="50"/>
        <v>1</v>
      </c>
      <c r="M139" s="25">
        <f t="shared" si="51"/>
        <v>2.2497340392214387</v>
      </c>
      <c r="O139" s="24">
        <v>130.3504192209615</v>
      </c>
      <c r="P139" s="24">
        <v>134.1284198209643</v>
      </c>
      <c r="Q139" s="24">
        <v>137.32302167548681</v>
      </c>
      <c r="R139" s="24">
        <v>140.447397513315</v>
      </c>
      <c r="S139" s="24">
        <v>142.76638688095886</v>
      </c>
    </row>
    <row r="140" spans="1:19" outlineLevel="1">
      <c r="A140" s="10" t="s">
        <v>139</v>
      </c>
      <c r="B140" s="10" t="str">
        <f t="shared" si="47"/>
        <v>Asimétrico</v>
      </c>
      <c r="C140" s="10" t="str">
        <f t="shared" si="43"/>
        <v>Calidad Datos Generales</v>
      </c>
      <c r="D140" s="22">
        <v>60</v>
      </c>
      <c r="E140" s="19" t="s">
        <v>34</v>
      </c>
      <c r="H140" s="19" t="s">
        <v>199</v>
      </c>
      <c r="J140" s="28">
        <f t="shared" si="48"/>
        <v>2.2143559090858629</v>
      </c>
      <c r="K140" s="28">
        <f t="shared" si="49"/>
        <v>1.1101500319478763</v>
      </c>
      <c r="L140" s="28">
        <f t="shared" si="50"/>
        <v>1</v>
      </c>
      <c r="M140" s="25">
        <f t="shared" si="51"/>
        <v>2.4582672832156396</v>
      </c>
      <c r="O140" s="24">
        <v>142.43291221891522</v>
      </c>
      <c r="P140" s="24">
        <v>146.56110475591836</v>
      </c>
      <c r="Q140" s="24">
        <v>150.0518219184637</v>
      </c>
      <c r="R140" s="24">
        <v>153.46580364639297</v>
      </c>
      <c r="S140" s="24">
        <v>155.99974570052868</v>
      </c>
    </row>
    <row r="141" spans="1:19" outlineLevel="1">
      <c r="A141" s="10" t="s">
        <v>139</v>
      </c>
      <c r="B141" s="10" t="str">
        <f t="shared" si="47"/>
        <v>Asimétrico</v>
      </c>
      <c r="C141" s="10" t="str">
        <f t="shared" si="43"/>
        <v>Calidad Datos Generales</v>
      </c>
      <c r="D141" s="22">
        <v>70</v>
      </c>
      <c r="E141" s="19" t="s">
        <v>34</v>
      </c>
      <c r="H141" s="19" t="s">
        <v>199</v>
      </c>
      <c r="J141" s="28">
        <f t="shared" si="48"/>
        <v>2.3866951719245444</v>
      </c>
      <c r="K141" s="28">
        <f t="shared" si="49"/>
        <v>1.1101500319478763</v>
      </c>
      <c r="L141" s="28">
        <f t="shared" si="50"/>
        <v>1</v>
      </c>
      <c r="M141" s="25">
        <f t="shared" si="51"/>
        <v>2.6495897213618753</v>
      </c>
      <c r="O141" s="24">
        <v>153.51820478415056</v>
      </c>
      <c r="P141" s="24">
        <v>157.96768698184653</v>
      </c>
      <c r="Q141" s="24">
        <v>161.73008026479462</v>
      </c>
      <c r="R141" s="24">
        <v>165.40976593485979</v>
      </c>
      <c r="S141" s="24">
        <v>168.14092005589669</v>
      </c>
    </row>
    <row r="142" spans="1:19" outlineLevel="1">
      <c r="A142" s="10" t="s">
        <v>139</v>
      </c>
      <c r="B142" s="10" t="str">
        <f t="shared" si="47"/>
        <v>Asimétrico</v>
      </c>
      <c r="C142" s="10" t="str">
        <f t="shared" si="43"/>
        <v>Calidad Datos Generales</v>
      </c>
      <c r="D142" s="22">
        <v>80</v>
      </c>
      <c r="E142" s="19" t="s">
        <v>34</v>
      </c>
      <c r="H142" s="19" t="s">
        <v>199</v>
      </c>
      <c r="J142" s="28">
        <f t="shared" si="48"/>
        <v>2.5467870870187617</v>
      </c>
      <c r="K142" s="28">
        <f t="shared" si="49"/>
        <v>1.1101500319478763</v>
      </c>
      <c r="L142" s="28">
        <f t="shared" si="50"/>
        <v>1</v>
      </c>
      <c r="M142" s="25">
        <f t="shared" si="51"/>
        <v>2.8273157660183172</v>
      </c>
      <c r="O142" s="24">
        <v>163.81571730054907</v>
      </c>
      <c r="P142" s="24">
        <v>168.5636566010146</v>
      </c>
      <c r="Q142" s="24">
        <v>172.57841924938907</v>
      </c>
      <c r="R142" s="24">
        <v>176.50492652147327</v>
      </c>
      <c r="S142" s="24">
        <v>179.4192777674709</v>
      </c>
    </row>
    <row r="143" spans="1:19" outlineLevel="1">
      <c r="A143" s="10" t="s">
        <v>139</v>
      </c>
      <c r="B143" s="10" t="str">
        <f t="shared" si="47"/>
        <v>Asimétrico</v>
      </c>
      <c r="C143" s="10" t="str">
        <f t="shared" si="43"/>
        <v>Calidad Datos Generales</v>
      </c>
      <c r="D143" s="22">
        <v>100</v>
      </c>
      <c r="E143" s="19" t="s">
        <v>34</v>
      </c>
      <c r="H143" s="19" t="s">
        <v>199</v>
      </c>
      <c r="J143" s="28">
        <f t="shared" si="48"/>
        <v>2.8386397992589538</v>
      </c>
      <c r="K143" s="28">
        <f t="shared" si="49"/>
        <v>1.1101500319478763</v>
      </c>
      <c r="L143" s="28">
        <f t="shared" si="50"/>
        <v>1</v>
      </c>
      <c r="M143" s="25">
        <f t="shared" si="51"/>
        <v>3.1513160638358406</v>
      </c>
      <c r="O143" s="24">
        <v>182.58841394465827</v>
      </c>
      <c r="P143" s="24">
        <v>187.88045014645323</v>
      </c>
      <c r="Q143" s="24">
        <v>192.35529026808845</v>
      </c>
      <c r="R143" s="24">
        <v>196.73176126224021</v>
      </c>
      <c r="S143" s="24">
        <v>199.98008676148439</v>
      </c>
    </row>
    <row r="144" spans="1:19" outlineLevel="1">
      <c r="A144" s="10" t="s">
        <v>139</v>
      </c>
      <c r="B144" s="10" t="str">
        <f t="shared" si="47"/>
        <v>Asimétrico</v>
      </c>
      <c r="C144" s="10" t="str">
        <f t="shared" si="43"/>
        <v>Calidad Datos Generales</v>
      </c>
      <c r="D144" s="22">
        <v>120</v>
      </c>
      <c r="E144" s="19" t="s">
        <v>34</v>
      </c>
      <c r="H144" s="19" t="s">
        <v>199</v>
      </c>
      <c r="J144" s="28">
        <f t="shared" si="48"/>
        <v>3.1017601306183762</v>
      </c>
      <c r="K144" s="28">
        <f t="shared" si="49"/>
        <v>1.1101500319478763</v>
      </c>
      <c r="L144" s="28">
        <f t="shared" si="50"/>
        <v>1</v>
      </c>
      <c r="M144" s="25">
        <f t="shared" si="51"/>
        <v>3.4434191081006391</v>
      </c>
      <c r="O144" s="24">
        <v>199.51297196433083</v>
      </c>
      <c r="P144" s="24">
        <v>205.29553969441122</v>
      </c>
      <c r="Q144" s="24">
        <v>210.18516347964916</v>
      </c>
      <c r="R144" s="24">
        <v>214.96730006704271</v>
      </c>
      <c r="S144" s="24">
        <v>218.51672064779299</v>
      </c>
    </row>
    <row r="145" spans="1:19" outlineLevel="1">
      <c r="A145" s="10" t="s">
        <v>139</v>
      </c>
      <c r="B145" s="10" t="str">
        <f t="shared" si="47"/>
        <v>Asimétrico</v>
      </c>
      <c r="C145" s="10" t="str">
        <f t="shared" si="43"/>
        <v>Calidad Datos Generales</v>
      </c>
      <c r="D145" s="22">
        <v>150</v>
      </c>
      <c r="E145" s="19" t="s">
        <v>34</v>
      </c>
      <c r="H145" s="19" t="s">
        <v>199</v>
      </c>
      <c r="J145" s="28">
        <f t="shared" si="48"/>
        <v>3.4572107732942632</v>
      </c>
      <c r="K145" s="28">
        <f t="shared" si="49"/>
        <v>1.1101500319478763</v>
      </c>
      <c r="L145" s="28">
        <f t="shared" si="50"/>
        <v>1</v>
      </c>
      <c r="M145" s="25">
        <f t="shared" si="51"/>
        <v>3.8380226504231683</v>
      </c>
      <c r="O145" s="24">
        <v>222.37644661114675</v>
      </c>
      <c r="P145" s="24">
        <v>228.82167596863161</v>
      </c>
      <c r="Q145" s="24">
        <v>234.27163319156824</v>
      </c>
      <c r="R145" s="24">
        <v>239.60178556734385</v>
      </c>
      <c r="S145" s="24">
        <v>243.55795708092762</v>
      </c>
    </row>
    <row r="146" spans="1:19" outlineLevel="1">
      <c r="A146" s="10" t="s">
        <v>139</v>
      </c>
      <c r="B146" s="10" t="str">
        <f t="shared" si="47"/>
        <v>Asimétrico</v>
      </c>
      <c r="C146" s="10" t="str">
        <f t="shared" si="43"/>
        <v>Calidad Datos Generales</v>
      </c>
      <c r="D146" s="22">
        <v>200</v>
      </c>
      <c r="E146" s="19" t="s">
        <v>34</v>
      </c>
      <c r="H146" s="19" t="s">
        <v>199</v>
      </c>
      <c r="J146" s="28">
        <f t="shared" si="48"/>
        <v>3.9762260973498145</v>
      </c>
      <c r="K146" s="28">
        <f t="shared" si="49"/>
        <v>1.1101500319478763</v>
      </c>
      <c r="L146" s="28">
        <f t="shared" si="50"/>
        <v>1</v>
      </c>
      <c r="M146" s="25">
        <f t="shared" si="51"/>
        <v>4.4142075290048757</v>
      </c>
      <c r="O146" s="24">
        <v>255.76081079043263</v>
      </c>
      <c r="P146" s="24">
        <v>263.1736331073713</v>
      </c>
      <c r="Q146" s="24">
        <v>269.44176761241101</v>
      </c>
      <c r="R146" s="24">
        <v>275.57211151366386</v>
      </c>
      <c r="S146" s="24">
        <v>280.12220505711144</v>
      </c>
    </row>
    <row r="147" spans="1:19" outlineLevel="1">
      <c r="A147" s="10" t="s">
        <v>139</v>
      </c>
      <c r="B147" s="10" t="str">
        <f t="shared" si="47"/>
        <v>Asimétrico</v>
      </c>
      <c r="C147" s="10" t="str">
        <f t="shared" si="43"/>
        <v>Calidad Datos Generales</v>
      </c>
      <c r="D147" s="22">
        <v>250</v>
      </c>
      <c r="E147" s="19" t="s">
        <v>34</v>
      </c>
      <c r="H147" s="19" t="s">
        <v>199</v>
      </c>
      <c r="J147" s="28">
        <f t="shared" si="48"/>
        <v>4.4318874193766264</v>
      </c>
      <c r="K147" s="28">
        <f t="shared" si="49"/>
        <v>1.1101500319478763</v>
      </c>
      <c r="L147" s="28">
        <f t="shared" si="50"/>
        <v>1</v>
      </c>
      <c r="M147" s="25">
        <f t="shared" si="51"/>
        <v>4.9200599602103532</v>
      </c>
      <c r="O147" s="24">
        <v>285.0700870524372</v>
      </c>
      <c r="P147" s="24">
        <v>293.33239235504851</v>
      </c>
      <c r="Q147" s="24">
        <v>300.3188327072109</v>
      </c>
      <c r="R147" s="24">
        <v>307.15169214408326</v>
      </c>
      <c r="S147" s="24">
        <v>312.22321017109704</v>
      </c>
    </row>
    <row r="148" spans="1:19" outlineLevel="1">
      <c r="A148" s="10" t="s">
        <v>139</v>
      </c>
      <c r="B148" s="10" t="str">
        <f t="shared" si="47"/>
        <v>Asimétrico</v>
      </c>
      <c r="C148" s="10" t="str">
        <f t="shared" si="43"/>
        <v>Calidad Datos Generales</v>
      </c>
      <c r="D148" s="22">
        <v>300</v>
      </c>
      <c r="E148" s="19" t="s">
        <v>34</v>
      </c>
      <c r="H148" s="19" t="s">
        <v>199</v>
      </c>
      <c r="J148" s="28">
        <f t="shared" si="48"/>
        <v>4.8426896939866175</v>
      </c>
      <c r="K148" s="28">
        <f t="shared" si="49"/>
        <v>1.1101500319478763</v>
      </c>
      <c r="L148" s="28">
        <f t="shared" si="50"/>
        <v>1</v>
      </c>
      <c r="M148" s="25">
        <f t="shared" si="51"/>
        <v>5.3761121184928946</v>
      </c>
      <c r="O148" s="24">
        <v>311.49391715073904</v>
      </c>
      <c r="P148" s="24">
        <v>320.52207534866426</v>
      </c>
      <c r="Q148" s="24">
        <v>328.15610561377144</v>
      </c>
      <c r="R148" s="24">
        <v>335.62231918019256</v>
      </c>
      <c r="S148" s="24">
        <v>341.16392837696714</v>
      </c>
    </row>
    <row r="149" spans="1:19" outlineLevel="1">
      <c r="A149" s="10" t="s">
        <v>139</v>
      </c>
      <c r="B149" s="10" t="str">
        <f t="shared" si="47"/>
        <v>Asimétrico</v>
      </c>
      <c r="C149" s="10" t="str">
        <f t="shared" si="43"/>
        <v>Calidad Datos Generales</v>
      </c>
      <c r="D149" s="22">
        <v>350</v>
      </c>
      <c r="E149" s="19" t="s">
        <v>34</v>
      </c>
      <c r="H149" s="19" t="s">
        <v>199</v>
      </c>
      <c r="J149" s="28">
        <f t="shared" si="48"/>
        <v>5.2195873591693909</v>
      </c>
      <c r="K149" s="28">
        <f t="shared" si="49"/>
        <v>1.1101500319478763</v>
      </c>
      <c r="L149" s="28">
        <f t="shared" si="50"/>
        <v>1</v>
      </c>
      <c r="M149" s="25">
        <f t="shared" si="51"/>
        <v>5.7945250735366303</v>
      </c>
      <c r="O149" s="24">
        <v>335.73691794398252</v>
      </c>
      <c r="P149" s="24">
        <v>345.46772115133797</v>
      </c>
      <c r="Q149" s="24">
        <v>353.69589400345137</v>
      </c>
      <c r="R149" s="24">
        <v>361.74318929072575</v>
      </c>
      <c r="S149" s="24">
        <v>367.7160917768914</v>
      </c>
    </row>
    <row r="150" spans="1:19" outlineLevel="1">
      <c r="A150" s="10" t="s">
        <v>139</v>
      </c>
      <c r="B150" s="10" t="str">
        <f t="shared" si="47"/>
        <v>Asimétrico</v>
      </c>
      <c r="C150" s="10" t="str">
        <f t="shared" si="43"/>
        <v>Calidad Datos Generales</v>
      </c>
      <c r="D150" s="22">
        <v>400</v>
      </c>
      <c r="E150" s="19" t="s">
        <v>34</v>
      </c>
      <c r="H150" s="19" t="s">
        <v>199</v>
      </c>
      <c r="J150" s="28">
        <f t="shared" si="48"/>
        <v>5.5697006648653096</v>
      </c>
      <c r="K150" s="28">
        <f t="shared" si="49"/>
        <v>1.1101500319478763</v>
      </c>
      <c r="L150" s="28">
        <f t="shared" si="50"/>
        <v>1</v>
      </c>
      <c r="M150" s="25">
        <f t="shared" si="51"/>
        <v>6.1832033710403316</v>
      </c>
      <c r="O150" s="24">
        <v>358.25708172264433</v>
      </c>
      <c r="P150" s="24">
        <v>368.64059623523701</v>
      </c>
      <c r="Q150" s="24">
        <v>377.42068873134878</v>
      </c>
      <c r="R150" s="24">
        <v>386.00777097131959</v>
      </c>
      <c r="S150" s="24">
        <v>392.38131674403871</v>
      </c>
    </row>
    <row r="151" spans="1:19" outlineLevel="1">
      <c r="A151" s="10" t="s">
        <v>139</v>
      </c>
      <c r="B151" s="10" t="str">
        <f t="shared" si="47"/>
        <v>Asimétrico</v>
      </c>
      <c r="C151" s="10" t="str">
        <f t="shared" si="43"/>
        <v>Calidad Datos Generales</v>
      </c>
      <c r="D151" s="22">
        <v>500</v>
      </c>
      <c r="E151" s="19" t="s">
        <v>34</v>
      </c>
      <c r="H151" s="19" t="s">
        <v>199</v>
      </c>
      <c r="J151" s="28">
        <f t="shared" si="48"/>
        <v>6.2079684861890678</v>
      </c>
      <c r="K151" s="28">
        <f t="shared" si="49"/>
        <v>1.1101500319478763</v>
      </c>
      <c r="L151" s="28">
        <f t="shared" si="50"/>
        <v>1</v>
      </c>
      <c r="M151" s="25">
        <f t="shared" si="51"/>
        <v>6.8917764132742034</v>
      </c>
      <c r="O151" s="24">
        <v>399.31206488670801</v>
      </c>
      <c r="P151" s="24">
        <v>410.88549311000401</v>
      </c>
      <c r="Q151" s="24">
        <v>420.67175287536696</v>
      </c>
      <c r="R151" s="24">
        <v>430.24288409797134</v>
      </c>
      <c r="S151" s="24">
        <v>437.34681547294059</v>
      </c>
    </row>
    <row r="152" spans="1:19" outlineLevel="1">
      <c r="A152" s="10" t="s">
        <v>139</v>
      </c>
      <c r="B152" s="10" t="str">
        <f t="shared" si="47"/>
        <v>Asimétrico</v>
      </c>
      <c r="C152" s="10" t="str">
        <f t="shared" si="43"/>
        <v>Calidad Datos Generales</v>
      </c>
      <c r="D152" s="22">
        <v>750</v>
      </c>
      <c r="E152" s="19" t="s">
        <v>34</v>
      </c>
      <c r="H152" s="19" t="s">
        <v>199</v>
      </c>
      <c r="J152" s="28">
        <f t="shared" si="48"/>
        <v>7.5607534060245989</v>
      </c>
      <c r="K152" s="28">
        <f t="shared" si="49"/>
        <v>1.1101500319478763</v>
      </c>
      <c r="L152" s="28">
        <f t="shared" si="50"/>
        <v>1</v>
      </c>
      <c r="M152" s="25">
        <f t="shared" si="51"/>
        <v>8.3935706352482224</v>
      </c>
      <c r="O152" s="24">
        <v>486.32657549333834</v>
      </c>
      <c r="P152" s="24">
        <v>500.42198159169999</v>
      </c>
      <c r="Q152" s="24">
        <v>512.34077548020298</v>
      </c>
      <c r="R152" s="24">
        <v>523.99756193970347</v>
      </c>
      <c r="S152" s="24">
        <v>532.6495184467243</v>
      </c>
    </row>
    <row r="153" spans="1:19" outlineLevel="1">
      <c r="A153" s="10" t="s">
        <v>139</v>
      </c>
      <c r="B153" s="10" t="str">
        <f t="shared" si="47"/>
        <v>Asimétrico</v>
      </c>
      <c r="C153" s="10" t="str">
        <f t="shared" si="43"/>
        <v>Calidad Datos Generales</v>
      </c>
      <c r="D153" s="22">
        <v>1000</v>
      </c>
      <c r="E153" s="19" t="s">
        <v>34</v>
      </c>
      <c r="H153" s="19" t="s">
        <v>199</v>
      </c>
      <c r="J153" s="28">
        <f t="shared" si="48"/>
        <v>8.6958149155642026</v>
      </c>
      <c r="K153" s="28">
        <f t="shared" si="49"/>
        <v>1.1101500319478763</v>
      </c>
      <c r="L153" s="28">
        <f t="shared" si="50"/>
        <v>1</v>
      </c>
      <c r="M153" s="25">
        <f t="shared" si="51"/>
        <v>9.6536592063264184</v>
      </c>
      <c r="O153" s="24">
        <v>559.33657162267104</v>
      </c>
      <c r="P153" s="24">
        <v>575.54805690843625</v>
      </c>
      <c r="Q153" s="24">
        <v>589.25616509625183</v>
      </c>
      <c r="R153" s="24">
        <v>602.66293187180895</v>
      </c>
      <c r="S153" s="24">
        <v>612.61376724525405</v>
      </c>
    </row>
    <row r="154" spans="1:19" s="3" customFormat="1">
      <c r="A154" s="10" t="s">
        <v>139</v>
      </c>
      <c r="B154" s="10" t="str">
        <f>+IF(D152="Calidad best effort",C151,B152)</f>
        <v>Asimétrico</v>
      </c>
      <c r="C154" s="10" t="str">
        <f>+IF(D154=2,D152,C152)</f>
        <v>Calidad Datos Generales</v>
      </c>
      <c r="D154" s="23" t="s">
        <v>155</v>
      </c>
      <c r="E154" s="2"/>
      <c r="F154" s="2"/>
      <c r="G154" s="2"/>
      <c r="H154" s="19"/>
      <c r="I154" s="2"/>
      <c r="J154" s="2"/>
      <c r="K154" s="2"/>
      <c r="L154" s="2"/>
      <c r="M154" s="2"/>
      <c r="N154" s="2"/>
      <c r="O154" s="17"/>
      <c r="P154" s="17"/>
      <c r="Q154" s="17"/>
      <c r="R154" s="17"/>
      <c r="S154" s="17"/>
    </row>
    <row r="155" spans="1:19" s="3" customFormat="1">
      <c r="A155" s="10" t="s">
        <v>139</v>
      </c>
      <c r="B155" s="10" t="str">
        <f>+IF(D154="Calidad best effort",C152,B154)</f>
        <v>Asimétrico</v>
      </c>
      <c r="C155" s="10" t="str">
        <f t="shared" ref="C155:C177" si="52">+IF(D155=2,D154,C154)</f>
        <v>Calidad Doble</v>
      </c>
      <c r="D155" s="22">
        <f t="array" ref="D155:D177">vel.SAIB</f>
        <v>2</v>
      </c>
      <c r="E155" s="2"/>
      <c r="F155" s="2"/>
      <c r="G155" s="2"/>
      <c r="H155" s="19"/>
      <c r="I155" s="2"/>
      <c r="J155" s="28">
        <f t="shared" ref="J155" si="53">INDEX(factor.vel.SAIB,MATCH(D155,vel.SAIB,0))</f>
        <v>0.42371230003293037</v>
      </c>
      <c r="K155" s="28">
        <f t="shared" ref="K155" si="54">INDEX(factor.calidad.SAIB,MATCH(C155,calidad.SAIB,0))</f>
        <v>1.2727636784397074</v>
      </c>
      <c r="L155" s="28">
        <f t="shared" ref="L155" si="55">INDEX(factor.simetria.SAIB,MATCH(B155,simetria.SAIB,0))</f>
        <v>1</v>
      </c>
      <c r="M155" s="25">
        <f>J155*K155*L155</f>
        <v>0.53928562559006143</v>
      </c>
      <c r="N155"/>
      <c r="O155" s="24">
        <f t="array" ref="O155:S177">INDEX(costo.unitario,MATCH($A155:$A177,niveles.desagregacion,0),indice.tiempo)*M155:M177</f>
        <v>31.246407864207022</v>
      </c>
      <c r="P155" s="24">
        <v>32.152035543538055</v>
      </c>
      <c r="Q155" s="24">
        <v>32.917816222317114</v>
      </c>
      <c r="R155" s="24">
        <v>33.666762963979401</v>
      </c>
      <c r="S155" s="24">
        <v>34.222649842189817</v>
      </c>
    </row>
    <row r="156" spans="1:19">
      <c r="A156" s="10" t="s">
        <v>139</v>
      </c>
      <c r="B156" s="10" t="str">
        <f t="shared" ref="B156:B177" si="56">+IF(D155="Calidad best effort",C154,B155)</f>
        <v>Asimétrico</v>
      </c>
      <c r="C156" s="10" t="str">
        <f t="shared" si="52"/>
        <v>Calidad Doble</v>
      </c>
      <c r="D156" s="22">
        <v>3</v>
      </c>
      <c r="E156" s="19" t="s">
        <v>34</v>
      </c>
      <c r="H156" s="19" t="s">
        <v>199</v>
      </c>
      <c r="J156" s="28">
        <f t="shared" ref="J156:J177" si="57">INDEX(factor.vel.SAIB,MATCH(D156,vel.SAIB,0))</f>
        <v>0.51604389145588314</v>
      </c>
      <c r="K156" s="28">
        <f t="shared" ref="K156:K177" si="58">INDEX(factor.calidad.SAIB,MATCH(C156,calidad.SAIB,0))</f>
        <v>1.2727636784397074</v>
      </c>
      <c r="L156" s="28">
        <f t="shared" ref="L156:L177" si="59">INDEX(factor.simetria.SAIB,MATCH(B156,simetria.SAIB,0))</f>
        <v>1</v>
      </c>
      <c r="M156" s="25">
        <f>J156*K156*L156</f>
        <v>0.65680192152573091</v>
      </c>
      <c r="O156" s="24">
        <v>38.055345353462542</v>
      </c>
      <c r="P156" s="24">
        <v>39.158319309648903</v>
      </c>
      <c r="Q156" s="24">
        <v>40.090972058809498</v>
      </c>
      <c r="R156" s="24">
        <v>41.003122569971381</v>
      </c>
      <c r="S156" s="24">
        <v>41.68014334047691</v>
      </c>
    </row>
    <row r="157" spans="1:19" outlineLevel="1">
      <c r="A157" s="10" t="s">
        <v>139</v>
      </c>
      <c r="B157" s="10" t="str">
        <f t="shared" si="56"/>
        <v>Asimétrico</v>
      </c>
      <c r="C157" s="10" t="str">
        <f t="shared" si="52"/>
        <v>Calidad Doble</v>
      </c>
      <c r="D157" s="22">
        <v>5</v>
      </c>
      <c r="E157" s="19" t="s">
        <v>34</v>
      </c>
      <c r="H157" s="19" t="s">
        <v>199</v>
      </c>
      <c r="J157" s="28">
        <f t="shared" si="57"/>
        <v>0.66152993854355946</v>
      </c>
      <c r="K157" s="28">
        <f t="shared" si="58"/>
        <v>1.2727636784397074</v>
      </c>
      <c r="L157" s="28">
        <f t="shared" si="59"/>
        <v>1</v>
      </c>
      <c r="M157" s="25">
        <f t="shared" ref="M157:M177" si="60">J157*K157*L157</f>
        <v>0.84197127797869431</v>
      </c>
      <c r="O157" s="24">
        <v>48.784126098084442</v>
      </c>
      <c r="P157" s="24">
        <v>50.198056784082091</v>
      </c>
      <c r="Q157" s="24">
        <v>51.393648333657559</v>
      </c>
      <c r="R157" s="24">
        <v>52.562957536967794</v>
      </c>
      <c r="S157" s="24">
        <v>53.43084787753881</v>
      </c>
    </row>
    <row r="158" spans="1:19" outlineLevel="1">
      <c r="A158" s="10" t="s">
        <v>139</v>
      </c>
      <c r="B158" s="10" t="str">
        <f t="shared" si="56"/>
        <v>Asimétrico</v>
      </c>
      <c r="C158" s="10" t="str">
        <f t="shared" si="52"/>
        <v>Calidad Doble</v>
      </c>
      <c r="D158" s="22">
        <v>10</v>
      </c>
      <c r="E158" s="19" t="s">
        <v>34</v>
      </c>
      <c r="H158" s="19" t="s">
        <v>199</v>
      </c>
      <c r="J158" s="28">
        <f t="shared" si="57"/>
        <v>0.92663838733670956</v>
      </c>
      <c r="K158" s="28">
        <f t="shared" si="58"/>
        <v>1.2727636784397074</v>
      </c>
      <c r="L158" s="28">
        <f t="shared" si="59"/>
        <v>1</v>
      </c>
      <c r="M158" s="25">
        <f t="shared" si="60"/>
        <v>1.1793916824501087</v>
      </c>
      <c r="O158" s="24">
        <v>68.334388666799612</v>
      </c>
      <c r="P158" s="24">
        <v>70.314952771824579</v>
      </c>
      <c r="Q158" s="24">
        <v>71.989678223935087</v>
      </c>
      <c r="R158" s="24">
        <v>73.627588666565842</v>
      </c>
      <c r="S158" s="24">
        <v>74.843286488711911</v>
      </c>
    </row>
    <row r="159" spans="1:19" outlineLevel="1">
      <c r="A159" s="10" t="s">
        <v>139</v>
      </c>
      <c r="B159" s="10" t="str">
        <f t="shared" si="56"/>
        <v>Asimétrico</v>
      </c>
      <c r="C159" s="10" t="str">
        <f t="shared" si="52"/>
        <v>Calidad Doble</v>
      </c>
      <c r="D159" s="22">
        <v>15</v>
      </c>
      <c r="E159" s="19" t="s">
        <v>34</v>
      </c>
      <c r="H159" s="19" t="s">
        <v>199</v>
      </c>
      <c r="J159" s="28">
        <f t="shared" si="57"/>
        <v>1.1285631295963692</v>
      </c>
      <c r="K159" s="28">
        <f t="shared" si="58"/>
        <v>1.2727636784397074</v>
      </c>
      <c r="L159" s="28">
        <f t="shared" si="59"/>
        <v>1</v>
      </c>
      <c r="M159" s="25">
        <f t="shared" si="60"/>
        <v>1.4363941601765031</v>
      </c>
      <c r="O159" s="24">
        <v>83.225206927279302</v>
      </c>
      <c r="P159" s="24">
        <v>85.637357832399331</v>
      </c>
      <c r="Q159" s="24">
        <v>87.677024463177233</v>
      </c>
      <c r="R159" s="24">
        <v>89.671853687171222</v>
      </c>
      <c r="S159" s="24">
        <v>91.152465495999877</v>
      </c>
    </row>
    <row r="160" spans="1:19" outlineLevel="1">
      <c r="A160" s="10" t="s">
        <v>139</v>
      </c>
      <c r="B160" s="10" t="str">
        <f t="shared" si="56"/>
        <v>Asimétrico</v>
      </c>
      <c r="C160" s="10" t="str">
        <f t="shared" si="52"/>
        <v>Calidad Doble</v>
      </c>
      <c r="D160" s="22">
        <v>20</v>
      </c>
      <c r="E160" s="19" t="s">
        <v>34</v>
      </c>
      <c r="H160" s="19" t="s">
        <v>199</v>
      </c>
      <c r="J160" s="28">
        <f t="shared" si="57"/>
        <v>1.2979891775970445</v>
      </c>
      <c r="K160" s="28">
        <f t="shared" si="58"/>
        <v>1.2727636784397074</v>
      </c>
      <c r="L160" s="28">
        <f t="shared" si="59"/>
        <v>1</v>
      </c>
      <c r="M160" s="25">
        <f t="shared" si="60"/>
        <v>1.652033480253345</v>
      </c>
      <c r="O160" s="24">
        <v>95.719428591928576</v>
      </c>
      <c r="P160" s="24">
        <v>98.493704737824373</v>
      </c>
      <c r="Q160" s="24">
        <v>100.83957723997003</v>
      </c>
      <c r="R160" s="24">
        <v>103.1338810994489</v>
      </c>
      <c r="S160" s="24">
        <v>104.83677042276864</v>
      </c>
    </row>
    <row r="161" spans="1:19" outlineLevel="1">
      <c r="A161" s="10" t="s">
        <v>139</v>
      </c>
      <c r="B161" s="10" t="str">
        <f t="shared" si="56"/>
        <v>Asimétrico</v>
      </c>
      <c r="C161" s="10" t="str">
        <f t="shared" si="52"/>
        <v>Calidad Doble</v>
      </c>
      <c r="D161" s="22">
        <v>30</v>
      </c>
      <c r="E161" s="19" t="s">
        <v>34</v>
      </c>
      <c r="H161" s="19" t="s">
        <v>199</v>
      </c>
      <c r="J161" s="28">
        <f t="shared" si="57"/>
        <v>1.5808353598013152</v>
      </c>
      <c r="K161" s="28">
        <f t="shared" si="58"/>
        <v>1.2727636784397074</v>
      </c>
      <c r="L161" s="28">
        <f t="shared" si="59"/>
        <v>1</v>
      </c>
      <c r="M161" s="25">
        <f t="shared" si="60"/>
        <v>2.0120298275482802</v>
      </c>
      <c r="O161" s="24">
        <v>116.57774960668691</v>
      </c>
      <c r="P161" s="24">
        <v>119.95657117544955</v>
      </c>
      <c r="Q161" s="24">
        <v>122.81363521341235</v>
      </c>
      <c r="R161" s="24">
        <v>125.60789323173213</v>
      </c>
      <c r="S161" s="24">
        <v>127.68186095241499</v>
      </c>
    </row>
    <row r="162" spans="1:19" outlineLevel="1">
      <c r="A162" s="10" t="s">
        <v>139</v>
      </c>
      <c r="B162" s="10" t="str">
        <f t="shared" si="56"/>
        <v>Asimétrico</v>
      </c>
      <c r="C162" s="10" t="str">
        <f t="shared" si="52"/>
        <v>Calidad Doble</v>
      </c>
      <c r="D162" s="22">
        <v>40</v>
      </c>
      <c r="E162" s="19" t="s">
        <v>34</v>
      </c>
      <c r="H162" s="19" t="s">
        <v>199</v>
      </c>
      <c r="J162" s="28">
        <f t="shared" si="57"/>
        <v>1.8181589800108939</v>
      </c>
      <c r="K162" s="28">
        <f t="shared" si="58"/>
        <v>1.2727636784397074</v>
      </c>
      <c r="L162" s="28">
        <f t="shared" si="59"/>
        <v>1</v>
      </c>
      <c r="M162" s="25">
        <f t="shared" si="60"/>
        <v>2.3140867113868517</v>
      </c>
      <c r="O162" s="24">
        <v>134.07903675908332</v>
      </c>
      <c r="P162" s="24">
        <v>137.96510543727408</v>
      </c>
      <c r="Q162" s="24">
        <v>141.25108750041639</v>
      </c>
      <c r="R162" s="24">
        <v>144.46483476193646</v>
      </c>
      <c r="S162" s="24">
        <v>146.85015782055416</v>
      </c>
    </row>
    <row r="163" spans="1:19" outlineLevel="1">
      <c r="A163" s="10" t="s">
        <v>139</v>
      </c>
      <c r="B163" s="10" t="str">
        <f t="shared" si="56"/>
        <v>Asimétrico</v>
      </c>
      <c r="C163" s="10" t="str">
        <f t="shared" si="52"/>
        <v>Calidad Doble</v>
      </c>
      <c r="D163" s="22">
        <v>50</v>
      </c>
      <c r="E163" s="19" t="s">
        <v>34</v>
      </c>
      <c r="H163" s="19" t="s">
        <v>199</v>
      </c>
      <c r="J163" s="28">
        <f t="shared" si="57"/>
        <v>2.0265135112179755</v>
      </c>
      <c r="K163" s="28">
        <f t="shared" si="58"/>
        <v>1.2727636784397074</v>
      </c>
      <c r="L163" s="28">
        <f t="shared" si="59"/>
        <v>1</v>
      </c>
      <c r="M163" s="25">
        <f t="shared" si="60"/>
        <v>2.5792727909455579</v>
      </c>
      <c r="O163" s="24">
        <v>149.44401592524432</v>
      </c>
      <c r="P163" s="24">
        <v>153.77541420694317</v>
      </c>
      <c r="Q163" s="24">
        <v>157.43795808885272</v>
      </c>
      <c r="R163" s="24">
        <v>161.01998931863614</v>
      </c>
      <c r="S163" s="24">
        <v>163.67866188800605</v>
      </c>
    </row>
    <row r="164" spans="1:19" outlineLevel="1">
      <c r="A164" s="10" t="s">
        <v>139</v>
      </c>
      <c r="B164" s="10" t="str">
        <f t="shared" si="56"/>
        <v>Asimétrico</v>
      </c>
      <c r="C164" s="10" t="str">
        <f t="shared" si="52"/>
        <v>Calidad Doble</v>
      </c>
      <c r="D164" s="22">
        <v>60</v>
      </c>
      <c r="E164" s="19" t="s">
        <v>34</v>
      </c>
      <c r="H164" s="19" t="s">
        <v>199</v>
      </c>
      <c r="J164" s="28">
        <f t="shared" si="57"/>
        <v>2.2143559090858629</v>
      </c>
      <c r="K164" s="28">
        <f t="shared" si="58"/>
        <v>1.2727636784397074</v>
      </c>
      <c r="L164" s="28">
        <f t="shared" si="59"/>
        <v>1</v>
      </c>
      <c r="M164" s="25">
        <f t="shared" si="60"/>
        <v>2.8183517722228251</v>
      </c>
      <c r="O164" s="24">
        <v>163.29634019696002</v>
      </c>
      <c r="P164" s="24">
        <v>168.02922617407827</v>
      </c>
      <c r="Q164" s="24">
        <v>172.03126003286974</v>
      </c>
      <c r="R164" s="24">
        <v>175.94531832870305</v>
      </c>
      <c r="S164" s="24">
        <v>178.85042963524964</v>
      </c>
    </row>
    <row r="165" spans="1:19" outlineLevel="1">
      <c r="A165" s="10" t="s">
        <v>139</v>
      </c>
      <c r="B165" s="10" t="str">
        <f t="shared" si="56"/>
        <v>Asimétrico</v>
      </c>
      <c r="C165" s="10" t="str">
        <f t="shared" si="52"/>
        <v>Calidad Doble</v>
      </c>
      <c r="D165" s="22">
        <v>70</v>
      </c>
      <c r="E165" s="19" t="s">
        <v>34</v>
      </c>
      <c r="H165" s="19" t="s">
        <v>199</v>
      </c>
      <c r="J165" s="28">
        <f t="shared" si="57"/>
        <v>2.3866951719245444</v>
      </c>
      <c r="K165" s="28">
        <f t="shared" si="58"/>
        <v>1.2727636784397074</v>
      </c>
      <c r="L165" s="28">
        <f t="shared" si="59"/>
        <v>1</v>
      </c>
      <c r="M165" s="25">
        <f t="shared" si="60"/>
        <v>3.0376989263329728</v>
      </c>
      <c r="O165" s="24">
        <v>176.00539513177239</v>
      </c>
      <c r="P165" s="24">
        <v>181.10663295199291</v>
      </c>
      <c r="Q165" s="24">
        <v>185.42013777272393</v>
      </c>
      <c r="R165" s="24">
        <v>189.63882005363737</v>
      </c>
      <c r="S165" s="24">
        <v>192.77003084987317</v>
      </c>
    </row>
    <row r="166" spans="1:19" outlineLevel="1">
      <c r="A166" s="10" t="s">
        <v>139</v>
      </c>
      <c r="B166" s="10" t="str">
        <f t="shared" si="56"/>
        <v>Asimétrico</v>
      </c>
      <c r="C166" s="10" t="str">
        <f t="shared" si="52"/>
        <v>Calidad Doble</v>
      </c>
      <c r="D166" s="22">
        <v>80</v>
      </c>
      <c r="E166" s="19" t="s">
        <v>34</v>
      </c>
      <c r="H166" s="19" t="s">
        <v>199</v>
      </c>
      <c r="J166" s="28">
        <f t="shared" si="57"/>
        <v>2.5467870870187617</v>
      </c>
      <c r="K166" s="28">
        <f t="shared" si="58"/>
        <v>1.2727636784397074</v>
      </c>
      <c r="L166" s="28">
        <f t="shared" si="59"/>
        <v>1</v>
      </c>
      <c r="M166" s="25">
        <f t="shared" si="60"/>
        <v>3.2414581010767463</v>
      </c>
      <c r="O166" s="24">
        <v>187.81127679819357</v>
      </c>
      <c r="P166" s="24">
        <v>193.25468941375317</v>
      </c>
      <c r="Q166" s="24">
        <v>197.85753040763367</v>
      </c>
      <c r="R166" s="24">
        <v>202.35918846755325</v>
      </c>
      <c r="S166" s="24">
        <v>205.70043091711025</v>
      </c>
    </row>
    <row r="167" spans="1:19" outlineLevel="1">
      <c r="A167" s="10" t="s">
        <v>139</v>
      </c>
      <c r="B167" s="10" t="str">
        <f t="shared" si="56"/>
        <v>Asimétrico</v>
      </c>
      <c r="C167" s="10" t="str">
        <f t="shared" si="52"/>
        <v>Calidad Doble</v>
      </c>
      <c r="D167" s="22">
        <v>100</v>
      </c>
      <c r="E167" s="19" t="s">
        <v>34</v>
      </c>
      <c r="H167" s="19" t="s">
        <v>199</v>
      </c>
      <c r="J167" s="28">
        <f t="shared" si="57"/>
        <v>2.8386397992589538</v>
      </c>
      <c r="K167" s="28">
        <f t="shared" si="58"/>
        <v>1.2727636784397074</v>
      </c>
      <c r="L167" s="28">
        <f t="shared" si="59"/>
        <v>1</v>
      </c>
      <c r="M167" s="25">
        <f t="shared" si="60"/>
        <v>3.6129176326701788</v>
      </c>
      <c r="O167" s="24">
        <v>209.33377893519395</v>
      </c>
      <c r="P167" s="24">
        <v>215.40098721227204</v>
      </c>
      <c r="Q167" s="24">
        <v>220.53129735931481</v>
      </c>
      <c r="R167" s="24">
        <v>225.54882936922499</v>
      </c>
      <c r="S167" s="24">
        <v>229.2729662806417</v>
      </c>
    </row>
    <row r="168" spans="1:19" outlineLevel="1">
      <c r="A168" s="10" t="s">
        <v>139</v>
      </c>
      <c r="B168" s="10" t="str">
        <f t="shared" si="56"/>
        <v>Asimétrico</v>
      </c>
      <c r="C168" s="10" t="str">
        <f t="shared" si="52"/>
        <v>Calidad Doble</v>
      </c>
      <c r="D168" s="22">
        <v>120</v>
      </c>
      <c r="E168" s="19" t="s">
        <v>34</v>
      </c>
      <c r="H168" s="19" t="s">
        <v>199</v>
      </c>
      <c r="J168" s="28">
        <f t="shared" si="57"/>
        <v>3.1017601306183762</v>
      </c>
      <c r="K168" s="28">
        <f t="shared" si="58"/>
        <v>1.2727636784397074</v>
      </c>
      <c r="L168" s="28">
        <f t="shared" si="59"/>
        <v>1</v>
      </c>
      <c r="M168" s="25">
        <f t="shared" si="60"/>
        <v>3.947807633483472</v>
      </c>
      <c r="O168" s="24">
        <v>228.73742898354715</v>
      </c>
      <c r="P168" s="24">
        <v>235.36702134778844</v>
      </c>
      <c r="Q168" s="24">
        <v>240.97287224720807</v>
      </c>
      <c r="R168" s="24">
        <v>246.45549133347035</v>
      </c>
      <c r="S168" s="24">
        <v>250.52482742740244</v>
      </c>
    </row>
    <row r="169" spans="1:19" outlineLevel="1">
      <c r="A169" s="10" t="s">
        <v>139</v>
      </c>
      <c r="B169" s="10" t="str">
        <f t="shared" si="56"/>
        <v>Asimétrico</v>
      </c>
      <c r="C169" s="10" t="str">
        <f t="shared" si="52"/>
        <v>Calidad Doble</v>
      </c>
      <c r="D169" s="22">
        <v>150</v>
      </c>
      <c r="E169" s="19" t="s">
        <v>34</v>
      </c>
      <c r="H169" s="19" t="s">
        <v>199</v>
      </c>
      <c r="J169" s="28">
        <f t="shared" si="57"/>
        <v>3.4572107732942632</v>
      </c>
      <c r="K169" s="28">
        <f t="shared" si="58"/>
        <v>1.2727636784397074</v>
      </c>
      <c r="L169" s="28">
        <f t="shared" si="59"/>
        <v>1</v>
      </c>
      <c r="M169" s="25">
        <f t="shared" si="60"/>
        <v>4.4002123009593914</v>
      </c>
      <c r="O169" s="24">
        <v>254.94992212047538</v>
      </c>
      <c r="P169" s="24">
        <v>262.33924211268089</v>
      </c>
      <c r="Q169" s="24">
        <v>268.58750352130602</v>
      </c>
      <c r="R169" s="24">
        <v>274.69841119072532</v>
      </c>
      <c r="S169" s="24">
        <v>279.23407868003966</v>
      </c>
    </row>
    <row r="170" spans="1:19" outlineLevel="1">
      <c r="A170" s="10" t="s">
        <v>139</v>
      </c>
      <c r="B170" s="10" t="str">
        <f t="shared" si="56"/>
        <v>Asimétrico</v>
      </c>
      <c r="C170" s="10" t="str">
        <f t="shared" si="52"/>
        <v>Calidad Doble</v>
      </c>
      <c r="D170" s="22">
        <v>200</v>
      </c>
      <c r="E170" s="19" t="s">
        <v>34</v>
      </c>
      <c r="H170" s="19" t="s">
        <v>199</v>
      </c>
      <c r="J170" s="28">
        <f t="shared" si="57"/>
        <v>3.9762260973498145</v>
      </c>
      <c r="K170" s="28">
        <f t="shared" si="58"/>
        <v>1.2727636784397074</v>
      </c>
      <c r="L170" s="28">
        <f t="shared" si="59"/>
        <v>1</v>
      </c>
      <c r="M170" s="25">
        <f t="shared" si="60"/>
        <v>5.0607961539709123</v>
      </c>
      <c r="O170" s="24">
        <v>293.22439397780158</v>
      </c>
      <c r="P170" s="24">
        <v>301.72303896110401</v>
      </c>
      <c r="Q170" s="24">
        <v>308.90932342716951</v>
      </c>
      <c r="R170" s="24">
        <v>315.9376338620832</v>
      </c>
      <c r="S170" s="24">
        <v>321.1542204755537</v>
      </c>
    </row>
    <row r="171" spans="1:19" outlineLevel="1">
      <c r="A171" s="10" t="s">
        <v>139</v>
      </c>
      <c r="B171" s="10" t="str">
        <f t="shared" si="56"/>
        <v>Asimétrico</v>
      </c>
      <c r="C171" s="10" t="str">
        <f t="shared" si="52"/>
        <v>Calidad Doble</v>
      </c>
      <c r="D171" s="22">
        <v>250</v>
      </c>
      <c r="E171" s="19" t="s">
        <v>34</v>
      </c>
      <c r="H171" s="19" t="s">
        <v>199</v>
      </c>
      <c r="J171" s="28">
        <f t="shared" si="57"/>
        <v>4.4318874193766264</v>
      </c>
      <c r="K171" s="28">
        <f t="shared" si="58"/>
        <v>1.2727636784397074</v>
      </c>
      <c r="L171" s="28">
        <f t="shared" si="59"/>
        <v>1</v>
      </c>
      <c r="M171" s="25">
        <f t="shared" si="60"/>
        <v>5.6407453343164571</v>
      </c>
      <c r="O171" s="24">
        <v>326.82686318836494</v>
      </c>
      <c r="P171" s="24">
        <v>336.29942256026544</v>
      </c>
      <c r="Q171" s="24">
        <v>344.30922958266916</v>
      </c>
      <c r="R171" s="24">
        <v>352.14295931366411</v>
      </c>
      <c r="S171" s="24">
        <v>357.95734813821753</v>
      </c>
    </row>
    <row r="172" spans="1:19" outlineLevel="1">
      <c r="A172" s="10" t="s">
        <v>139</v>
      </c>
      <c r="B172" s="10" t="str">
        <f t="shared" si="56"/>
        <v>Asimétrico</v>
      </c>
      <c r="C172" s="10" t="str">
        <f t="shared" si="52"/>
        <v>Calidad Doble</v>
      </c>
      <c r="D172" s="22">
        <v>300</v>
      </c>
      <c r="E172" s="19" t="s">
        <v>34</v>
      </c>
      <c r="H172" s="19" t="s">
        <v>199</v>
      </c>
      <c r="J172" s="28">
        <f t="shared" si="57"/>
        <v>4.8426896939866175</v>
      </c>
      <c r="K172" s="28">
        <f t="shared" si="58"/>
        <v>1.2727636784397074</v>
      </c>
      <c r="L172" s="28">
        <f t="shared" si="59"/>
        <v>1</v>
      </c>
      <c r="M172" s="25">
        <f t="shared" si="60"/>
        <v>6.1635995484604686</v>
      </c>
      <c r="O172" s="24">
        <v>357.12122901869412</v>
      </c>
      <c r="P172" s="24">
        <v>367.47182263833776</v>
      </c>
      <c r="Q172" s="24">
        <v>376.22407788485577</v>
      </c>
      <c r="R172" s="24">
        <v>384.78393481350986</v>
      </c>
      <c r="S172" s="24">
        <v>391.1372732837944</v>
      </c>
    </row>
    <row r="173" spans="1:19" outlineLevel="1">
      <c r="A173" s="10" t="s">
        <v>139</v>
      </c>
      <c r="B173" s="10" t="str">
        <f t="shared" si="56"/>
        <v>Asimétrico</v>
      </c>
      <c r="C173" s="10" t="str">
        <f t="shared" si="52"/>
        <v>Calidad Doble</v>
      </c>
      <c r="D173" s="22">
        <v>350</v>
      </c>
      <c r="E173" s="19" t="s">
        <v>34</v>
      </c>
      <c r="H173" s="19" t="s">
        <v>199</v>
      </c>
      <c r="J173" s="28">
        <f t="shared" si="57"/>
        <v>5.2195873591693909</v>
      </c>
      <c r="K173" s="28">
        <f t="shared" si="58"/>
        <v>1.2727636784397074</v>
      </c>
      <c r="L173" s="28">
        <f t="shared" si="59"/>
        <v>1</v>
      </c>
      <c r="M173" s="25">
        <f t="shared" si="60"/>
        <v>6.643301207193832</v>
      </c>
      <c r="O173" s="24">
        <v>384.91531988755253</v>
      </c>
      <c r="P173" s="24">
        <v>396.07148124228019</v>
      </c>
      <c r="Q173" s="24">
        <v>405.50490847708238</v>
      </c>
      <c r="R173" s="24">
        <v>414.73096338549021</v>
      </c>
      <c r="S173" s="24">
        <v>421.57877054711787</v>
      </c>
    </row>
    <row r="174" spans="1:19" outlineLevel="1">
      <c r="A174" s="10" t="s">
        <v>139</v>
      </c>
      <c r="B174" s="10" t="str">
        <f t="shared" si="56"/>
        <v>Asimétrico</v>
      </c>
      <c r="C174" s="10" t="str">
        <f t="shared" si="52"/>
        <v>Calidad Doble</v>
      </c>
      <c r="D174" s="22">
        <v>400</v>
      </c>
      <c r="E174" s="19" t="s">
        <v>34</v>
      </c>
      <c r="H174" s="19" t="s">
        <v>199</v>
      </c>
      <c r="J174" s="28">
        <f t="shared" si="57"/>
        <v>5.5697006648653096</v>
      </c>
      <c r="K174" s="28">
        <f t="shared" si="58"/>
        <v>1.2727636784397074</v>
      </c>
      <c r="L174" s="28">
        <f t="shared" si="59"/>
        <v>1</v>
      </c>
      <c r="M174" s="25">
        <f t="shared" si="60"/>
        <v>7.0889127060220556</v>
      </c>
      <c r="O174" s="24">
        <v>410.73421432986692</v>
      </c>
      <c r="P174" s="24">
        <v>422.63869547733049</v>
      </c>
      <c r="Q174" s="24">
        <v>432.70488698370229</v>
      </c>
      <c r="R174" s="24">
        <v>442.54979628810759</v>
      </c>
      <c r="S174" s="24">
        <v>449.85693255702836</v>
      </c>
    </row>
    <row r="175" spans="1:19" outlineLevel="1">
      <c r="A175" s="10" t="s">
        <v>139</v>
      </c>
      <c r="B175" s="10" t="str">
        <f t="shared" si="56"/>
        <v>Asimétrico</v>
      </c>
      <c r="C175" s="10" t="str">
        <f t="shared" si="52"/>
        <v>Calidad Doble</v>
      </c>
      <c r="D175" s="22">
        <v>500</v>
      </c>
      <c r="E175" s="19" t="s">
        <v>34</v>
      </c>
      <c r="H175" s="19" t="s">
        <v>199</v>
      </c>
      <c r="J175" s="28">
        <f t="shared" si="57"/>
        <v>6.2079684861890678</v>
      </c>
      <c r="K175" s="28">
        <f t="shared" si="58"/>
        <v>1.2727636784397074</v>
      </c>
      <c r="L175" s="28">
        <f t="shared" si="59"/>
        <v>1</v>
      </c>
      <c r="M175" s="25">
        <f t="shared" si="60"/>
        <v>7.90127680611978</v>
      </c>
      <c r="O175" s="24">
        <v>457.80288963178987</v>
      </c>
      <c r="P175" s="24">
        <v>471.07158183890925</v>
      </c>
      <c r="Q175" s="24">
        <v>482.29132297180388</v>
      </c>
      <c r="R175" s="24">
        <v>493.26442375200816</v>
      </c>
      <c r="S175" s="24">
        <v>501.40893176262784</v>
      </c>
    </row>
    <row r="176" spans="1:19" outlineLevel="1">
      <c r="A176" s="10" t="s">
        <v>139</v>
      </c>
      <c r="B176" s="10" t="str">
        <f t="shared" si="56"/>
        <v>Asimétrico</v>
      </c>
      <c r="C176" s="10" t="str">
        <f t="shared" si="52"/>
        <v>Calidad Doble</v>
      </c>
      <c r="D176" s="22">
        <v>750</v>
      </c>
      <c r="E176" s="19" t="s">
        <v>34</v>
      </c>
      <c r="H176" s="19" t="s">
        <v>199</v>
      </c>
      <c r="J176" s="28">
        <f t="shared" si="57"/>
        <v>7.5607534060245989</v>
      </c>
      <c r="K176" s="28">
        <f t="shared" si="58"/>
        <v>1.2727636784397074</v>
      </c>
      <c r="L176" s="28">
        <f t="shared" si="59"/>
        <v>1</v>
      </c>
      <c r="M176" s="25">
        <f t="shared" si="60"/>
        <v>9.6230523168274154</v>
      </c>
      <c r="O176" s="24">
        <v>557.56319716698408</v>
      </c>
      <c r="P176" s="24">
        <v>573.72328400080994</v>
      </c>
      <c r="Q176" s="24">
        <v>587.38793068417647</v>
      </c>
      <c r="R176" s="24">
        <v>600.75219135707675</v>
      </c>
      <c r="S176" s="24">
        <v>610.67147764512436</v>
      </c>
    </row>
    <row r="177" spans="1:19" outlineLevel="1">
      <c r="A177" s="10" t="s">
        <v>139</v>
      </c>
      <c r="B177" s="10" t="str">
        <f t="shared" si="56"/>
        <v>Asimétrico</v>
      </c>
      <c r="C177" s="10" t="str">
        <f t="shared" si="52"/>
        <v>Calidad Doble</v>
      </c>
      <c r="D177" s="22">
        <v>1000</v>
      </c>
      <c r="E177" s="19" t="s">
        <v>34</v>
      </c>
      <c r="H177" s="19" t="s">
        <v>199</v>
      </c>
      <c r="J177" s="28">
        <f t="shared" si="57"/>
        <v>8.6958149155642026</v>
      </c>
      <c r="K177" s="28">
        <f t="shared" si="58"/>
        <v>1.2727636784397074</v>
      </c>
      <c r="L177" s="28">
        <f t="shared" si="59"/>
        <v>1</v>
      </c>
      <c r="M177" s="25">
        <f t="shared" si="60"/>
        <v>11.067717378964367</v>
      </c>
      <c r="O177" s="24">
        <v>641.2676232015375</v>
      </c>
      <c r="P177" s="24">
        <v>659.85375034786421</v>
      </c>
      <c r="Q177" s="24">
        <v>675.56980826749566</v>
      </c>
      <c r="R177" s="24">
        <v>690.94038459158162</v>
      </c>
      <c r="S177" s="24">
        <v>702.34880820008414</v>
      </c>
    </row>
    <row r="178" spans="1:19" s="3" customFormat="1">
      <c r="A178" s="10" t="s">
        <v>139</v>
      </c>
      <c r="B178" s="10" t="str">
        <f>+IF(D176="Calidad best effort",C175,B176)</f>
        <v>Asimétrico</v>
      </c>
      <c r="C178" s="10" t="str">
        <f>+IF(D178=2,D176,C176)</f>
        <v>Calidad Doble</v>
      </c>
      <c r="D178" s="23" t="s">
        <v>156</v>
      </c>
      <c r="E178" s="2"/>
      <c r="F178" s="2"/>
      <c r="G178" s="2"/>
      <c r="H178" s="19"/>
      <c r="I178" s="2"/>
      <c r="J178" s="2"/>
      <c r="K178" s="2"/>
      <c r="L178" s="2"/>
      <c r="M178" s="2"/>
      <c r="N178" s="2"/>
      <c r="O178" s="17"/>
      <c r="P178" s="17"/>
      <c r="Q178" s="17"/>
      <c r="R178" s="17"/>
      <c r="S178" s="17"/>
    </row>
    <row r="179" spans="1:19" s="3" customFormat="1">
      <c r="A179" s="10" t="s">
        <v>139</v>
      </c>
      <c r="B179" s="10" t="str">
        <f>+IF(D178="Calidad best effort",C176,B178)</f>
        <v>Asimétrico</v>
      </c>
      <c r="C179" s="10" t="str">
        <f t="shared" ref="C179:C201" si="61">+IF(D179=2,D178,C178)</f>
        <v>Calidad Triple</v>
      </c>
      <c r="D179" s="22">
        <f t="array" ref="D179:D201">vel.SAIB</f>
        <v>2</v>
      </c>
      <c r="E179" s="2"/>
      <c r="F179" s="2"/>
      <c r="G179" s="2"/>
      <c r="H179" s="19"/>
      <c r="I179" s="2"/>
      <c r="J179" s="28">
        <f t="shared" ref="J179" si="62">INDEX(factor.vel.SAIB,MATCH(D179,vel.SAIB,0))</f>
        <v>0.42371230003293037</v>
      </c>
      <c r="K179" s="28">
        <f t="shared" ref="K179" si="63">INDEX(factor.calidad.SAIB,MATCH(C179,calidad.SAIB,0))</f>
        <v>1.42</v>
      </c>
      <c r="L179" s="28">
        <f t="shared" ref="L179" si="64">INDEX(factor.simetria.SAIB,MATCH(B179,simetria.SAIB,0))</f>
        <v>1</v>
      </c>
      <c r="M179" s="25">
        <f>J179*K179*L179</f>
        <v>0.60167146604676114</v>
      </c>
      <c r="N179"/>
      <c r="O179" s="24">
        <f t="array" ref="O179:S201">INDEX(costo.unitario,MATCH($A179:$A201,niveles.desagregacion,0),indice.tiempo)*M179:M201</f>
        <v>34.861066448382182</v>
      </c>
      <c r="P179" s="24">
        <v>35.871459285979945</v>
      </c>
      <c r="Q179" s="24">
        <v>36.725827290258103</v>
      </c>
      <c r="R179" s="24">
        <v>37.561413967640519</v>
      </c>
      <c r="S179" s="24">
        <v>38.181607158592101</v>
      </c>
    </row>
    <row r="180" spans="1:19">
      <c r="A180" s="10" t="s">
        <v>139</v>
      </c>
      <c r="B180" s="10" t="str">
        <f t="shared" ref="B180:B201" si="65">+IF(D179="Calidad best effort",C178,B179)</f>
        <v>Asimétrico</v>
      </c>
      <c r="C180" s="10" t="str">
        <f t="shared" si="61"/>
        <v>Calidad Triple</v>
      </c>
      <c r="D180" s="22">
        <v>3</v>
      </c>
      <c r="E180" s="19" t="s">
        <v>34</v>
      </c>
      <c r="H180" s="19" t="s">
        <v>199</v>
      </c>
      <c r="J180" s="28">
        <f t="shared" ref="J180:J201" si="66">INDEX(factor.vel.SAIB,MATCH(D180,vel.SAIB,0))</f>
        <v>0.51604389145588314</v>
      </c>
      <c r="K180" s="28">
        <f t="shared" ref="K180:K201" si="67">INDEX(factor.calidad.SAIB,MATCH(C180,calidad.SAIB,0))</f>
        <v>1.42</v>
      </c>
      <c r="L180" s="28">
        <f t="shared" ref="L180:L201" si="68">INDEX(factor.simetria.SAIB,MATCH(B180,simetria.SAIB,0))</f>
        <v>1</v>
      </c>
      <c r="M180" s="25">
        <f>J180*K180*L180</f>
        <v>0.73278232586735403</v>
      </c>
      <c r="O180" s="24">
        <v>42.457677978494175</v>
      </c>
      <c r="P180" s="24">
        <v>43.688246578396935</v>
      </c>
      <c r="Q180" s="24">
        <v>44.728790810010771</v>
      </c>
      <c r="R180" s="24">
        <v>45.74646105609898</v>
      </c>
      <c r="S180" s="24">
        <v>46.501801195359086</v>
      </c>
    </row>
    <row r="181" spans="1:19" outlineLevel="1">
      <c r="A181" s="10" t="s">
        <v>139</v>
      </c>
      <c r="B181" s="10" t="str">
        <f t="shared" si="65"/>
        <v>Asimétrico</v>
      </c>
      <c r="C181" s="10" t="str">
        <f t="shared" si="61"/>
        <v>Calidad Triple</v>
      </c>
      <c r="D181" s="22">
        <v>5</v>
      </c>
      <c r="E181" s="19" t="s">
        <v>34</v>
      </c>
      <c r="H181" s="19" t="s">
        <v>199</v>
      </c>
      <c r="J181" s="28">
        <f t="shared" si="66"/>
        <v>0.66152993854355946</v>
      </c>
      <c r="K181" s="28">
        <f t="shared" si="67"/>
        <v>1.42</v>
      </c>
      <c r="L181" s="28">
        <f t="shared" si="68"/>
        <v>1</v>
      </c>
      <c r="M181" s="25">
        <f t="shared" ref="M181:M201" si="69">J181*K181*L181</f>
        <v>0.9393725127318544</v>
      </c>
      <c r="O181" s="24">
        <v>54.427589530369751</v>
      </c>
      <c r="P181" s="24">
        <v>56.005087072237082</v>
      </c>
      <c r="Q181" s="24">
        <v>57.338987488438804</v>
      </c>
      <c r="R181" s="24">
        <v>58.643565154212595</v>
      </c>
      <c r="S181" s="24">
        <v>59.611855108182411</v>
      </c>
    </row>
    <row r="182" spans="1:19" outlineLevel="1">
      <c r="A182" s="10" t="s">
        <v>139</v>
      </c>
      <c r="B182" s="10" t="str">
        <f t="shared" si="65"/>
        <v>Asimétrico</v>
      </c>
      <c r="C182" s="10" t="str">
        <f t="shared" si="61"/>
        <v>Calidad Triple</v>
      </c>
      <c r="D182" s="22">
        <v>10</v>
      </c>
      <c r="E182" s="19" t="s">
        <v>34</v>
      </c>
      <c r="H182" s="19" t="s">
        <v>199</v>
      </c>
      <c r="J182" s="28">
        <f t="shared" si="66"/>
        <v>0.92663838733670956</v>
      </c>
      <c r="K182" s="28">
        <f t="shared" si="67"/>
        <v>1.42</v>
      </c>
      <c r="L182" s="28">
        <f t="shared" si="68"/>
        <v>1</v>
      </c>
      <c r="M182" s="25">
        <f t="shared" si="69"/>
        <v>1.3158265100181274</v>
      </c>
      <c r="O182" s="24">
        <v>76.239472849988402</v>
      </c>
      <c r="P182" s="24">
        <v>78.449153308958756</v>
      </c>
      <c r="Q182" s="24">
        <v>80.317614974137868</v>
      </c>
      <c r="R182" s="24">
        <v>82.145002782208351</v>
      </c>
      <c r="S182" s="24">
        <v>83.50133541228756</v>
      </c>
    </row>
    <row r="183" spans="1:19" outlineLevel="1">
      <c r="A183" s="10" t="s">
        <v>139</v>
      </c>
      <c r="B183" s="10" t="str">
        <f t="shared" si="65"/>
        <v>Asimétrico</v>
      </c>
      <c r="C183" s="10" t="str">
        <f t="shared" si="61"/>
        <v>Calidad Triple</v>
      </c>
      <c r="D183" s="22">
        <v>15</v>
      </c>
      <c r="E183" s="19" t="s">
        <v>34</v>
      </c>
      <c r="H183" s="19" t="s">
        <v>199</v>
      </c>
      <c r="J183" s="28">
        <f t="shared" si="66"/>
        <v>1.1285631295963692</v>
      </c>
      <c r="K183" s="28">
        <f t="shared" si="67"/>
        <v>1.42</v>
      </c>
      <c r="L183" s="28">
        <f t="shared" si="68"/>
        <v>1</v>
      </c>
      <c r="M183" s="25">
        <f t="shared" si="69"/>
        <v>1.6025596440268441</v>
      </c>
      <c r="O183" s="24">
        <v>92.852896290703612</v>
      </c>
      <c r="P183" s="24">
        <v>95.544090534610305</v>
      </c>
      <c r="Q183" s="24">
        <v>97.819710639715169</v>
      </c>
      <c r="R183" s="24">
        <v>100.04530644045647</v>
      </c>
      <c r="S183" s="24">
        <v>101.69719893562424</v>
      </c>
    </row>
    <row r="184" spans="1:19" outlineLevel="1">
      <c r="A184" s="10" t="s">
        <v>139</v>
      </c>
      <c r="B184" s="10" t="str">
        <f t="shared" si="65"/>
        <v>Asimétrico</v>
      </c>
      <c r="C184" s="10" t="str">
        <f t="shared" si="61"/>
        <v>Calidad Triple</v>
      </c>
      <c r="D184" s="22">
        <v>20</v>
      </c>
      <c r="E184" s="19" t="s">
        <v>34</v>
      </c>
      <c r="H184" s="19" t="s">
        <v>199</v>
      </c>
      <c r="J184" s="28">
        <f t="shared" si="66"/>
        <v>1.2979891775970445</v>
      </c>
      <c r="K184" s="28">
        <f t="shared" si="67"/>
        <v>1.42</v>
      </c>
      <c r="L184" s="28">
        <f t="shared" si="68"/>
        <v>1</v>
      </c>
      <c r="M184" s="25">
        <f t="shared" si="69"/>
        <v>1.8431446321878031</v>
      </c>
      <c r="O184" s="24">
        <v>106.79247915619818</v>
      </c>
      <c r="P184" s="24">
        <v>109.88769014776378</v>
      </c>
      <c r="Q184" s="24">
        <v>112.50493874581497</v>
      </c>
      <c r="R184" s="24">
        <v>115.06465311828505</v>
      </c>
      <c r="S184" s="24">
        <v>116.96453671810494</v>
      </c>
    </row>
    <row r="185" spans="1:19" outlineLevel="1">
      <c r="A185" s="10" t="s">
        <v>139</v>
      </c>
      <c r="B185" s="10" t="str">
        <f t="shared" si="65"/>
        <v>Asimétrico</v>
      </c>
      <c r="C185" s="10" t="str">
        <f t="shared" si="61"/>
        <v>Calidad Triple</v>
      </c>
      <c r="D185" s="22">
        <v>30</v>
      </c>
      <c r="E185" s="19" t="s">
        <v>34</v>
      </c>
      <c r="H185" s="19" t="s">
        <v>199</v>
      </c>
      <c r="J185" s="28">
        <f t="shared" si="66"/>
        <v>1.5808353598013152</v>
      </c>
      <c r="K185" s="28">
        <f t="shared" si="67"/>
        <v>1.42</v>
      </c>
      <c r="L185" s="28">
        <f t="shared" si="68"/>
        <v>1</v>
      </c>
      <c r="M185" s="25">
        <f t="shared" si="69"/>
        <v>2.2447862109178676</v>
      </c>
      <c r="O185" s="24">
        <v>130.06374022586257</v>
      </c>
      <c r="P185" s="24">
        <v>133.83343188890942</v>
      </c>
      <c r="Q185" s="24">
        <v>137.021007872285</v>
      </c>
      <c r="R185" s="24">
        <v>140.13851228667738</v>
      </c>
      <c r="S185" s="24">
        <v>142.45240151313615</v>
      </c>
    </row>
    <row r="186" spans="1:19" outlineLevel="1">
      <c r="A186" s="10" t="s">
        <v>139</v>
      </c>
      <c r="B186" s="10" t="str">
        <f t="shared" si="65"/>
        <v>Asimétrico</v>
      </c>
      <c r="C186" s="10" t="str">
        <f t="shared" si="61"/>
        <v>Calidad Triple</v>
      </c>
      <c r="D186" s="22">
        <v>40</v>
      </c>
      <c r="E186" s="19" t="s">
        <v>34</v>
      </c>
      <c r="H186" s="19" t="s">
        <v>199</v>
      </c>
      <c r="J186" s="28">
        <f t="shared" si="66"/>
        <v>1.8181589800108939</v>
      </c>
      <c r="K186" s="28">
        <f t="shared" si="67"/>
        <v>1.42</v>
      </c>
      <c r="L186" s="28">
        <f t="shared" si="68"/>
        <v>1</v>
      </c>
      <c r="M186" s="25">
        <f t="shared" si="69"/>
        <v>2.5817857516154694</v>
      </c>
      <c r="O186" s="24">
        <v>149.58961779244197</v>
      </c>
      <c r="P186" s="24">
        <v>153.92523611382248</v>
      </c>
      <c r="Q186" s="24">
        <v>157.59134837700577</v>
      </c>
      <c r="R186" s="24">
        <v>161.1768695453604</v>
      </c>
      <c r="S186" s="24">
        <v>163.8381324338406</v>
      </c>
    </row>
    <row r="187" spans="1:19" outlineLevel="1">
      <c r="A187" s="10" t="s">
        <v>139</v>
      </c>
      <c r="B187" s="10" t="str">
        <f t="shared" si="65"/>
        <v>Asimétrico</v>
      </c>
      <c r="C187" s="10" t="str">
        <f t="shared" si="61"/>
        <v>Calidad Triple</v>
      </c>
      <c r="D187" s="22">
        <v>50</v>
      </c>
      <c r="E187" s="19" t="s">
        <v>34</v>
      </c>
      <c r="H187" s="19" t="s">
        <v>199</v>
      </c>
      <c r="J187" s="28">
        <f t="shared" si="66"/>
        <v>2.0265135112179755</v>
      </c>
      <c r="K187" s="28">
        <f t="shared" si="67"/>
        <v>1.42</v>
      </c>
      <c r="L187" s="28">
        <f t="shared" si="68"/>
        <v>1</v>
      </c>
      <c r="M187" s="25">
        <f t="shared" si="69"/>
        <v>2.877649185929525</v>
      </c>
      <c r="O187" s="24">
        <v>166.73205419720782</v>
      </c>
      <c r="P187" s="24">
        <v>171.5645189070371</v>
      </c>
      <c r="Q187" s="24">
        <v>175.65075455345914</v>
      </c>
      <c r="R187" s="24">
        <v>179.64716365316571</v>
      </c>
      <c r="S187" s="24">
        <v>182.61339777223915</v>
      </c>
    </row>
    <row r="188" spans="1:19" outlineLevel="1">
      <c r="A188" s="10" t="s">
        <v>139</v>
      </c>
      <c r="B188" s="10" t="str">
        <f t="shared" si="65"/>
        <v>Asimétrico</v>
      </c>
      <c r="C188" s="10" t="str">
        <f t="shared" si="61"/>
        <v>Calidad Triple</v>
      </c>
      <c r="D188" s="22">
        <v>60</v>
      </c>
      <c r="E188" s="19" t="s">
        <v>34</v>
      </c>
      <c r="H188" s="19" t="s">
        <v>199</v>
      </c>
      <c r="J188" s="28">
        <f t="shared" si="66"/>
        <v>2.2143559090858629</v>
      </c>
      <c r="K188" s="28">
        <f t="shared" si="67"/>
        <v>1.42</v>
      </c>
      <c r="L188" s="28">
        <f t="shared" si="68"/>
        <v>1</v>
      </c>
      <c r="M188" s="25">
        <f t="shared" si="69"/>
        <v>3.1443853909019253</v>
      </c>
      <c r="O188" s="24">
        <v>182.18684820103292</v>
      </c>
      <c r="P188" s="24">
        <v>187.46724565529314</v>
      </c>
      <c r="Q188" s="24">
        <v>191.93224428445782</v>
      </c>
      <c r="R188" s="24">
        <v>196.2990901288465</v>
      </c>
      <c r="S188" s="24">
        <v>199.54027160281294</v>
      </c>
    </row>
    <row r="189" spans="1:19" outlineLevel="1">
      <c r="A189" s="10" t="s">
        <v>139</v>
      </c>
      <c r="B189" s="10" t="str">
        <f t="shared" si="65"/>
        <v>Asimétrico</v>
      </c>
      <c r="C189" s="10" t="str">
        <f t="shared" si="61"/>
        <v>Calidad Triple</v>
      </c>
      <c r="D189" s="22">
        <v>70</v>
      </c>
      <c r="E189" s="19" t="s">
        <v>34</v>
      </c>
      <c r="H189" s="19" t="s">
        <v>199</v>
      </c>
      <c r="J189" s="28">
        <f t="shared" si="66"/>
        <v>2.3866951719245444</v>
      </c>
      <c r="K189" s="28">
        <f t="shared" si="67"/>
        <v>1.42</v>
      </c>
      <c r="L189" s="28">
        <f t="shared" si="68"/>
        <v>1</v>
      </c>
      <c r="M189" s="25">
        <f t="shared" si="69"/>
        <v>3.3891071441328529</v>
      </c>
      <c r="O189" s="24">
        <v>196.36611675900858</v>
      </c>
      <c r="P189" s="24">
        <v>202.05747787138199</v>
      </c>
      <c r="Q189" s="24">
        <v>206.86997916223197</v>
      </c>
      <c r="R189" s="24">
        <v>211.5766886169211</v>
      </c>
      <c r="S189" s="24">
        <v>215.07012530589515</v>
      </c>
    </row>
    <row r="190" spans="1:19" outlineLevel="1">
      <c r="A190" s="10" t="s">
        <v>139</v>
      </c>
      <c r="B190" s="10" t="str">
        <f t="shared" si="65"/>
        <v>Asimétrico</v>
      </c>
      <c r="C190" s="10" t="str">
        <f t="shared" si="61"/>
        <v>Calidad Triple</v>
      </c>
      <c r="D190" s="22">
        <v>80</v>
      </c>
      <c r="E190" s="19" t="s">
        <v>34</v>
      </c>
      <c r="H190" s="19" t="s">
        <v>199</v>
      </c>
      <c r="J190" s="28">
        <f t="shared" si="66"/>
        <v>2.5467870870187617</v>
      </c>
      <c r="K190" s="28">
        <f t="shared" si="67"/>
        <v>1.42</v>
      </c>
      <c r="L190" s="28">
        <f t="shared" si="68"/>
        <v>1</v>
      </c>
      <c r="M190" s="25">
        <f t="shared" si="69"/>
        <v>3.6164376635666415</v>
      </c>
      <c r="O190" s="24">
        <v>209.53773082240613</v>
      </c>
      <c r="P190" s="24">
        <v>215.61085032214743</v>
      </c>
      <c r="Q190" s="24">
        <v>220.74615888101744</v>
      </c>
      <c r="R190" s="24">
        <v>225.76857942410069</v>
      </c>
      <c r="S190" s="24">
        <v>229.4963447262873</v>
      </c>
    </row>
    <row r="191" spans="1:19" outlineLevel="1">
      <c r="A191" s="10" t="s">
        <v>139</v>
      </c>
      <c r="B191" s="10" t="str">
        <f t="shared" si="65"/>
        <v>Asimétrico</v>
      </c>
      <c r="C191" s="10" t="str">
        <f t="shared" si="61"/>
        <v>Calidad Triple</v>
      </c>
      <c r="D191" s="22">
        <v>100</v>
      </c>
      <c r="E191" s="19" t="s">
        <v>34</v>
      </c>
      <c r="H191" s="19" t="s">
        <v>199</v>
      </c>
      <c r="J191" s="28">
        <f t="shared" si="66"/>
        <v>2.8386397992589538</v>
      </c>
      <c r="K191" s="28">
        <f t="shared" si="67"/>
        <v>1.42</v>
      </c>
      <c r="L191" s="28">
        <f t="shared" si="68"/>
        <v>1</v>
      </c>
      <c r="M191" s="25">
        <f t="shared" si="69"/>
        <v>4.0308685149477146</v>
      </c>
      <c r="O191" s="24">
        <v>233.55000706209793</v>
      </c>
      <c r="P191" s="24">
        <v>240.31908438524454</v>
      </c>
      <c r="Q191" s="24">
        <v>246.04288098017213</v>
      </c>
      <c r="R191" s="24">
        <v>251.64085299553238</v>
      </c>
      <c r="S191" s="24">
        <v>255.7958068992254</v>
      </c>
    </row>
    <row r="192" spans="1:19" outlineLevel="1">
      <c r="A192" s="10" t="s">
        <v>139</v>
      </c>
      <c r="B192" s="10" t="str">
        <f t="shared" si="65"/>
        <v>Asimétrico</v>
      </c>
      <c r="C192" s="10" t="str">
        <f t="shared" si="61"/>
        <v>Calidad Triple</v>
      </c>
      <c r="D192" s="22">
        <v>120</v>
      </c>
      <c r="E192" s="19" t="s">
        <v>34</v>
      </c>
      <c r="H192" s="19" t="s">
        <v>199</v>
      </c>
      <c r="J192" s="28">
        <f t="shared" si="66"/>
        <v>3.1017601306183762</v>
      </c>
      <c r="K192" s="28">
        <f t="shared" si="67"/>
        <v>1.42</v>
      </c>
      <c r="L192" s="28">
        <f t="shared" si="68"/>
        <v>1</v>
      </c>
      <c r="M192" s="25">
        <f t="shared" si="69"/>
        <v>4.4044993854780943</v>
      </c>
      <c r="O192" s="24">
        <v>255.19831737720628</v>
      </c>
      <c r="P192" s="24">
        <v>262.59483671280151</v>
      </c>
      <c r="Q192" s="24">
        <v>268.84918574241436</v>
      </c>
      <c r="R192" s="24">
        <v>274.96604721039444</v>
      </c>
      <c r="S192" s="24">
        <v>279.50613375691455</v>
      </c>
    </row>
    <row r="193" spans="1:19" outlineLevel="1">
      <c r="A193" s="10" t="s">
        <v>139</v>
      </c>
      <c r="B193" s="10" t="str">
        <f t="shared" si="65"/>
        <v>Asimétrico</v>
      </c>
      <c r="C193" s="10" t="str">
        <f t="shared" si="61"/>
        <v>Calidad Triple</v>
      </c>
      <c r="D193" s="22">
        <v>150</v>
      </c>
      <c r="E193" s="19" t="s">
        <v>34</v>
      </c>
      <c r="H193" s="19" t="s">
        <v>199</v>
      </c>
      <c r="J193" s="28">
        <f t="shared" si="66"/>
        <v>3.4572107732942632</v>
      </c>
      <c r="K193" s="28">
        <f t="shared" si="67"/>
        <v>1.42</v>
      </c>
      <c r="L193" s="28">
        <f t="shared" si="68"/>
        <v>1</v>
      </c>
      <c r="M193" s="25">
        <f t="shared" si="69"/>
        <v>4.9092392980778534</v>
      </c>
      <c r="O193" s="24">
        <v>284.44313390125149</v>
      </c>
      <c r="P193" s="24">
        <v>292.68726795903279</v>
      </c>
      <c r="Q193" s="24">
        <v>299.65834306947642</v>
      </c>
      <c r="R193" s="24">
        <v>306.47617503433349</v>
      </c>
      <c r="S193" s="24">
        <v>311.53653929828079</v>
      </c>
    </row>
    <row r="194" spans="1:19" outlineLevel="1">
      <c r="A194" s="10" t="s">
        <v>139</v>
      </c>
      <c r="B194" s="10" t="str">
        <f t="shared" si="65"/>
        <v>Asimétrico</v>
      </c>
      <c r="C194" s="10" t="str">
        <f t="shared" si="61"/>
        <v>Calidad Triple</v>
      </c>
      <c r="D194" s="22">
        <v>200</v>
      </c>
      <c r="E194" s="19" t="s">
        <v>34</v>
      </c>
      <c r="H194" s="19" t="s">
        <v>199</v>
      </c>
      <c r="J194" s="28">
        <f t="shared" si="66"/>
        <v>3.9762260973498145</v>
      </c>
      <c r="K194" s="28">
        <f t="shared" si="67"/>
        <v>1.42</v>
      </c>
      <c r="L194" s="28">
        <f t="shared" si="68"/>
        <v>1</v>
      </c>
      <c r="M194" s="25">
        <f t="shared" si="69"/>
        <v>5.6462410582367362</v>
      </c>
      <c r="O194" s="24">
        <v>327.14528745738608</v>
      </c>
      <c r="P194" s="24">
        <v>336.62707585276502</v>
      </c>
      <c r="Q194" s="24">
        <v>344.64468675310349</v>
      </c>
      <c r="R194" s="24">
        <v>352.48604881162186</v>
      </c>
      <c r="S194" s="24">
        <v>358.30610253927779</v>
      </c>
    </row>
    <row r="195" spans="1:19" outlineLevel="1">
      <c r="A195" s="10" t="s">
        <v>139</v>
      </c>
      <c r="B195" s="10" t="str">
        <f t="shared" si="65"/>
        <v>Asimétrico</v>
      </c>
      <c r="C195" s="10" t="str">
        <f t="shared" si="61"/>
        <v>Calidad Triple</v>
      </c>
      <c r="D195" s="22">
        <v>250</v>
      </c>
      <c r="E195" s="19" t="s">
        <v>34</v>
      </c>
      <c r="H195" s="19" t="s">
        <v>199</v>
      </c>
      <c r="J195" s="28">
        <f t="shared" si="66"/>
        <v>4.4318874193766264</v>
      </c>
      <c r="K195" s="28">
        <f t="shared" si="67"/>
        <v>1.42</v>
      </c>
      <c r="L195" s="28">
        <f t="shared" si="68"/>
        <v>1</v>
      </c>
      <c r="M195" s="25">
        <f t="shared" si="69"/>
        <v>6.2932801355148094</v>
      </c>
      <c r="O195" s="24">
        <v>364.63497001769844</v>
      </c>
      <c r="P195" s="24">
        <v>375.20333752845926</v>
      </c>
      <c r="Q195" s="24">
        <v>384.13973802800581</v>
      </c>
      <c r="R195" s="24">
        <v>392.87969219738449</v>
      </c>
      <c r="S195" s="24">
        <v>399.36670331400234</v>
      </c>
    </row>
    <row r="196" spans="1:19" outlineLevel="1">
      <c r="A196" s="10" t="s">
        <v>139</v>
      </c>
      <c r="B196" s="10" t="str">
        <f t="shared" si="65"/>
        <v>Asimétrico</v>
      </c>
      <c r="C196" s="10" t="str">
        <f t="shared" si="61"/>
        <v>Calidad Triple</v>
      </c>
      <c r="D196" s="22">
        <v>300</v>
      </c>
      <c r="E196" s="19" t="s">
        <v>34</v>
      </c>
      <c r="H196" s="19" t="s">
        <v>199</v>
      </c>
      <c r="J196" s="28">
        <f t="shared" si="66"/>
        <v>4.8426896939866175</v>
      </c>
      <c r="K196" s="28">
        <f t="shared" si="67"/>
        <v>1.42</v>
      </c>
      <c r="L196" s="28">
        <f t="shared" si="68"/>
        <v>1</v>
      </c>
      <c r="M196" s="25">
        <f t="shared" si="69"/>
        <v>6.8766193654609964</v>
      </c>
      <c r="O196" s="24">
        <v>398.43385995129825</v>
      </c>
      <c r="P196" s="24">
        <v>409.98183479444606</v>
      </c>
      <c r="Q196" s="24">
        <v>419.74657168990126</v>
      </c>
      <c r="R196" s="24">
        <v>429.29665317367659</v>
      </c>
      <c r="S196" s="24">
        <v>436.38496090953527</v>
      </c>
    </row>
    <row r="197" spans="1:19" outlineLevel="1">
      <c r="A197" s="10" t="s">
        <v>139</v>
      </c>
      <c r="B197" s="10" t="str">
        <f t="shared" si="65"/>
        <v>Asimétrico</v>
      </c>
      <c r="C197" s="10" t="str">
        <f t="shared" si="61"/>
        <v>Calidad Triple</v>
      </c>
      <c r="D197" s="22">
        <v>350</v>
      </c>
      <c r="E197" s="19" t="s">
        <v>34</v>
      </c>
      <c r="H197" s="19" t="s">
        <v>199</v>
      </c>
      <c r="J197" s="28">
        <f t="shared" si="66"/>
        <v>5.2195873591693909</v>
      </c>
      <c r="K197" s="28">
        <f t="shared" si="67"/>
        <v>1.42</v>
      </c>
      <c r="L197" s="28">
        <f t="shared" si="68"/>
        <v>1</v>
      </c>
      <c r="M197" s="25">
        <f t="shared" si="69"/>
        <v>7.4118140500205349</v>
      </c>
      <c r="O197" s="24">
        <v>429.44323718475505</v>
      </c>
      <c r="P197" s="24">
        <v>441.88996974954176</v>
      </c>
      <c r="Q197" s="24">
        <v>452.41467822475596</v>
      </c>
      <c r="R197" s="24">
        <v>462.70802505093172</v>
      </c>
      <c r="S197" s="24">
        <v>470.34800278932215</v>
      </c>
    </row>
    <row r="198" spans="1:19" outlineLevel="1">
      <c r="A198" s="10" t="s">
        <v>139</v>
      </c>
      <c r="B198" s="10" t="str">
        <f t="shared" si="65"/>
        <v>Asimétrico</v>
      </c>
      <c r="C198" s="10" t="str">
        <f t="shared" si="61"/>
        <v>Calidad Triple</v>
      </c>
      <c r="D198" s="22">
        <v>400</v>
      </c>
      <c r="E198" s="19" t="s">
        <v>34</v>
      </c>
      <c r="H198" s="19" t="s">
        <v>199</v>
      </c>
      <c r="J198" s="28">
        <f t="shared" si="66"/>
        <v>5.5697006648653096</v>
      </c>
      <c r="K198" s="28">
        <f t="shared" si="67"/>
        <v>1.42</v>
      </c>
      <c r="L198" s="28">
        <f t="shared" si="68"/>
        <v>1</v>
      </c>
      <c r="M198" s="25">
        <f t="shared" si="69"/>
        <v>7.9089749441087394</v>
      </c>
      <c r="O198" s="24">
        <v>458.24892258350224</v>
      </c>
      <c r="P198" s="24">
        <v>471.53054234980596</v>
      </c>
      <c r="Q198" s="24">
        <v>482.76121476856247</v>
      </c>
      <c r="R198" s="24">
        <v>493.74500653530544</v>
      </c>
      <c r="S198" s="24">
        <v>501.89744966173697</v>
      </c>
    </row>
    <row r="199" spans="1:19" outlineLevel="1">
      <c r="A199" s="10" t="s">
        <v>139</v>
      </c>
      <c r="B199" s="10" t="str">
        <f t="shared" si="65"/>
        <v>Asimétrico</v>
      </c>
      <c r="C199" s="10" t="str">
        <f t="shared" si="61"/>
        <v>Calidad Triple</v>
      </c>
      <c r="D199" s="22">
        <v>500</v>
      </c>
      <c r="E199" s="19" t="s">
        <v>34</v>
      </c>
      <c r="H199" s="19" t="s">
        <v>199</v>
      </c>
      <c r="J199" s="28">
        <f t="shared" si="66"/>
        <v>6.2079684861890678</v>
      </c>
      <c r="K199" s="28">
        <f t="shared" si="67"/>
        <v>1.42</v>
      </c>
      <c r="L199" s="28">
        <f t="shared" si="68"/>
        <v>1</v>
      </c>
      <c r="M199" s="25">
        <f t="shared" si="69"/>
        <v>8.8153152503884762</v>
      </c>
      <c r="O199" s="24">
        <v>510.76261390023382</v>
      </c>
      <c r="P199" s="24">
        <v>525.56625989774329</v>
      </c>
      <c r="Q199" s="24">
        <v>538.08392730025878</v>
      </c>
      <c r="R199" s="24">
        <v>550.32642240900668</v>
      </c>
      <c r="S199" s="24">
        <v>559.41310642662245</v>
      </c>
    </row>
    <row r="200" spans="1:19" outlineLevel="1">
      <c r="A200" s="10" t="s">
        <v>139</v>
      </c>
      <c r="B200" s="10" t="str">
        <f t="shared" si="65"/>
        <v>Asimétrico</v>
      </c>
      <c r="C200" s="10" t="str">
        <f t="shared" si="61"/>
        <v>Calidad Triple</v>
      </c>
      <c r="D200" s="22">
        <v>750</v>
      </c>
      <c r="E200" s="19" t="s">
        <v>34</v>
      </c>
      <c r="H200" s="19" t="s">
        <v>199</v>
      </c>
      <c r="J200" s="28">
        <f t="shared" si="66"/>
        <v>7.5607534060245989</v>
      </c>
      <c r="K200" s="28">
        <f t="shared" si="67"/>
        <v>1.42</v>
      </c>
      <c r="L200" s="28">
        <f t="shared" si="68"/>
        <v>1</v>
      </c>
      <c r="M200" s="25">
        <f t="shared" si="69"/>
        <v>10.73626983655493</v>
      </c>
      <c r="O200" s="24">
        <v>622.06343046159077</v>
      </c>
      <c r="P200" s="24">
        <v>640.09295447516411</v>
      </c>
      <c r="Q200" s="24">
        <v>655.33835990201271</v>
      </c>
      <c r="R200" s="24">
        <v>670.2486299521313</v>
      </c>
      <c r="S200" s="24">
        <v>681.3154028084208</v>
      </c>
    </row>
    <row r="201" spans="1:19" outlineLevel="1">
      <c r="A201" s="10" t="s">
        <v>139</v>
      </c>
      <c r="B201" s="10" t="str">
        <f t="shared" si="65"/>
        <v>Asimétrico</v>
      </c>
      <c r="C201" s="10" t="str">
        <f t="shared" si="61"/>
        <v>Calidad Triple</v>
      </c>
      <c r="D201" s="22">
        <v>1000</v>
      </c>
      <c r="E201" s="19" t="s">
        <v>34</v>
      </c>
      <c r="H201" s="19" t="s">
        <v>199</v>
      </c>
      <c r="J201" s="28">
        <f t="shared" si="66"/>
        <v>8.6958149155642026</v>
      </c>
      <c r="K201" s="28">
        <f t="shared" si="67"/>
        <v>1.42</v>
      </c>
      <c r="L201" s="28">
        <f t="shared" si="68"/>
        <v>1</v>
      </c>
      <c r="M201" s="25">
        <f t="shared" si="69"/>
        <v>12.348057180101167</v>
      </c>
      <c r="O201" s="24">
        <v>715.45098306269722</v>
      </c>
      <c r="P201" s="24">
        <v>736.18719748715216</v>
      </c>
      <c r="Q201" s="24">
        <v>753.72132626841585</v>
      </c>
      <c r="R201" s="24">
        <v>770.87000732361309</v>
      </c>
      <c r="S201" s="24">
        <v>783.59818443810548</v>
      </c>
    </row>
    <row r="202" spans="1:19" s="3" customFormat="1">
      <c r="A202" s="124"/>
      <c r="B202" s="124"/>
      <c r="C202" s="125"/>
      <c r="D202" s="2"/>
      <c r="E202" s="2"/>
      <c r="F202" s="2"/>
      <c r="G202" s="2"/>
      <c r="H202" s="19"/>
      <c r="I202" s="2"/>
      <c r="J202" s="2"/>
      <c r="K202" s="2"/>
      <c r="L202" s="2"/>
      <c r="M202" s="2"/>
      <c r="N202" s="2"/>
      <c r="O202" s="17"/>
      <c r="P202" s="17"/>
      <c r="Q202" s="17"/>
      <c r="R202" s="17"/>
      <c r="S202" s="17"/>
    </row>
    <row r="203" spans="1:19" s="3" customFormat="1" ht="15.75">
      <c r="A203" s="124"/>
      <c r="B203" s="15" t="s">
        <v>200</v>
      </c>
      <c r="C203" s="124"/>
      <c r="D203" s="2"/>
      <c r="E203" s="2"/>
      <c r="F203" s="2"/>
      <c r="G203" s="2"/>
      <c r="H203" s="2"/>
      <c r="I203" s="2"/>
      <c r="J203" s="2"/>
      <c r="K203" s="2"/>
      <c r="L203" s="2"/>
      <c r="M203" s="2"/>
      <c r="N203" s="2"/>
      <c r="O203" s="2"/>
      <c r="P203" s="2"/>
      <c r="Q203" s="2"/>
      <c r="R203" s="2"/>
    </row>
    <row r="204" spans="1:19" s="3" customFormat="1">
      <c r="A204" s="124"/>
      <c r="B204" s="124"/>
      <c r="C204" s="124" t="s">
        <v>198</v>
      </c>
      <c r="D204" s="2"/>
      <c r="E204" s="2"/>
      <c r="F204" s="2"/>
      <c r="G204" s="2"/>
      <c r="I204" s="2"/>
      <c r="J204" s="2"/>
      <c r="K204" s="2"/>
      <c r="L204" s="2"/>
      <c r="M204" s="2"/>
      <c r="N204" s="2"/>
    </row>
    <row r="205" spans="1:19" s="3" customFormat="1">
      <c r="A205" s="124"/>
      <c r="B205" s="124"/>
      <c r="C205" s="125" t="s">
        <v>147</v>
      </c>
      <c r="D205" s="2"/>
      <c r="E205" s="2"/>
      <c r="F205" s="2"/>
      <c r="G205" s="2"/>
      <c r="I205" s="2"/>
      <c r="J205" s="2"/>
      <c r="K205" s="2"/>
      <c r="L205" s="2"/>
      <c r="M205" s="2"/>
      <c r="N205" s="2"/>
    </row>
    <row r="206" spans="1:19" s="3" customFormat="1">
      <c r="A206" s="124"/>
      <c r="B206" s="124"/>
      <c r="C206" s="125"/>
      <c r="D206" s="23" t="s">
        <v>153</v>
      </c>
      <c r="E206" s="2"/>
      <c r="F206" s="2"/>
      <c r="G206" s="2"/>
      <c r="H206" s="16"/>
      <c r="I206" s="2"/>
      <c r="J206" s="2"/>
      <c r="K206" s="2"/>
      <c r="L206" s="2"/>
      <c r="M206" s="2"/>
      <c r="N206" s="2"/>
      <c r="O206" s="17"/>
      <c r="P206" s="17"/>
      <c r="Q206" s="17"/>
      <c r="R206" s="17"/>
      <c r="S206" s="17"/>
    </row>
    <row r="207" spans="1:19" s="3" customFormat="1">
      <c r="A207" s="10" t="s">
        <v>138</v>
      </c>
      <c r="B207" s="10" t="str">
        <f t="shared" ref="B207:B229" si="70">+IF(D206="Calidad best effort",C205,B206)</f>
        <v>Simétrico</v>
      </c>
      <c r="C207" s="10" t="str">
        <f t="shared" ref="C207:C253" si="71">+IF(D207=2,D206,C206)</f>
        <v>Calidad Best Effort</v>
      </c>
      <c r="D207" s="22">
        <f t="array" ref="D207:D229">vel.SAIB</f>
        <v>2</v>
      </c>
      <c r="E207" s="2"/>
      <c r="F207" s="2"/>
      <c r="G207" s="2"/>
      <c r="H207" s="16"/>
      <c r="I207" s="2"/>
      <c r="J207" s="28">
        <f t="shared" ref="J207" si="72">INDEX(factor.vel.SAIB,MATCH(D207,vel.SAIB,0))</f>
        <v>0.42371230003293037</v>
      </c>
      <c r="K207" s="28">
        <f t="shared" ref="K207" si="73">INDEX(factor.calidad.SAIB,MATCH(C207,calidad.SAIB,0))</f>
        <v>1</v>
      </c>
      <c r="L207" s="28">
        <f t="shared" ref="L207" si="74">INDEX(factor.simetria.SAIB,MATCH(B207,simetria.SAIB,0))</f>
        <v>1.785512716845804</v>
      </c>
      <c r="M207" s="25">
        <f>J207*K207*L207</f>
        <v>0.75654369999278193</v>
      </c>
      <c r="N207"/>
      <c r="O207" s="24">
        <f t="array" ref="O207:S229">INDEX(costo.unitario,MATCH($A207:$A229,niveles.desagregacion,0),indice.tiempo)*M207:M229</f>
        <v>32.787754580146547</v>
      </c>
      <c r="P207" s="24">
        <v>33.739367427524108</v>
      </c>
      <c r="Q207" s="24">
        <v>34.546499024908954</v>
      </c>
      <c r="R207" s="24">
        <v>35.33825129230663</v>
      </c>
      <c r="S207" s="24">
        <v>35.929605465703887</v>
      </c>
    </row>
    <row r="208" spans="1:19">
      <c r="A208" s="10" t="s">
        <v>138</v>
      </c>
      <c r="B208" s="10" t="str">
        <f t="shared" si="70"/>
        <v>Simétrico</v>
      </c>
      <c r="C208" s="10" t="str">
        <f t="shared" si="71"/>
        <v>Calidad Best Effort</v>
      </c>
      <c r="D208" s="22">
        <v>3</v>
      </c>
      <c r="E208" s="19" t="s">
        <v>34</v>
      </c>
      <c r="H208" s="19" t="s">
        <v>199</v>
      </c>
      <c r="J208" s="28">
        <f t="shared" ref="J208:J229" si="75">INDEX(factor.vel.SAIB,MATCH(D208,vel.SAIB,0))</f>
        <v>0.51604389145588314</v>
      </c>
      <c r="K208" s="28">
        <f t="shared" ref="K208:K229" si="76">INDEX(factor.calidad.SAIB,MATCH(C208,calidad.SAIB,0))</f>
        <v>1</v>
      </c>
      <c r="L208" s="28">
        <f t="shared" ref="L208:L229" si="77">INDEX(factor.simetria.SAIB,MATCH(B208,simetria.SAIB,0))</f>
        <v>1.785512716845804</v>
      </c>
      <c r="M208" s="25">
        <f>J208*K208*L208</f>
        <v>0.92140293064507506</v>
      </c>
      <c r="O208" s="24">
        <v>39.932568547866758</v>
      </c>
      <c r="P208" s="24">
        <v>41.091548348268979</v>
      </c>
      <c r="Q208" s="24">
        <v>42.07456283805157</v>
      </c>
      <c r="R208" s="24">
        <v>43.038846671929321</v>
      </c>
      <c r="S208" s="24">
        <v>43.759063453091635</v>
      </c>
    </row>
    <row r="209" spans="1:19" outlineLevel="1">
      <c r="A209" s="10" t="s">
        <v>138</v>
      </c>
      <c r="B209" s="10" t="str">
        <f t="shared" si="70"/>
        <v>Simétrico</v>
      </c>
      <c r="C209" s="10" t="str">
        <f t="shared" si="71"/>
        <v>Calidad Best Effort</v>
      </c>
      <c r="D209" s="22">
        <v>5</v>
      </c>
      <c r="E209" s="19" t="s">
        <v>34</v>
      </c>
      <c r="H209" s="19" t="s">
        <v>199</v>
      </c>
      <c r="J209" s="28">
        <f t="shared" si="75"/>
        <v>0.66152993854355946</v>
      </c>
      <c r="K209" s="28">
        <f t="shared" si="76"/>
        <v>1</v>
      </c>
      <c r="L209" s="28">
        <f t="shared" si="77"/>
        <v>1.785512716845804</v>
      </c>
      <c r="M209" s="25">
        <f t="shared" ref="M209:M229" si="78">J209*K209*L209</f>
        <v>1.1811701178437486</v>
      </c>
      <c r="O209" s="24">
        <v>51.190586798400538</v>
      </c>
      <c r="P209" s="24">
        <v>52.67631281672481</v>
      </c>
      <c r="Q209" s="24">
        <v>53.936464377047841</v>
      </c>
      <c r="R209" s="24">
        <v>55.172604627761835</v>
      </c>
      <c r="S209" s="24">
        <v>56.095869045515485</v>
      </c>
    </row>
    <row r="210" spans="1:19" outlineLevel="1">
      <c r="A210" s="10" t="s">
        <v>138</v>
      </c>
      <c r="B210" s="10" t="str">
        <f t="shared" si="70"/>
        <v>Simétrico</v>
      </c>
      <c r="C210" s="10" t="str">
        <f t="shared" si="71"/>
        <v>Calidad Best Effort</v>
      </c>
      <c r="D210" s="22">
        <v>10</v>
      </c>
      <c r="E210" s="19" t="s">
        <v>34</v>
      </c>
      <c r="H210" s="19" t="s">
        <v>199</v>
      </c>
      <c r="J210" s="28">
        <f t="shared" si="75"/>
        <v>0.92663838733670956</v>
      </c>
      <c r="K210" s="28">
        <f t="shared" si="76"/>
        <v>1</v>
      </c>
      <c r="L210" s="28">
        <f t="shared" si="77"/>
        <v>1.785512716845804</v>
      </c>
      <c r="M210" s="25">
        <f t="shared" si="78"/>
        <v>1.6545246245071827</v>
      </c>
      <c r="O210" s="24">
        <v>71.705239678379712</v>
      </c>
      <c r="P210" s="24">
        <v>73.78637113053324</v>
      </c>
      <c r="Q210" s="24">
        <v>75.55152904950576</v>
      </c>
      <c r="R210" s="24">
        <v>77.283053114713567</v>
      </c>
      <c r="S210" s="24">
        <v>78.576316202754853</v>
      </c>
    </row>
    <row r="211" spans="1:19" outlineLevel="1">
      <c r="A211" s="10" t="s">
        <v>138</v>
      </c>
      <c r="B211" s="10" t="str">
        <f t="shared" si="70"/>
        <v>Simétrico</v>
      </c>
      <c r="C211" s="10" t="str">
        <f t="shared" si="71"/>
        <v>Calidad Best Effort</v>
      </c>
      <c r="D211" s="22">
        <v>15</v>
      </c>
      <c r="E211" s="19" t="s">
        <v>34</v>
      </c>
      <c r="H211" s="19" t="s">
        <v>199</v>
      </c>
      <c r="J211" s="28">
        <f t="shared" si="75"/>
        <v>1.1285631295963692</v>
      </c>
      <c r="K211" s="28">
        <f t="shared" si="76"/>
        <v>1</v>
      </c>
      <c r="L211" s="28">
        <f t="shared" si="77"/>
        <v>1.785512716845804</v>
      </c>
      <c r="M211" s="25">
        <f t="shared" si="78"/>
        <v>2.0150638196576165</v>
      </c>
      <c r="O211" s="24">
        <v>87.330603616019758</v>
      </c>
      <c r="P211" s="24">
        <v>89.865236604292861</v>
      </c>
      <c r="Q211" s="24">
        <v>92.01504193557534</v>
      </c>
      <c r="R211" s="24">
        <v>94.123884224765192</v>
      </c>
      <c r="S211" s="24">
        <v>95.698963627881923</v>
      </c>
    </row>
    <row r="212" spans="1:19" outlineLevel="1">
      <c r="A212" s="10" t="s">
        <v>138</v>
      </c>
      <c r="B212" s="10" t="str">
        <f t="shared" si="70"/>
        <v>Simétrico</v>
      </c>
      <c r="C212" s="10" t="str">
        <f t="shared" si="71"/>
        <v>Calidad Best Effort</v>
      </c>
      <c r="D212" s="22">
        <v>20</v>
      </c>
      <c r="E212" s="19" t="s">
        <v>34</v>
      </c>
      <c r="H212" s="19" t="s">
        <v>199</v>
      </c>
      <c r="J212" s="28">
        <f t="shared" si="75"/>
        <v>1.2979891775970445</v>
      </c>
      <c r="K212" s="28">
        <f t="shared" si="76"/>
        <v>1</v>
      </c>
      <c r="L212" s="28">
        <f t="shared" si="77"/>
        <v>1.785512716845804</v>
      </c>
      <c r="M212" s="25">
        <f t="shared" si="78"/>
        <v>2.3175761829277497</v>
      </c>
      <c r="O212" s="24">
        <v>100.44114980714645</v>
      </c>
      <c r="P212" s="24">
        <v>103.35629571407998</v>
      </c>
      <c r="Q212" s="24">
        <v>105.82884153873675</v>
      </c>
      <c r="R212" s="24">
        <v>108.25427472616188</v>
      </c>
      <c r="S212" s="24">
        <v>110.06581363389913</v>
      </c>
    </row>
    <row r="213" spans="1:19" outlineLevel="1">
      <c r="A213" s="10" t="s">
        <v>138</v>
      </c>
      <c r="B213" s="10" t="str">
        <f t="shared" si="70"/>
        <v>Simétrico</v>
      </c>
      <c r="C213" s="10" t="str">
        <f t="shared" si="71"/>
        <v>Calidad Best Effort</v>
      </c>
      <c r="D213" s="22">
        <v>30</v>
      </c>
      <c r="E213" s="19" t="s">
        <v>34</v>
      </c>
      <c r="H213" s="19" t="s">
        <v>199</v>
      </c>
      <c r="J213" s="28">
        <f t="shared" si="75"/>
        <v>1.5808353598013152</v>
      </c>
      <c r="K213" s="28">
        <f t="shared" si="76"/>
        <v>1</v>
      </c>
      <c r="L213" s="28">
        <f t="shared" si="77"/>
        <v>1.785512716845804</v>
      </c>
      <c r="M213" s="25">
        <f t="shared" si="78"/>
        <v>2.8226016381647603</v>
      </c>
      <c r="O213" s="24">
        <v>122.32838604108227</v>
      </c>
      <c r="P213" s="24">
        <v>125.87877444816593</v>
      </c>
      <c r="Q213" s="24">
        <v>128.8901153251235</v>
      </c>
      <c r="R213" s="24">
        <v>131.84407720068822</v>
      </c>
      <c r="S213" s="24">
        <v>134.05037045061229</v>
      </c>
    </row>
    <row r="214" spans="1:19" outlineLevel="1">
      <c r="A214" s="10" t="s">
        <v>138</v>
      </c>
      <c r="B214" s="10" t="str">
        <f t="shared" si="70"/>
        <v>Simétrico</v>
      </c>
      <c r="C214" s="10" t="str">
        <f t="shared" si="71"/>
        <v>Calidad Best Effort</v>
      </c>
      <c r="D214" s="22">
        <v>40</v>
      </c>
      <c r="E214" s="19" t="s">
        <v>34</v>
      </c>
      <c r="H214" s="19" t="s">
        <v>199</v>
      </c>
      <c r="J214" s="28">
        <f t="shared" si="75"/>
        <v>1.8181589800108939</v>
      </c>
      <c r="K214" s="28">
        <f t="shared" si="76"/>
        <v>1</v>
      </c>
      <c r="L214" s="28">
        <f t="shared" si="77"/>
        <v>1.785512716845804</v>
      </c>
      <c r="M214" s="25">
        <f t="shared" si="78"/>
        <v>3.246345980056847</v>
      </c>
      <c r="O214" s="24">
        <v>140.69299007759201</v>
      </c>
      <c r="P214" s="24">
        <v>144.77638214295993</v>
      </c>
      <c r="Q214" s="24">
        <v>148.23980192501895</v>
      </c>
      <c r="R214" s="24">
        <v>151.63722865726439</v>
      </c>
      <c r="S214" s="24">
        <v>154.17474267478426</v>
      </c>
    </row>
    <row r="215" spans="1:19" outlineLevel="1">
      <c r="A215" s="10" t="s">
        <v>138</v>
      </c>
      <c r="B215" s="10" t="str">
        <f t="shared" si="70"/>
        <v>Simétrico</v>
      </c>
      <c r="C215" s="10" t="str">
        <f t="shared" si="71"/>
        <v>Calidad Best Effort</v>
      </c>
      <c r="D215" s="22">
        <v>50</v>
      </c>
      <c r="E215" s="19" t="s">
        <v>34</v>
      </c>
      <c r="H215" s="19" t="s">
        <v>199</v>
      </c>
      <c r="J215" s="28">
        <f t="shared" si="75"/>
        <v>2.0265135112179755</v>
      </c>
      <c r="K215" s="28">
        <f t="shared" si="76"/>
        <v>1</v>
      </c>
      <c r="L215" s="28">
        <f t="shared" si="77"/>
        <v>1.785512716845804</v>
      </c>
      <c r="M215" s="25">
        <f t="shared" si="78"/>
        <v>3.6183656451395372</v>
      </c>
      <c r="O215" s="24">
        <v>156.81590469288247</v>
      </c>
      <c r="P215" s="24">
        <v>161.36723891780201</v>
      </c>
      <c r="Q215" s="24">
        <v>165.22755424804899</v>
      </c>
      <c r="R215" s="24">
        <v>169.01431396046272</v>
      </c>
      <c r="S215" s="24">
        <v>171.84261802954813</v>
      </c>
    </row>
    <row r="216" spans="1:19" outlineLevel="1">
      <c r="A216" s="10" t="s">
        <v>138</v>
      </c>
      <c r="B216" s="10" t="str">
        <f t="shared" si="70"/>
        <v>Simétrico</v>
      </c>
      <c r="C216" s="10" t="str">
        <f t="shared" si="71"/>
        <v>Calidad Best Effort</v>
      </c>
      <c r="D216" s="22">
        <v>60</v>
      </c>
      <c r="E216" s="19" t="s">
        <v>34</v>
      </c>
      <c r="H216" s="19" t="s">
        <v>199</v>
      </c>
      <c r="J216" s="28">
        <f t="shared" si="75"/>
        <v>2.2143559090858629</v>
      </c>
      <c r="K216" s="28">
        <f t="shared" si="76"/>
        <v>1</v>
      </c>
      <c r="L216" s="28">
        <f t="shared" si="77"/>
        <v>1.785512716845804</v>
      </c>
      <c r="M216" s="25">
        <f t="shared" si="78"/>
        <v>3.9537606352954593</v>
      </c>
      <c r="O216" s="24">
        <v>171.35154701565639</v>
      </c>
      <c r="P216" s="24">
        <v>176.32475532608015</v>
      </c>
      <c r="Q216" s="24">
        <v>180.54289254310248</v>
      </c>
      <c r="R216" s="24">
        <v>184.68065609565431</v>
      </c>
      <c r="S216" s="24">
        <v>187.77112245247955</v>
      </c>
    </row>
    <row r="217" spans="1:19" outlineLevel="1">
      <c r="A217" s="10" t="s">
        <v>138</v>
      </c>
      <c r="B217" s="10" t="str">
        <f t="shared" si="70"/>
        <v>Simétrico</v>
      </c>
      <c r="C217" s="10" t="str">
        <f t="shared" si="71"/>
        <v>Calidad Best Effort</v>
      </c>
      <c r="D217" s="22">
        <v>70</v>
      </c>
      <c r="E217" s="19" t="s">
        <v>34</v>
      </c>
      <c r="H217" s="19" t="s">
        <v>199</v>
      </c>
      <c r="J217" s="28">
        <f t="shared" si="75"/>
        <v>2.3866951719245444</v>
      </c>
      <c r="K217" s="28">
        <f t="shared" si="76"/>
        <v>1</v>
      </c>
      <c r="L217" s="28">
        <f t="shared" si="77"/>
        <v>1.785512716845804</v>
      </c>
      <c r="M217" s="25">
        <f t="shared" si="78"/>
        <v>4.261474580705757</v>
      </c>
      <c r="O217" s="24">
        <v>184.68752393688078</v>
      </c>
      <c r="P217" s="24">
        <v>190.0477879372435</v>
      </c>
      <c r="Q217" s="24">
        <v>194.5942150445907</v>
      </c>
      <c r="R217" s="24">
        <v>199.05401315243765</v>
      </c>
      <c r="S217" s="24">
        <v>202.38500484287235</v>
      </c>
    </row>
    <row r="218" spans="1:19" outlineLevel="1">
      <c r="A218" s="10" t="s">
        <v>138</v>
      </c>
      <c r="B218" s="10" t="str">
        <f t="shared" si="70"/>
        <v>Simétrico</v>
      </c>
      <c r="C218" s="10" t="str">
        <f t="shared" si="71"/>
        <v>Calidad Best Effort</v>
      </c>
      <c r="D218" s="22">
        <v>80</v>
      </c>
      <c r="E218" s="19" t="s">
        <v>34</v>
      </c>
      <c r="H218" s="19" t="s">
        <v>199</v>
      </c>
      <c r="J218" s="28">
        <f t="shared" si="75"/>
        <v>2.5467870870187617</v>
      </c>
      <c r="K218" s="28">
        <f t="shared" si="76"/>
        <v>1</v>
      </c>
      <c r="L218" s="28">
        <f t="shared" si="77"/>
        <v>1.785512716845804</v>
      </c>
      <c r="M218" s="25">
        <f t="shared" si="78"/>
        <v>4.5473207309706805</v>
      </c>
      <c r="O218" s="24">
        <v>197.07577516764962</v>
      </c>
      <c r="P218" s="24">
        <v>202.79558861501471</v>
      </c>
      <c r="Q218" s="24">
        <v>207.64697558108764</v>
      </c>
      <c r="R218" s="24">
        <v>212.40592275012077</v>
      </c>
      <c r="S218" s="24">
        <v>215.96034676034122</v>
      </c>
    </row>
    <row r="219" spans="1:19" outlineLevel="1">
      <c r="A219" s="10" t="s">
        <v>138</v>
      </c>
      <c r="B219" s="10" t="str">
        <f t="shared" si="70"/>
        <v>Simétrico</v>
      </c>
      <c r="C219" s="10" t="str">
        <f t="shared" si="71"/>
        <v>Calidad Best Effort</v>
      </c>
      <c r="D219" s="22">
        <v>100</v>
      </c>
      <c r="E219" s="19" t="s">
        <v>34</v>
      </c>
      <c r="H219" s="19" t="s">
        <v>199</v>
      </c>
      <c r="J219" s="28">
        <f t="shared" si="75"/>
        <v>2.8386397992589538</v>
      </c>
      <c r="K219" s="28">
        <f t="shared" si="76"/>
        <v>1</v>
      </c>
      <c r="L219" s="28">
        <f t="shared" si="77"/>
        <v>1.785512716845804</v>
      </c>
      <c r="M219" s="25">
        <f t="shared" si="78"/>
        <v>5.068427460121482</v>
      </c>
      <c r="O219" s="24">
        <v>219.65995575843689</v>
      </c>
      <c r="P219" s="24">
        <v>226.0352394163391</v>
      </c>
      <c r="Q219" s="24">
        <v>231.44257801707835</v>
      </c>
      <c r="R219" s="24">
        <v>236.74688354989834</v>
      </c>
      <c r="S219" s="24">
        <v>240.70863186811536</v>
      </c>
    </row>
    <row r="220" spans="1:19" outlineLevel="1">
      <c r="A220" s="10" t="s">
        <v>138</v>
      </c>
      <c r="B220" s="10" t="str">
        <f t="shared" si="70"/>
        <v>Simétrico</v>
      </c>
      <c r="C220" s="10" t="str">
        <f t="shared" si="71"/>
        <v>Calidad Best Effort</v>
      </c>
      <c r="D220" s="22">
        <v>120</v>
      </c>
      <c r="E220" s="19" t="s">
        <v>34</v>
      </c>
      <c r="H220" s="19" t="s">
        <v>199</v>
      </c>
      <c r="J220" s="28">
        <f t="shared" si="75"/>
        <v>3.1017601306183762</v>
      </c>
      <c r="K220" s="28">
        <f t="shared" si="76"/>
        <v>1</v>
      </c>
      <c r="L220" s="28">
        <f t="shared" si="77"/>
        <v>1.785512716845804</v>
      </c>
      <c r="M220" s="25">
        <f t="shared" si="78"/>
        <v>5.5382321578244129</v>
      </c>
      <c r="O220" s="24">
        <v>240.02076390346619</v>
      </c>
      <c r="P220" s="24">
        <v>246.9869878944869</v>
      </c>
      <c r="Q220" s="24">
        <v>252.89554567941798</v>
      </c>
      <c r="R220" s="24">
        <v>258.69152001424362</v>
      </c>
      <c r="S220" s="24">
        <v>263.02049228617403</v>
      </c>
    </row>
    <row r="221" spans="1:19" outlineLevel="1">
      <c r="A221" s="10" t="s">
        <v>138</v>
      </c>
      <c r="B221" s="10" t="str">
        <f t="shared" si="70"/>
        <v>Simétrico</v>
      </c>
      <c r="C221" s="10" t="str">
        <f t="shared" si="71"/>
        <v>Calidad Best Effort</v>
      </c>
      <c r="D221" s="22">
        <v>150</v>
      </c>
      <c r="E221" s="19" t="s">
        <v>34</v>
      </c>
      <c r="H221" s="19" t="s">
        <v>199</v>
      </c>
      <c r="J221" s="28">
        <f t="shared" si="75"/>
        <v>3.4572107732942632</v>
      </c>
      <c r="K221" s="28">
        <f t="shared" si="76"/>
        <v>1</v>
      </c>
      <c r="L221" s="28">
        <f t="shared" si="77"/>
        <v>1.785512716845804</v>
      </c>
      <c r="M221" s="25">
        <f t="shared" si="78"/>
        <v>6.172893800533223</v>
      </c>
      <c r="O221" s="24">
        <v>267.52628695886625</v>
      </c>
      <c r="P221" s="24">
        <v>275.29081536104684</v>
      </c>
      <c r="Q221" s="24">
        <v>281.8764727840865</v>
      </c>
      <c r="R221" s="24">
        <v>288.33664509538045</v>
      </c>
      <c r="S221" s="24">
        <v>293.1617021422083</v>
      </c>
    </row>
    <row r="222" spans="1:19" outlineLevel="1">
      <c r="A222" s="10" t="s">
        <v>138</v>
      </c>
      <c r="B222" s="10" t="str">
        <f t="shared" si="70"/>
        <v>Simétrico</v>
      </c>
      <c r="C222" s="10" t="str">
        <f t="shared" si="71"/>
        <v>Calidad Best Effort</v>
      </c>
      <c r="D222" s="22">
        <v>200</v>
      </c>
      <c r="E222" s="19" t="s">
        <v>34</v>
      </c>
      <c r="H222" s="19" t="s">
        <v>199</v>
      </c>
      <c r="J222" s="28">
        <f t="shared" si="75"/>
        <v>3.9762260973498145</v>
      </c>
      <c r="K222" s="28">
        <f t="shared" si="76"/>
        <v>1</v>
      </c>
      <c r="L222" s="28">
        <f t="shared" si="77"/>
        <v>1.785512716845804</v>
      </c>
      <c r="M222" s="25">
        <f t="shared" si="78"/>
        <v>7.0996022618722554</v>
      </c>
      <c r="O222" s="24">
        <v>307.68879125044822</v>
      </c>
      <c r="P222" s="24">
        <v>316.61897297522228</v>
      </c>
      <c r="Q222" s="24">
        <v>324.19330518428916</v>
      </c>
      <c r="R222" s="24">
        <v>331.62331377270601</v>
      </c>
      <c r="S222" s="24">
        <v>337.17273468131822</v>
      </c>
    </row>
    <row r="223" spans="1:19" outlineLevel="1">
      <c r="A223" s="10" t="s">
        <v>138</v>
      </c>
      <c r="B223" s="10" t="str">
        <f t="shared" si="70"/>
        <v>Simétrico</v>
      </c>
      <c r="C223" s="10" t="str">
        <f t="shared" si="71"/>
        <v>Calidad Best Effort</v>
      </c>
      <c r="D223" s="22">
        <v>250</v>
      </c>
      <c r="E223" s="19" t="s">
        <v>34</v>
      </c>
      <c r="H223" s="19" t="s">
        <v>199</v>
      </c>
      <c r="J223" s="28">
        <f t="shared" si="75"/>
        <v>4.4318874193766264</v>
      </c>
      <c r="K223" s="28">
        <f t="shared" si="76"/>
        <v>1</v>
      </c>
      <c r="L223" s="28">
        <f t="shared" si="77"/>
        <v>1.785512716845804</v>
      </c>
      <c r="M223" s="25">
        <f t="shared" si="78"/>
        <v>7.9131913469258999</v>
      </c>
      <c r="O223" s="24">
        <v>342.94882877383174</v>
      </c>
      <c r="P223" s="24">
        <v>352.9023774578846</v>
      </c>
      <c r="Q223" s="24">
        <v>361.34470110993163</v>
      </c>
      <c r="R223" s="24">
        <v>369.62616216940518</v>
      </c>
      <c r="S223" s="24">
        <v>375.81152691164056</v>
      </c>
    </row>
    <row r="224" spans="1:19" outlineLevel="1">
      <c r="A224" s="10" t="s">
        <v>138</v>
      </c>
      <c r="B224" s="10" t="str">
        <f t="shared" si="70"/>
        <v>Simétrico</v>
      </c>
      <c r="C224" s="10" t="str">
        <f t="shared" si="71"/>
        <v>Calidad Best Effort</v>
      </c>
      <c r="D224" s="22">
        <v>300</v>
      </c>
      <c r="E224" s="19" t="s">
        <v>34</v>
      </c>
      <c r="H224" s="19" t="s">
        <v>199</v>
      </c>
      <c r="J224" s="28">
        <f t="shared" si="75"/>
        <v>4.8426896939866175</v>
      </c>
      <c r="K224" s="28">
        <f t="shared" si="76"/>
        <v>1</v>
      </c>
      <c r="L224" s="28">
        <f t="shared" si="77"/>
        <v>1.785512716845804</v>
      </c>
      <c r="M224" s="25">
        <f t="shared" si="78"/>
        <v>8.6466840323512208</v>
      </c>
      <c r="O224" s="24">
        <v>374.73757826217917</v>
      </c>
      <c r="P224" s="24">
        <v>385.6137452469527</v>
      </c>
      <c r="Q224" s="24">
        <v>394.83860812688971</v>
      </c>
      <c r="R224" s="24">
        <v>403.88769767472508</v>
      </c>
      <c r="S224" s="24">
        <v>410.64639871027282</v>
      </c>
    </row>
    <row r="225" spans="1:19" outlineLevel="1">
      <c r="A225" s="10" t="s">
        <v>138</v>
      </c>
      <c r="B225" s="10" t="str">
        <f t="shared" si="70"/>
        <v>Simétrico</v>
      </c>
      <c r="C225" s="10" t="str">
        <f t="shared" si="71"/>
        <v>Calidad Best Effort</v>
      </c>
      <c r="D225" s="22">
        <v>350</v>
      </c>
      <c r="E225" s="19" t="s">
        <v>34</v>
      </c>
      <c r="H225" s="19" t="s">
        <v>199</v>
      </c>
      <c r="J225" s="28">
        <f t="shared" si="75"/>
        <v>5.2195873591693909</v>
      </c>
      <c r="K225" s="28">
        <f t="shared" si="76"/>
        <v>1</v>
      </c>
      <c r="L225" s="28">
        <f t="shared" si="77"/>
        <v>1.785512716845804</v>
      </c>
      <c r="M225" s="25">
        <f t="shared" si="78"/>
        <v>9.3196396064845555</v>
      </c>
      <c r="O225" s="24">
        <v>403.90271731262123</v>
      </c>
      <c r="P225" s="24">
        <v>415.62535644443096</v>
      </c>
      <c r="Q225" s="24">
        <v>425.56817349875934</v>
      </c>
      <c r="R225" s="24">
        <v>435.32153710463393</v>
      </c>
      <c r="S225" s="24">
        <v>442.60625545719654</v>
      </c>
    </row>
    <row r="226" spans="1:19" outlineLevel="1">
      <c r="A226" s="10" t="s">
        <v>138</v>
      </c>
      <c r="B226" s="10" t="str">
        <f t="shared" si="70"/>
        <v>Simétrico</v>
      </c>
      <c r="C226" s="10" t="str">
        <f t="shared" si="71"/>
        <v>Calidad Best Effort</v>
      </c>
      <c r="D226" s="22">
        <v>400</v>
      </c>
      <c r="E226" s="19" t="s">
        <v>34</v>
      </c>
      <c r="H226" s="19" t="s">
        <v>199</v>
      </c>
      <c r="J226" s="28">
        <f t="shared" si="75"/>
        <v>5.5697006648653096</v>
      </c>
      <c r="K226" s="28">
        <f t="shared" si="76"/>
        <v>1</v>
      </c>
      <c r="L226" s="28">
        <f t="shared" si="77"/>
        <v>1.785512716845804</v>
      </c>
      <c r="M226" s="25">
        <f t="shared" si="78"/>
        <v>9.9447713661415396</v>
      </c>
      <c r="O226" s="24">
        <v>430.99522593582952</v>
      </c>
      <c r="P226" s="24">
        <v>443.50418238651855</v>
      </c>
      <c r="Q226" s="24">
        <v>454.11393196008243</v>
      </c>
      <c r="R226" s="24">
        <v>464.52152015091548</v>
      </c>
      <c r="S226" s="24">
        <v>472.29487422273638</v>
      </c>
    </row>
    <row r="227" spans="1:19" outlineLevel="1">
      <c r="A227" s="10" t="s">
        <v>138</v>
      </c>
      <c r="B227" s="10" t="str">
        <f t="shared" si="70"/>
        <v>Simétrico</v>
      </c>
      <c r="C227" s="10" t="str">
        <f t="shared" si="71"/>
        <v>Calidad Best Effort</v>
      </c>
      <c r="D227" s="22">
        <v>500</v>
      </c>
      <c r="E227" s="19" t="s">
        <v>34</v>
      </c>
      <c r="H227" s="19" t="s">
        <v>199</v>
      </c>
      <c r="J227" s="28">
        <f t="shared" si="75"/>
        <v>6.2079684861890678</v>
      </c>
      <c r="K227" s="28">
        <f t="shared" si="76"/>
        <v>1</v>
      </c>
      <c r="L227" s="28">
        <f t="shared" si="77"/>
        <v>1.785512716845804</v>
      </c>
      <c r="M227" s="25">
        <f t="shared" si="78"/>
        <v>11.084406677868575</v>
      </c>
      <c r="O227" s="24">
        <v>480.38574086858404</v>
      </c>
      <c r="P227" s="24">
        <v>494.3281790916742</v>
      </c>
      <c r="Q227" s="24">
        <v>506.15376810663344</v>
      </c>
      <c r="R227" s="24">
        <v>517.75402876579187</v>
      </c>
      <c r="S227" s="24">
        <v>526.41818147587662</v>
      </c>
    </row>
    <row r="228" spans="1:19" outlineLevel="1">
      <c r="A228" s="10" t="s">
        <v>138</v>
      </c>
      <c r="B228" s="10" t="str">
        <f t="shared" si="70"/>
        <v>Simétrico</v>
      </c>
      <c r="C228" s="10" t="str">
        <f t="shared" si="71"/>
        <v>Calidad Best Effort</v>
      </c>
      <c r="D228" s="22">
        <v>750</v>
      </c>
      <c r="E228" s="19" t="s">
        <v>34</v>
      </c>
      <c r="H228" s="19" t="s">
        <v>199</v>
      </c>
      <c r="J228" s="28">
        <f t="shared" si="75"/>
        <v>7.5607534060245989</v>
      </c>
      <c r="K228" s="28">
        <f t="shared" si="76"/>
        <v>1</v>
      </c>
      <c r="L228" s="28">
        <f t="shared" si="77"/>
        <v>1.785512716845804</v>
      </c>
      <c r="M228" s="25">
        <f t="shared" si="78"/>
        <v>13.499821355392148</v>
      </c>
      <c r="O228" s="24">
        <v>585.06710118746889</v>
      </c>
      <c r="P228" s="24">
        <v>602.0477507378065</v>
      </c>
      <c r="Q228" s="24">
        <v>616.45026625025025</v>
      </c>
      <c r="R228" s="24">
        <v>630.57835186869806</v>
      </c>
      <c r="S228" s="24">
        <v>641.13051917734754</v>
      </c>
    </row>
    <row r="229" spans="1:19" outlineLevel="1">
      <c r="A229" s="10" t="s">
        <v>138</v>
      </c>
      <c r="B229" s="10" t="str">
        <f t="shared" si="70"/>
        <v>Simétrico</v>
      </c>
      <c r="C229" s="10" t="str">
        <f t="shared" si="71"/>
        <v>Calidad Best Effort</v>
      </c>
      <c r="D229" s="22">
        <v>1000</v>
      </c>
      <c r="E229" s="19" t="s">
        <v>34</v>
      </c>
      <c r="H229" s="19" t="s">
        <v>199</v>
      </c>
      <c r="J229" s="28">
        <f t="shared" si="75"/>
        <v>8.6958149155642026</v>
      </c>
      <c r="K229" s="28">
        <f t="shared" si="76"/>
        <v>1</v>
      </c>
      <c r="L229" s="28">
        <f t="shared" si="77"/>
        <v>1.785512716845804</v>
      </c>
      <c r="M229" s="25">
        <f t="shared" si="78"/>
        <v>15.526488115077305</v>
      </c>
      <c r="O229" s="24">
        <v>672.90056319757048</v>
      </c>
      <c r="P229" s="24">
        <v>692.43044040770872</v>
      </c>
      <c r="Q229" s="24">
        <v>708.99514004663069</v>
      </c>
      <c r="R229" s="24">
        <v>725.24421088015004</v>
      </c>
      <c r="S229" s="24">
        <v>737.3805270574461</v>
      </c>
    </row>
    <row r="230" spans="1:19" s="3" customFormat="1">
      <c r="A230" s="10" t="s">
        <v>138</v>
      </c>
      <c r="B230" s="10" t="str">
        <f>+IF(D228="Calidad best effort",C227,B228)</f>
        <v>Simétrico</v>
      </c>
      <c r="C230" s="10" t="str">
        <f t="shared" si="71"/>
        <v>Calidad Best Effort</v>
      </c>
      <c r="D230" s="23" t="s">
        <v>154</v>
      </c>
      <c r="E230" s="2"/>
      <c r="F230" s="2"/>
      <c r="G230" s="2"/>
      <c r="H230" s="16"/>
      <c r="I230" s="2"/>
      <c r="J230" s="2"/>
      <c r="K230" s="2"/>
      <c r="L230" s="2"/>
      <c r="M230" s="2"/>
      <c r="N230" s="2"/>
      <c r="O230" s="17"/>
      <c r="P230" s="17"/>
      <c r="Q230" s="17"/>
      <c r="R230" s="17"/>
      <c r="S230" s="17"/>
    </row>
    <row r="231" spans="1:19" s="3" customFormat="1">
      <c r="A231" s="10" t="s">
        <v>138</v>
      </c>
      <c r="B231" s="10" t="str">
        <f>+IF(D230="Calidad best effort",C228,B230)</f>
        <v>Simétrico</v>
      </c>
      <c r="C231" s="10" t="str">
        <f t="shared" si="71"/>
        <v>Calidad Datos Generales</v>
      </c>
      <c r="D231" s="22">
        <f t="array" ref="D231:D253">vel.SAIB</f>
        <v>2</v>
      </c>
      <c r="E231" s="2"/>
      <c r="F231" s="2"/>
      <c r="G231" s="2"/>
      <c r="H231" s="16"/>
      <c r="I231" s="2"/>
      <c r="J231" s="28">
        <f t="shared" ref="J231" si="79">INDEX(factor.vel.SAIB,MATCH(D231,vel.SAIB,0))</f>
        <v>0.42371230003293037</v>
      </c>
      <c r="K231" s="28">
        <f t="shared" ref="K231" si="80">INDEX(factor.calidad.SAIB,MATCH(C231,calidad.SAIB,0))</f>
        <v>1.1101500319478763</v>
      </c>
      <c r="L231" s="28">
        <f t="shared" ref="L231" si="81">INDEX(factor.simetria.SAIB,MATCH(B231,simetria.SAIB,0))</f>
        <v>1.785512716845804</v>
      </c>
      <c r="M231" s="25">
        <f>J231*K231*L231</f>
        <v>0.83987701271695148</v>
      </c>
      <c r="N231"/>
      <c r="O231" s="24">
        <f t="array" ref="O231:S253">INDEX(costo.unitario,MATCH($A231:$A253,niveles.desagregacion,0),indice.tiempo)*M231:M253</f>
        <v>36.399326794648815</v>
      </c>
      <c r="P231" s="24">
        <v>37.455759827567029</v>
      </c>
      <c r="Q231" s="24">
        <v>38.351796996189954</v>
      </c>
      <c r="R231" s="24">
        <v>39.230760801136284</v>
      </c>
      <c r="S231" s="24">
        <v>39.887252655625765</v>
      </c>
    </row>
    <row r="232" spans="1:19">
      <c r="A232" s="10" t="s">
        <v>138</v>
      </c>
      <c r="B232" s="10" t="str">
        <f t="shared" ref="B232:B253" si="82">+IF(D231="Calidad best effort",C230,B231)</f>
        <v>Simétrico</v>
      </c>
      <c r="C232" s="10" t="str">
        <f t="shared" si="71"/>
        <v>Calidad Datos Generales</v>
      </c>
      <c r="D232" s="22">
        <v>3</v>
      </c>
      <c r="E232" s="19" t="s">
        <v>34</v>
      </c>
      <c r="H232" s="19" t="s">
        <v>199</v>
      </c>
      <c r="J232" s="28">
        <f t="shared" ref="J232:J253" si="83">INDEX(factor.vel.SAIB,MATCH(D232,vel.SAIB,0))</f>
        <v>0.51604389145588314</v>
      </c>
      <c r="K232" s="28">
        <f t="shared" ref="K232:K253" si="84">INDEX(factor.calidad.SAIB,MATCH(C232,calidad.SAIB,0))</f>
        <v>1.1101500319478763</v>
      </c>
      <c r="L232" s="28">
        <f t="shared" ref="L232:L253" si="85">INDEX(factor.simetria.SAIB,MATCH(B232,simetria.SAIB,0))</f>
        <v>1.785512716845804</v>
      </c>
      <c r="M232" s="25">
        <f>J232*K232*L232</f>
        <v>1.0228954928924969</v>
      </c>
      <c r="O232" s="24">
        <v>44.331142249175045</v>
      </c>
      <c r="P232" s="24">
        <v>45.617783711618515</v>
      </c>
      <c r="Q232" s="24">
        <v>46.709077278855879</v>
      </c>
      <c r="R232" s="24">
        <v>47.779577007842086</v>
      </c>
      <c r="S232" s="24">
        <v>48.579125690458824</v>
      </c>
    </row>
    <row r="233" spans="1:19" outlineLevel="1">
      <c r="A233" s="10" t="s">
        <v>138</v>
      </c>
      <c r="B233" s="10" t="str">
        <f t="shared" si="82"/>
        <v>Simétrico</v>
      </c>
      <c r="C233" s="10" t="str">
        <f t="shared" si="71"/>
        <v>Calidad Datos Generales</v>
      </c>
      <c r="D233" s="22">
        <v>5</v>
      </c>
      <c r="E233" s="19" t="s">
        <v>34</v>
      </c>
      <c r="H233" s="19" t="s">
        <v>199</v>
      </c>
      <c r="J233" s="28">
        <f t="shared" si="83"/>
        <v>0.66152993854355946</v>
      </c>
      <c r="K233" s="28">
        <f t="shared" si="84"/>
        <v>1.1101500319478763</v>
      </c>
      <c r="L233" s="28">
        <f t="shared" si="85"/>
        <v>1.785512716845804</v>
      </c>
      <c r="M233" s="25">
        <f t="shared" ref="M233:M253" si="86">J233*K233*L233</f>
        <v>1.3112760440601143</v>
      </c>
      <c r="O233" s="24">
        <v>56.829231569674896</v>
      </c>
      <c r="P233" s="24">
        <v>58.478610356383371</v>
      </c>
      <c r="Q233" s="24">
        <v>59.877567651335156</v>
      </c>
      <c r="R233" s="24">
        <v>61.24986879015735</v>
      </c>
      <c r="S233" s="24">
        <v>62.274830813022902</v>
      </c>
    </row>
    <row r="234" spans="1:19" outlineLevel="1">
      <c r="A234" s="10" t="s">
        <v>138</v>
      </c>
      <c r="B234" s="10" t="str">
        <f t="shared" si="82"/>
        <v>Simétrico</v>
      </c>
      <c r="C234" s="10" t="str">
        <f t="shared" si="71"/>
        <v>Calidad Datos Generales</v>
      </c>
      <c r="D234" s="22">
        <v>10</v>
      </c>
      <c r="E234" s="19" t="s">
        <v>34</v>
      </c>
      <c r="H234" s="19" t="s">
        <v>199</v>
      </c>
      <c r="J234" s="28">
        <f t="shared" si="83"/>
        <v>0.92663838733670956</v>
      </c>
      <c r="K234" s="28">
        <f t="shared" si="84"/>
        <v>1.1101500319478763</v>
      </c>
      <c r="L234" s="28">
        <f t="shared" si="85"/>
        <v>1.785512716845804</v>
      </c>
      <c r="M234" s="25">
        <f t="shared" si="86"/>
        <v>1.8367705647551971</v>
      </c>
      <c r="O234" s="24">
        <v>79.603574119783374</v>
      </c>
      <c r="P234" s="24">
        <v>81.913942267879335</v>
      </c>
      <c r="Q234" s="24">
        <v>83.87353238801974</v>
      </c>
      <c r="R234" s="24">
        <v>85.795783884328685</v>
      </c>
      <c r="S234" s="24">
        <v>87.231499942834745</v>
      </c>
    </row>
    <row r="235" spans="1:19" outlineLevel="1">
      <c r="A235" s="10" t="s">
        <v>138</v>
      </c>
      <c r="B235" s="10" t="str">
        <f t="shared" si="82"/>
        <v>Simétrico</v>
      </c>
      <c r="C235" s="10" t="str">
        <f t="shared" si="71"/>
        <v>Calidad Datos Generales</v>
      </c>
      <c r="D235" s="22">
        <v>15</v>
      </c>
      <c r="E235" s="19" t="s">
        <v>34</v>
      </c>
      <c r="H235" s="19" t="s">
        <v>199</v>
      </c>
      <c r="J235" s="28">
        <f t="shared" si="83"/>
        <v>1.1285631295963692</v>
      </c>
      <c r="K235" s="28">
        <f t="shared" si="84"/>
        <v>1.1101500319478763</v>
      </c>
      <c r="L235" s="28">
        <f t="shared" si="85"/>
        <v>1.785512716845804</v>
      </c>
      <c r="M235" s="25">
        <f t="shared" si="86"/>
        <v>2.2370231637699125</v>
      </c>
      <c r="O235" s="24">
        <v>96.95007239435165</v>
      </c>
      <c r="P235" s="24">
        <v>99.763895287259174</v>
      </c>
      <c r="Q235" s="24">
        <v>102.15050174446414</v>
      </c>
      <c r="R235" s="24">
        <v>104.49163307918128</v>
      </c>
      <c r="S235" s="24">
        <v>106.24020752887176</v>
      </c>
    </row>
    <row r="236" spans="1:19" outlineLevel="1">
      <c r="A236" s="10" t="s">
        <v>138</v>
      </c>
      <c r="B236" s="10" t="str">
        <f t="shared" si="82"/>
        <v>Simétrico</v>
      </c>
      <c r="C236" s="10" t="str">
        <f t="shared" si="71"/>
        <v>Calidad Datos Generales</v>
      </c>
      <c r="D236" s="22">
        <v>20</v>
      </c>
      <c r="E236" s="19" t="s">
        <v>34</v>
      </c>
      <c r="H236" s="19" t="s">
        <v>199</v>
      </c>
      <c r="J236" s="28">
        <f t="shared" si="83"/>
        <v>1.2979891775970445</v>
      </c>
      <c r="K236" s="28">
        <f t="shared" si="84"/>
        <v>1.1101500319478763</v>
      </c>
      <c r="L236" s="28">
        <f t="shared" si="85"/>
        <v>1.785512716845804</v>
      </c>
      <c r="M236" s="25">
        <f t="shared" si="86"/>
        <v>2.5728572735188786</v>
      </c>
      <c r="O236" s="24">
        <v>111.50474566728506</v>
      </c>
      <c r="P236" s="24">
        <v>114.74099498900004</v>
      </c>
      <c r="Q236" s="24">
        <v>117.48589181523535</v>
      </c>
      <c r="R236" s="24">
        <v>120.1784865457428</v>
      </c>
      <c r="S236" s="24">
        <v>122.18956652204211</v>
      </c>
    </row>
    <row r="237" spans="1:19" outlineLevel="1">
      <c r="A237" s="10" t="s">
        <v>138</v>
      </c>
      <c r="B237" s="10" t="str">
        <f t="shared" si="82"/>
        <v>Simétrico</v>
      </c>
      <c r="C237" s="10" t="str">
        <f t="shared" si="71"/>
        <v>Calidad Datos Generales</v>
      </c>
      <c r="D237" s="22">
        <v>30</v>
      </c>
      <c r="E237" s="19" t="s">
        <v>34</v>
      </c>
      <c r="H237" s="19" t="s">
        <v>199</v>
      </c>
      <c r="J237" s="28">
        <f t="shared" si="83"/>
        <v>1.5808353598013152</v>
      </c>
      <c r="K237" s="28">
        <f t="shared" si="84"/>
        <v>1.1101500319478763</v>
      </c>
      <c r="L237" s="28">
        <f t="shared" si="85"/>
        <v>1.785512716845804</v>
      </c>
      <c r="M237" s="25">
        <f t="shared" si="86"/>
        <v>3.1335112987847369</v>
      </c>
      <c r="O237" s="24">
        <v>135.80286167163965</v>
      </c>
      <c r="P237" s="24">
        <v>139.74432547519095</v>
      </c>
      <c r="Q237" s="24">
        <v>143.08736564595134</v>
      </c>
      <c r="R237" s="24">
        <v>146.36670651648231</v>
      </c>
      <c r="S237" s="24">
        <v>148.81602303837192</v>
      </c>
    </row>
    <row r="238" spans="1:19" outlineLevel="1">
      <c r="A238" s="10" t="s">
        <v>138</v>
      </c>
      <c r="B238" s="10" t="str">
        <f t="shared" si="82"/>
        <v>Simétrico</v>
      </c>
      <c r="C238" s="10" t="str">
        <f t="shared" si="71"/>
        <v>Calidad Datos Generales</v>
      </c>
      <c r="D238" s="22">
        <v>40</v>
      </c>
      <c r="E238" s="19" t="s">
        <v>34</v>
      </c>
      <c r="H238" s="19" t="s">
        <v>199</v>
      </c>
      <c r="J238" s="28">
        <f t="shared" si="83"/>
        <v>1.8181589800108939</v>
      </c>
      <c r="K238" s="28">
        <f t="shared" si="84"/>
        <v>1.1101500319478763</v>
      </c>
      <c r="L238" s="28">
        <f t="shared" si="85"/>
        <v>1.785512716845804</v>
      </c>
      <c r="M238" s="25">
        <f t="shared" si="86"/>
        <v>3.6039310934739688</v>
      </c>
      <c r="O238" s="24">
        <v>156.19032742948102</v>
      </c>
      <c r="P238" s="24">
        <v>160.72350526130492</v>
      </c>
      <c r="Q238" s="24">
        <v>164.56842084300666</v>
      </c>
      <c r="R238" s="24">
        <v>168.3400742383495</v>
      </c>
      <c r="S238" s="24">
        <v>171.15709550596736</v>
      </c>
    </row>
    <row r="239" spans="1:19" outlineLevel="1">
      <c r="A239" s="10" t="s">
        <v>138</v>
      </c>
      <c r="B239" s="10" t="str">
        <f t="shared" si="82"/>
        <v>Simétrico</v>
      </c>
      <c r="C239" s="10" t="str">
        <f t="shared" si="71"/>
        <v>Calidad Datos Generales</v>
      </c>
      <c r="D239" s="22">
        <v>50</v>
      </c>
      <c r="E239" s="19" t="s">
        <v>34</v>
      </c>
      <c r="H239" s="19" t="s">
        <v>199</v>
      </c>
      <c r="J239" s="28">
        <f t="shared" si="83"/>
        <v>2.0265135112179755</v>
      </c>
      <c r="K239" s="28">
        <f t="shared" si="84"/>
        <v>1.1101500319478763</v>
      </c>
      <c r="L239" s="28">
        <f t="shared" si="85"/>
        <v>1.785512716845804</v>
      </c>
      <c r="M239" s="25">
        <f t="shared" si="86"/>
        <v>4.0169287365507556</v>
      </c>
      <c r="O239" s="24">
        <v>174.08918160473863</v>
      </c>
      <c r="P239" s="24">
        <v>179.14184543993849</v>
      </c>
      <c r="Q239" s="24">
        <v>183.42737462714106</v>
      </c>
      <c r="R239" s="24">
        <v>187.63124604285608</v>
      </c>
      <c r="S239" s="24">
        <v>190.77108789550957</v>
      </c>
    </row>
    <row r="240" spans="1:19" outlineLevel="1">
      <c r="A240" s="10" t="s">
        <v>138</v>
      </c>
      <c r="B240" s="10" t="str">
        <f t="shared" si="82"/>
        <v>Simétrico</v>
      </c>
      <c r="C240" s="10" t="str">
        <f t="shared" si="71"/>
        <v>Calidad Datos Generales</v>
      </c>
      <c r="D240" s="22">
        <v>60</v>
      </c>
      <c r="E240" s="19" t="s">
        <v>34</v>
      </c>
      <c r="H240" s="19" t="s">
        <v>199</v>
      </c>
      <c r="J240" s="28">
        <f t="shared" si="83"/>
        <v>2.2143559090858629</v>
      </c>
      <c r="K240" s="28">
        <f t="shared" si="84"/>
        <v>1.1101500319478763</v>
      </c>
      <c r="L240" s="28">
        <f t="shared" si="85"/>
        <v>1.785512716845804</v>
      </c>
      <c r="M240" s="25">
        <f t="shared" si="86"/>
        <v>4.3892674955875099</v>
      </c>
      <c r="O240" s="24">
        <v>190.22592539374895</v>
      </c>
      <c r="P240" s="24">
        <v>195.74693275844936</v>
      </c>
      <c r="Q240" s="24">
        <v>200.42969792468722</v>
      </c>
      <c r="R240" s="24">
        <v>205.02323626474541</v>
      </c>
      <c r="S240" s="24">
        <v>208.45411758950877</v>
      </c>
    </row>
    <row r="241" spans="1:19" outlineLevel="1">
      <c r="A241" s="10" t="s">
        <v>138</v>
      </c>
      <c r="B241" s="10" t="str">
        <f t="shared" si="82"/>
        <v>Simétrico</v>
      </c>
      <c r="C241" s="10" t="str">
        <f t="shared" si="71"/>
        <v>Calidad Datos Generales</v>
      </c>
      <c r="D241" s="22">
        <v>70</v>
      </c>
      <c r="E241" s="19" t="s">
        <v>34</v>
      </c>
      <c r="H241" s="19" t="s">
        <v>199</v>
      </c>
      <c r="J241" s="28">
        <f t="shared" si="83"/>
        <v>2.3866951719245444</v>
      </c>
      <c r="K241" s="28">
        <f t="shared" si="84"/>
        <v>1.1101500319478763</v>
      </c>
      <c r="L241" s="28">
        <f t="shared" si="85"/>
        <v>1.785512716845804</v>
      </c>
      <c r="M241" s="25">
        <f t="shared" si="86"/>
        <v>4.7308761419155587</v>
      </c>
      <c r="O241" s="24">
        <v>205.03086059890236</v>
      </c>
      <c r="P241" s="24">
        <v>210.98155785015408</v>
      </c>
      <c r="Q241" s="24">
        <v>216.02877404862429</v>
      </c>
      <c r="R241" s="24">
        <v>220.97981906053164</v>
      </c>
      <c r="S241" s="24">
        <v>224.67771959208582</v>
      </c>
    </row>
    <row r="242" spans="1:19" outlineLevel="1">
      <c r="A242" s="10" t="s">
        <v>138</v>
      </c>
      <c r="B242" s="10" t="str">
        <f t="shared" si="82"/>
        <v>Simétrico</v>
      </c>
      <c r="C242" s="10" t="str">
        <f t="shared" si="71"/>
        <v>Calidad Datos Generales</v>
      </c>
      <c r="D242" s="22">
        <v>80</v>
      </c>
      <c r="E242" s="19" t="s">
        <v>34</v>
      </c>
      <c r="H242" s="19" t="s">
        <v>199</v>
      </c>
      <c r="J242" s="28">
        <f t="shared" si="83"/>
        <v>2.5467870870187617</v>
      </c>
      <c r="K242" s="28">
        <f t="shared" si="84"/>
        <v>1.1101500319478763</v>
      </c>
      <c r="L242" s="28">
        <f t="shared" si="85"/>
        <v>1.785512716845804</v>
      </c>
      <c r="M242" s="25">
        <f t="shared" si="86"/>
        <v>5.048208254764341</v>
      </c>
      <c r="O242" s="24">
        <v>218.78367809851872</v>
      </c>
      <c r="P242" s="24">
        <v>225.13352917984696</v>
      </c>
      <c r="Q242" s="24">
        <v>230.51929657522433</v>
      </c>
      <c r="R242" s="24">
        <v>235.80244192696469</v>
      </c>
      <c r="S242" s="24">
        <v>239.74838585546726</v>
      </c>
    </row>
    <row r="243" spans="1:19" outlineLevel="1">
      <c r="A243" s="10" t="s">
        <v>138</v>
      </c>
      <c r="B243" s="10" t="str">
        <f t="shared" si="82"/>
        <v>Simétrico</v>
      </c>
      <c r="C243" s="10" t="str">
        <f t="shared" si="71"/>
        <v>Calidad Datos Generales</v>
      </c>
      <c r="D243" s="22">
        <v>100</v>
      </c>
      <c r="E243" s="19" t="s">
        <v>34</v>
      </c>
      <c r="H243" s="19" t="s">
        <v>199</v>
      </c>
      <c r="J243" s="28">
        <f t="shared" si="83"/>
        <v>2.8386397992589538</v>
      </c>
      <c r="K243" s="28">
        <f t="shared" si="84"/>
        <v>1.1101500319478763</v>
      </c>
      <c r="L243" s="28">
        <f t="shared" si="85"/>
        <v>1.785512716845804</v>
      </c>
      <c r="M243" s="25">
        <f t="shared" si="86"/>
        <v>5.6267149067793572</v>
      </c>
      <c r="O243" s="24">
        <v>243.85550690289784</v>
      </c>
      <c r="P243" s="24">
        <v>250.93302825939475</v>
      </c>
      <c r="Q243" s="24">
        <v>256.93598537975839</v>
      </c>
      <c r="R243" s="24">
        <v>262.82456033647981</v>
      </c>
      <c r="S243" s="24">
        <v>267.22269535851791</v>
      </c>
    </row>
    <row r="244" spans="1:19" outlineLevel="1">
      <c r="A244" s="10" t="s">
        <v>138</v>
      </c>
      <c r="B244" s="10" t="str">
        <f t="shared" si="82"/>
        <v>Simétrico</v>
      </c>
      <c r="C244" s="10" t="str">
        <f t="shared" si="71"/>
        <v>Calidad Datos Generales</v>
      </c>
      <c r="D244" s="22">
        <v>120</v>
      </c>
      <c r="E244" s="19" t="s">
        <v>34</v>
      </c>
      <c r="H244" s="19" t="s">
        <v>199</v>
      </c>
      <c r="J244" s="28">
        <f t="shared" si="83"/>
        <v>3.1017601306183762</v>
      </c>
      <c r="K244" s="28">
        <f t="shared" si="84"/>
        <v>1.1101500319478763</v>
      </c>
      <c r="L244" s="28">
        <f t="shared" si="85"/>
        <v>1.785512716845804</v>
      </c>
      <c r="M244" s="25">
        <f t="shared" si="86"/>
        <v>6.1482686069435273</v>
      </c>
      <c r="O244" s="24">
        <v>266.45905871558665</v>
      </c>
      <c r="P244" s="24">
        <v>274.19261250177436</v>
      </c>
      <c r="Q244" s="24">
        <v>280.75199811548146</v>
      </c>
      <c r="R244" s="24">
        <v>287.18639920845726</v>
      </c>
      <c r="S244" s="24">
        <v>291.99220791444219</v>
      </c>
    </row>
    <row r="245" spans="1:19" outlineLevel="1">
      <c r="A245" s="10" t="s">
        <v>138</v>
      </c>
      <c r="B245" s="10" t="str">
        <f t="shared" si="82"/>
        <v>Simétrico</v>
      </c>
      <c r="C245" s="10" t="str">
        <f t="shared" si="71"/>
        <v>Calidad Datos Generales</v>
      </c>
      <c r="D245" s="22">
        <v>150</v>
      </c>
      <c r="E245" s="19" t="s">
        <v>34</v>
      </c>
      <c r="H245" s="19" t="s">
        <v>199</v>
      </c>
      <c r="J245" s="28">
        <f t="shared" si="83"/>
        <v>3.4572107732942632</v>
      </c>
      <c r="K245" s="28">
        <f t="shared" si="84"/>
        <v>1.1101500319478763</v>
      </c>
      <c r="L245" s="28">
        <f t="shared" si="85"/>
        <v>1.785512716845804</v>
      </c>
      <c r="M245" s="25">
        <f t="shared" si="86"/>
        <v>6.8528382498728044</v>
      </c>
      <c r="O245" s="24">
        <v>296.99431601428205</v>
      </c>
      <c r="P245" s="24">
        <v>305.61410746802301</v>
      </c>
      <c r="Q245" s="24">
        <v>312.92517526660828</v>
      </c>
      <c r="R245" s="24">
        <v>320.09693576438002</v>
      </c>
      <c r="S245" s="24">
        <v>325.45347299906632</v>
      </c>
    </row>
    <row r="246" spans="1:19" outlineLevel="1">
      <c r="A246" s="10" t="s">
        <v>138</v>
      </c>
      <c r="B246" s="10" t="str">
        <f t="shared" si="82"/>
        <v>Simétrico</v>
      </c>
      <c r="C246" s="10" t="str">
        <f t="shared" si="71"/>
        <v>Calidad Datos Generales</v>
      </c>
      <c r="D246" s="22">
        <v>200</v>
      </c>
      <c r="E246" s="19" t="s">
        <v>34</v>
      </c>
      <c r="H246" s="19" t="s">
        <v>199</v>
      </c>
      <c r="J246" s="28">
        <f t="shared" si="83"/>
        <v>3.9762260973498145</v>
      </c>
      <c r="K246" s="28">
        <f t="shared" si="84"/>
        <v>1.1101500319478763</v>
      </c>
      <c r="L246" s="28">
        <f t="shared" si="85"/>
        <v>1.785512716845804</v>
      </c>
      <c r="M246" s="25">
        <f t="shared" si="86"/>
        <v>7.8816236778346989</v>
      </c>
      <c r="O246" s="24">
        <v>341.58072143668852</v>
      </c>
      <c r="P246" s="24">
        <v>351.49456296374677</v>
      </c>
      <c r="Q246" s="24">
        <v>359.9032081076262</v>
      </c>
      <c r="R246" s="24">
        <v>368.15163237943017</v>
      </c>
      <c r="S246" s="24">
        <v>374.31232217841819</v>
      </c>
    </row>
    <row r="247" spans="1:19" outlineLevel="1">
      <c r="A247" s="10" t="s">
        <v>138</v>
      </c>
      <c r="B247" s="10" t="str">
        <f t="shared" si="82"/>
        <v>Simétrico</v>
      </c>
      <c r="C247" s="10" t="str">
        <f t="shared" si="71"/>
        <v>Calidad Datos Generales</v>
      </c>
      <c r="D247" s="22">
        <v>250</v>
      </c>
      <c r="E247" s="19" t="s">
        <v>34</v>
      </c>
      <c r="H247" s="19" t="s">
        <v>199</v>
      </c>
      <c r="J247" s="28">
        <f t="shared" si="83"/>
        <v>4.4318874193766264</v>
      </c>
      <c r="K247" s="28">
        <f t="shared" si="84"/>
        <v>1.1101500319478763</v>
      </c>
      <c r="L247" s="28">
        <f t="shared" si="85"/>
        <v>1.785512716845804</v>
      </c>
      <c r="M247" s="25">
        <f t="shared" si="86"/>
        <v>8.7848296265994463</v>
      </c>
      <c r="O247" s="24">
        <v>380.72465321975602</v>
      </c>
      <c r="P247" s="24">
        <v>391.77458560935213</v>
      </c>
      <c r="Q247" s="24">
        <v>401.14683148138641</v>
      </c>
      <c r="R247" s="24">
        <v>410.34049574113607</v>
      </c>
      <c r="S247" s="24">
        <v>417.20717860733799</v>
      </c>
    </row>
    <row r="248" spans="1:19" outlineLevel="1">
      <c r="A248" s="10" t="s">
        <v>138</v>
      </c>
      <c r="B248" s="10" t="str">
        <f t="shared" si="82"/>
        <v>Simétrico</v>
      </c>
      <c r="C248" s="10" t="str">
        <f t="shared" si="71"/>
        <v>Calidad Datos Generales</v>
      </c>
      <c r="D248" s="22">
        <v>300</v>
      </c>
      <c r="E248" s="19" t="s">
        <v>34</v>
      </c>
      <c r="H248" s="19" t="s">
        <v>199</v>
      </c>
      <c r="J248" s="28">
        <f t="shared" si="83"/>
        <v>4.8426896939866175</v>
      </c>
      <c r="K248" s="28">
        <f t="shared" si="84"/>
        <v>1.1101500319478763</v>
      </c>
      <c r="L248" s="28">
        <f t="shared" si="85"/>
        <v>1.785512716845804</v>
      </c>
      <c r="M248" s="25">
        <f t="shared" si="86"/>
        <v>9.5991165547578987</v>
      </c>
      <c r="O248" s="24">
        <v>416.01493447982801</v>
      </c>
      <c r="P248" s="24">
        <v>428.08911160544471</v>
      </c>
      <c r="Q248" s="24">
        <v>438.33009342632158</v>
      </c>
      <c r="R248" s="24">
        <v>448.37594047695023</v>
      </c>
      <c r="S248" s="24">
        <v>455.87911264748965</v>
      </c>
    </row>
    <row r="249" spans="1:19" outlineLevel="1">
      <c r="A249" s="10" t="s">
        <v>138</v>
      </c>
      <c r="B249" s="10" t="str">
        <f t="shared" si="82"/>
        <v>Simétrico</v>
      </c>
      <c r="C249" s="10" t="str">
        <f t="shared" si="71"/>
        <v>Calidad Datos Generales</v>
      </c>
      <c r="D249" s="22">
        <v>350</v>
      </c>
      <c r="E249" s="19" t="s">
        <v>34</v>
      </c>
      <c r="H249" s="19" t="s">
        <v>199</v>
      </c>
      <c r="J249" s="28">
        <f t="shared" si="83"/>
        <v>5.2195873591693909</v>
      </c>
      <c r="K249" s="28">
        <f t="shared" si="84"/>
        <v>1.1101500319478763</v>
      </c>
      <c r="L249" s="28">
        <f t="shared" si="85"/>
        <v>1.785512716845804</v>
      </c>
      <c r="M249" s="25">
        <f t="shared" si="86"/>
        <v>10.346198206881521</v>
      </c>
      <c r="O249" s="24">
        <v>448.39261452844045</v>
      </c>
      <c r="P249" s="24">
        <v>461.40650273513245</v>
      </c>
      <c r="Q249" s="24">
        <v>472.44452140564698</v>
      </c>
      <c r="R249" s="24">
        <v>483.27221832430791</v>
      </c>
      <c r="S249" s="24">
        <v>491.35934863613653</v>
      </c>
    </row>
    <row r="250" spans="1:19" outlineLevel="1">
      <c r="A250" s="10" t="s">
        <v>138</v>
      </c>
      <c r="B250" s="10" t="str">
        <f t="shared" si="82"/>
        <v>Simétrico</v>
      </c>
      <c r="C250" s="10" t="str">
        <f t="shared" si="71"/>
        <v>Calidad Datos Generales</v>
      </c>
      <c r="D250" s="22">
        <v>400</v>
      </c>
      <c r="E250" s="19" t="s">
        <v>34</v>
      </c>
      <c r="H250" s="19" t="s">
        <v>199</v>
      </c>
      <c r="J250" s="28">
        <f t="shared" si="83"/>
        <v>5.5697006648653096</v>
      </c>
      <c r="K250" s="28">
        <f t="shared" si="84"/>
        <v>1.1101500319478763</v>
      </c>
      <c r="L250" s="28">
        <f t="shared" si="85"/>
        <v>1.785512716845804</v>
      </c>
      <c r="M250" s="25">
        <f t="shared" si="86"/>
        <v>11.040188249836357</v>
      </c>
      <c r="O250" s="24">
        <v>478.46936384204338</v>
      </c>
      <c r="P250" s="24">
        <v>492.35618224541037</v>
      </c>
      <c r="Q250" s="24">
        <v>504.13459607346124</v>
      </c>
      <c r="R250" s="24">
        <v>515.68858043601495</v>
      </c>
      <c r="S250" s="24">
        <v>524.3181697071891</v>
      </c>
    </row>
    <row r="251" spans="1:19" outlineLevel="1">
      <c r="A251" s="10" t="s">
        <v>138</v>
      </c>
      <c r="B251" s="10" t="str">
        <f t="shared" si="82"/>
        <v>Simétrico</v>
      </c>
      <c r="C251" s="10" t="str">
        <f t="shared" si="71"/>
        <v>Calidad Datos Generales</v>
      </c>
      <c r="D251" s="22">
        <v>500</v>
      </c>
      <c r="E251" s="19" t="s">
        <v>34</v>
      </c>
      <c r="H251" s="19" t="s">
        <v>199</v>
      </c>
      <c r="J251" s="28">
        <f t="shared" si="83"/>
        <v>6.2079684861890678</v>
      </c>
      <c r="K251" s="28">
        <f t="shared" si="84"/>
        <v>1.1101500319478763</v>
      </c>
      <c r="L251" s="28">
        <f t="shared" si="85"/>
        <v>1.785512716845804</v>
      </c>
      <c r="M251" s="25">
        <f t="shared" si="86"/>
        <v>12.305354427559054</v>
      </c>
      <c r="O251" s="24">
        <v>533.30024557256286</v>
      </c>
      <c r="P251" s="24">
        <v>548.77844381135776</v>
      </c>
      <c r="Q251" s="24">
        <v>561.90662183411723</v>
      </c>
      <c r="R251" s="24">
        <v>574.78465157548555</v>
      </c>
      <c r="S251" s="24">
        <v>584.40316098338747</v>
      </c>
    </row>
    <row r="252" spans="1:19" outlineLevel="1">
      <c r="A252" s="10" t="s">
        <v>138</v>
      </c>
      <c r="B252" s="10" t="str">
        <f t="shared" si="82"/>
        <v>Simétrico</v>
      </c>
      <c r="C252" s="10" t="str">
        <f t="shared" si="71"/>
        <v>Calidad Datos Generales</v>
      </c>
      <c r="D252" s="22">
        <v>750</v>
      </c>
      <c r="E252" s="19" t="s">
        <v>34</v>
      </c>
      <c r="H252" s="19" t="s">
        <v>199</v>
      </c>
      <c r="J252" s="28">
        <f t="shared" si="83"/>
        <v>7.5607534060245989</v>
      </c>
      <c r="K252" s="28">
        <f t="shared" si="84"/>
        <v>1.1101500319478763</v>
      </c>
      <c r="L252" s="28">
        <f t="shared" si="85"/>
        <v>1.785512716845804</v>
      </c>
      <c r="M252" s="25">
        <f t="shared" si="86"/>
        <v>14.986827108979215</v>
      </c>
      <c r="O252" s="24">
        <v>649.51226107491993</v>
      </c>
      <c r="P252" s="24">
        <v>668.3633297157229</v>
      </c>
      <c r="Q252" s="24">
        <v>684.35228277199212</v>
      </c>
      <c r="R252" s="24">
        <v>700.03657747267425</v>
      </c>
      <c r="S252" s="24">
        <v>711.75106634749091</v>
      </c>
    </row>
    <row r="253" spans="1:19" outlineLevel="1">
      <c r="A253" s="10" t="s">
        <v>138</v>
      </c>
      <c r="B253" s="10" t="str">
        <f t="shared" si="82"/>
        <v>Simétrico</v>
      </c>
      <c r="C253" s="10" t="str">
        <f t="shared" si="71"/>
        <v>Calidad Datos Generales</v>
      </c>
      <c r="D253" s="22">
        <v>1000</v>
      </c>
      <c r="E253" s="19" t="s">
        <v>34</v>
      </c>
      <c r="H253" s="19" t="s">
        <v>199</v>
      </c>
      <c r="J253" s="28">
        <f t="shared" si="83"/>
        <v>8.6958149155642026</v>
      </c>
      <c r="K253" s="28">
        <f t="shared" si="84"/>
        <v>1.1101500319478763</v>
      </c>
      <c r="L253" s="28">
        <f t="shared" si="85"/>
        <v>1.785512716845804</v>
      </c>
      <c r="M253" s="25">
        <f t="shared" si="86"/>
        <v>17.236731276991392</v>
      </c>
      <c r="O253" s="24">
        <v>747.02058173152693</v>
      </c>
      <c r="P253" s="24">
        <v>768.7016755402999</v>
      </c>
      <c r="Q253" s="24">
        <v>787.09097737365607</v>
      </c>
      <c r="R253" s="24">
        <v>805.12988387861094</v>
      </c>
      <c r="S253" s="24">
        <v>818.6030156705657</v>
      </c>
    </row>
    <row r="254" spans="1:19" s="3" customFormat="1">
      <c r="A254" s="10" t="s">
        <v>138</v>
      </c>
      <c r="B254" s="10" t="str">
        <f>+IF(D252="Calidad best effort",C251,B252)</f>
        <v>Simétrico</v>
      </c>
      <c r="C254" s="10" t="str">
        <f>+IF(D254=2,D252,C252)</f>
        <v>Calidad Datos Generales</v>
      </c>
      <c r="D254" s="23" t="s">
        <v>155</v>
      </c>
      <c r="E254" s="2"/>
      <c r="F254" s="2"/>
      <c r="G254" s="2"/>
      <c r="H254" s="16"/>
      <c r="I254" s="2"/>
      <c r="J254" s="2"/>
      <c r="K254" s="2"/>
      <c r="L254" s="2"/>
      <c r="M254" s="2"/>
      <c r="N254" s="2"/>
      <c r="O254" s="17"/>
      <c r="P254" s="17"/>
      <c r="Q254" s="17"/>
      <c r="R254" s="17"/>
      <c r="S254" s="17"/>
    </row>
    <row r="255" spans="1:19" s="3" customFormat="1">
      <c r="A255" s="10" t="s">
        <v>138</v>
      </c>
      <c r="B255" s="10" t="str">
        <f>+IF(D254="Calidad best effort",C252,B254)</f>
        <v>Simétrico</v>
      </c>
      <c r="C255" s="10" t="str">
        <f t="shared" ref="C255:C277" si="87">+IF(D255=2,D254,C254)</f>
        <v>Calidad Doble</v>
      </c>
      <c r="D255" s="22">
        <f t="array" ref="D255:D277">vel.SAIB</f>
        <v>2</v>
      </c>
      <c r="E255" s="2"/>
      <c r="F255" s="2"/>
      <c r="G255" s="2"/>
      <c r="H255" s="16"/>
      <c r="I255" s="2"/>
      <c r="J255" s="28">
        <f t="shared" ref="J255" si="88">INDEX(factor.vel.SAIB,MATCH(D255,vel.SAIB,0))</f>
        <v>0.42371230003293037</v>
      </c>
      <c r="K255" s="28">
        <f t="shared" ref="K255" si="89">INDEX(factor.calidad.SAIB,MATCH(C255,calidad.SAIB,0))</f>
        <v>1.2727636784397074</v>
      </c>
      <c r="L255" s="28">
        <f t="shared" ref="L255" si="90">INDEX(factor.simetria.SAIB,MATCH(B255,simetria.SAIB,0))</f>
        <v>1.785512716845804</v>
      </c>
      <c r="M255" s="25">
        <f>J255*K255*L255</f>
        <v>0.9629013425031997</v>
      </c>
      <c r="N255"/>
      <c r="O255" s="24">
        <f t="array" ref="O255:S277">INDEX(costo.unitario,MATCH($A255:$A277,niveles.desagregacion,0),indice.tiempo)*M255:M277</f>
        <v>41.731063127205687</v>
      </c>
      <c r="P255" s="24">
        <v>42.942241395284441</v>
      </c>
      <c r="Q255" s="24">
        <v>43.96952917615689</v>
      </c>
      <c r="R255" s="24">
        <v>44.977242704422935</v>
      </c>
      <c r="S255" s="24">
        <v>45.729896817416702</v>
      </c>
    </row>
    <row r="256" spans="1:19">
      <c r="A256" s="10" t="s">
        <v>138</v>
      </c>
      <c r="B256" s="10" t="str">
        <f t="shared" ref="B256:B277" si="91">+IF(D255="Calidad best effort",C254,B255)</f>
        <v>Simétrico</v>
      </c>
      <c r="C256" s="10" t="str">
        <f t="shared" si="87"/>
        <v>Calidad Doble</v>
      </c>
      <c r="D256" s="22">
        <v>3</v>
      </c>
      <c r="E256" s="19" t="s">
        <v>34</v>
      </c>
      <c r="H256" s="19" t="s">
        <v>199</v>
      </c>
      <c r="J256" s="28">
        <f t="shared" ref="J256:J277" si="92">INDEX(factor.vel.SAIB,MATCH(D256,vel.SAIB,0))</f>
        <v>0.51604389145588314</v>
      </c>
      <c r="K256" s="28">
        <f t="shared" ref="K256:K277" si="93">INDEX(factor.calidad.SAIB,MATCH(C256,calidad.SAIB,0))</f>
        <v>1.2727636784397074</v>
      </c>
      <c r="L256" s="28">
        <f t="shared" ref="L256:L277" si="94">INDEX(factor.simetria.SAIB,MATCH(B256,simetria.SAIB,0))</f>
        <v>1.785512716845804</v>
      </c>
      <c r="M256" s="25">
        <f>J256*K256*L256</f>
        <v>1.1727281833329524</v>
      </c>
      <c r="O256" s="24">
        <v>50.824722834528664</v>
      </c>
      <c r="P256" s="24">
        <v>52.299830228525913</v>
      </c>
      <c r="Q256" s="24">
        <v>53.550975366501127</v>
      </c>
      <c r="R256" s="24">
        <v>54.778280805967327</v>
      </c>
      <c r="S256" s="24">
        <v>55.694946565633479</v>
      </c>
    </row>
    <row r="257" spans="1:19" outlineLevel="1">
      <c r="A257" s="10" t="s">
        <v>138</v>
      </c>
      <c r="B257" s="10" t="str">
        <f t="shared" si="91"/>
        <v>Simétrico</v>
      </c>
      <c r="C257" s="10" t="str">
        <f t="shared" si="87"/>
        <v>Calidad Doble</v>
      </c>
      <c r="D257" s="22">
        <v>5</v>
      </c>
      <c r="E257" s="19" t="s">
        <v>34</v>
      </c>
      <c r="H257" s="19" t="s">
        <v>199</v>
      </c>
      <c r="J257" s="28">
        <f t="shared" si="92"/>
        <v>0.66152993854355946</v>
      </c>
      <c r="K257" s="28">
        <f t="shared" si="93"/>
        <v>1.2727636784397074</v>
      </c>
      <c r="L257" s="28">
        <f t="shared" si="94"/>
        <v>1.785512716845804</v>
      </c>
      <c r="M257" s="25">
        <f t="shared" ref="M257:M277" si="95">J257*K257*L257</f>
        <v>1.5033504240498721</v>
      </c>
      <c r="O257" s="24">
        <v>65.1535195550194</v>
      </c>
      <c r="P257" s="24">
        <v>67.044497667255371</v>
      </c>
      <c r="Q257" s="24">
        <v>68.648372802563657</v>
      </c>
      <c r="R257" s="24">
        <v>70.221687215129776</v>
      </c>
      <c r="S257" s="24">
        <v>71.396784631642404</v>
      </c>
    </row>
    <row r="258" spans="1:19" outlineLevel="1">
      <c r="A258" s="10" t="s">
        <v>138</v>
      </c>
      <c r="B258" s="10" t="str">
        <f t="shared" si="91"/>
        <v>Simétrico</v>
      </c>
      <c r="C258" s="10" t="str">
        <f t="shared" si="87"/>
        <v>Calidad Doble</v>
      </c>
      <c r="D258" s="22">
        <v>10</v>
      </c>
      <c r="E258" s="19" t="s">
        <v>34</v>
      </c>
      <c r="H258" s="19" t="s">
        <v>199</v>
      </c>
      <c r="J258" s="28">
        <f t="shared" si="92"/>
        <v>0.92663838733670956</v>
      </c>
      <c r="K258" s="28">
        <f t="shared" si="93"/>
        <v>1.2727636784397074</v>
      </c>
      <c r="L258" s="28">
        <f t="shared" si="94"/>
        <v>1.785512716845804</v>
      </c>
      <c r="M258" s="25">
        <f t="shared" si="95"/>
        <v>2.1058188471568373</v>
      </c>
      <c r="O258" s="24">
        <v>91.263824616455409</v>
      </c>
      <c r="P258" s="24">
        <v>93.912613138814905</v>
      </c>
      <c r="Q258" s="24">
        <v>96.159242024793357</v>
      </c>
      <c r="R258" s="24">
        <v>98.363062963334116</v>
      </c>
      <c r="S258" s="24">
        <v>100.00908124845985</v>
      </c>
    </row>
    <row r="259" spans="1:19" outlineLevel="1">
      <c r="A259" s="10" t="s">
        <v>138</v>
      </c>
      <c r="B259" s="10" t="str">
        <f t="shared" si="91"/>
        <v>Simétrico</v>
      </c>
      <c r="C259" s="10" t="str">
        <f t="shared" si="87"/>
        <v>Calidad Doble</v>
      </c>
      <c r="D259" s="22">
        <v>15</v>
      </c>
      <c r="E259" s="19" t="s">
        <v>34</v>
      </c>
      <c r="H259" s="19" t="s">
        <v>199</v>
      </c>
      <c r="J259" s="28">
        <f t="shared" si="92"/>
        <v>1.1285631295963692</v>
      </c>
      <c r="K259" s="28">
        <f t="shared" si="93"/>
        <v>1.2727636784397074</v>
      </c>
      <c r="L259" s="28">
        <f t="shared" si="94"/>
        <v>1.785512716845804</v>
      </c>
      <c r="M259" s="25">
        <f t="shared" si="95"/>
        <v>2.5647000393981951</v>
      </c>
      <c r="O259" s="24">
        <v>111.15122029868532</v>
      </c>
      <c r="P259" s="24">
        <v>114.37720910433443</v>
      </c>
      <c r="Q259" s="24">
        <v>117.11340324570681</v>
      </c>
      <c r="R259" s="24">
        <v>119.79746111494529</v>
      </c>
      <c r="S259" s="24">
        <v>121.80216496989075</v>
      </c>
    </row>
    <row r="260" spans="1:19" outlineLevel="1">
      <c r="A260" s="10" t="s">
        <v>138</v>
      </c>
      <c r="B260" s="10" t="str">
        <f t="shared" si="91"/>
        <v>Simétrico</v>
      </c>
      <c r="C260" s="10" t="str">
        <f t="shared" si="87"/>
        <v>Calidad Doble</v>
      </c>
      <c r="D260" s="22">
        <v>20</v>
      </c>
      <c r="E260" s="19" t="s">
        <v>34</v>
      </c>
      <c r="H260" s="19" t="s">
        <v>199</v>
      </c>
      <c r="J260" s="28">
        <f t="shared" si="92"/>
        <v>1.2979891775970445</v>
      </c>
      <c r="K260" s="28">
        <f t="shared" si="93"/>
        <v>1.2727636784397074</v>
      </c>
      <c r="L260" s="28">
        <f t="shared" si="94"/>
        <v>1.785512716845804</v>
      </c>
      <c r="M260" s="25">
        <f t="shared" si="95"/>
        <v>2.9497267876473789</v>
      </c>
      <c r="O260" s="24">
        <v>127.83784729525743</v>
      </c>
      <c r="P260" s="24">
        <v>131.54813912295461</v>
      </c>
      <c r="Q260" s="24">
        <v>134.69510564185549</v>
      </c>
      <c r="R260" s="24">
        <v>137.78210890729244</v>
      </c>
      <c r="S260" s="24">
        <v>140.08776983114075</v>
      </c>
    </row>
    <row r="261" spans="1:19" outlineLevel="1">
      <c r="A261" s="10" t="s">
        <v>138</v>
      </c>
      <c r="B261" s="10" t="str">
        <f t="shared" si="91"/>
        <v>Simétrico</v>
      </c>
      <c r="C261" s="10" t="str">
        <f t="shared" si="87"/>
        <v>Calidad Doble</v>
      </c>
      <c r="D261" s="22">
        <v>30</v>
      </c>
      <c r="E261" s="19" t="s">
        <v>34</v>
      </c>
      <c r="H261" s="19" t="s">
        <v>199</v>
      </c>
      <c r="J261" s="28">
        <f t="shared" si="92"/>
        <v>1.5808353598013152</v>
      </c>
      <c r="K261" s="28">
        <f t="shared" si="93"/>
        <v>1.2727636784397074</v>
      </c>
      <c r="L261" s="28">
        <f t="shared" si="94"/>
        <v>1.785512716845804</v>
      </c>
      <c r="M261" s="25">
        <f t="shared" si="95"/>
        <v>3.5925048437605245</v>
      </c>
      <c r="O261" s="24">
        <v>155.69512659524042</v>
      </c>
      <c r="P261" s="24">
        <v>160.21393200412993</v>
      </c>
      <c r="Q261" s="24">
        <v>164.0466572957223</v>
      </c>
      <c r="R261" s="24">
        <v>167.8063526784367</v>
      </c>
      <c r="S261" s="24">
        <v>170.61444259092679</v>
      </c>
    </row>
    <row r="262" spans="1:19" outlineLevel="1">
      <c r="A262" s="10" t="s">
        <v>138</v>
      </c>
      <c r="B262" s="10" t="str">
        <f t="shared" si="91"/>
        <v>Simétrico</v>
      </c>
      <c r="C262" s="10" t="str">
        <f t="shared" si="87"/>
        <v>Calidad Doble</v>
      </c>
      <c r="D262" s="22">
        <v>40</v>
      </c>
      <c r="E262" s="19" t="s">
        <v>34</v>
      </c>
      <c r="H262" s="19" t="s">
        <v>199</v>
      </c>
      <c r="J262" s="28">
        <f t="shared" si="92"/>
        <v>1.8181589800108939</v>
      </c>
      <c r="K262" s="28">
        <f t="shared" si="93"/>
        <v>1.2727636784397074</v>
      </c>
      <c r="L262" s="28">
        <f t="shared" si="94"/>
        <v>1.785512716845804</v>
      </c>
      <c r="M262" s="25">
        <f t="shared" si="95"/>
        <v>4.1318312510651101</v>
      </c>
      <c r="O262" s="24">
        <v>179.06892758183727</v>
      </c>
      <c r="P262" s="24">
        <v>184.26612068746647</v>
      </c>
      <c r="Q262" s="24">
        <v>188.67423558926077</v>
      </c>
      <c r="R262" s="24">
        <v>192.99835693422284</v>
      </c>
      <c r="S262" s="24">
        <v>196.22801260925377</v>
      </c>
    </row>
    <row r="263" spans="1:19" outlineLevel="1">
      <c r="A263" s="10" t="s">
        <v>138</v>
      </c>
      <c r="B263" s="10" t="str">
        <f t="shared" si="91"/>
        <v>Simétrico</v>
      </c>
      <c r="C263" s="10" t="str">
        <f t="shared" si="87"/>
        <v>Calidad Doble</v>
      </c>
      <c r="D263" s="22">
        <v>50</v>
      </c>
      <c r="E263" s="19" t="s">
        <v>34</v>
      </c>
      <c r="H263" s="19" t="s">
        <v>199</v>
      </c>
      <c r="J263" s="28">
        <f t="shared" si="92"/>
        <v>2.0265135112179755</v>
      </c>
      <c r="K263" s="28">
        <f t="shared" si="93"/>
        <v>1.2727636784397074</v>
      </c>
      <c r="L263" s="28">
        <f t="shared" si="94"/>
        <v>1.785512716845804</v>
      </c>
      <c r="M263" s="25">
        <f t="shared" si="95"/>
        <v>4.605324368447663</v>
      </c>
      <c r="O263" s="24">
        <v>199.58958769476371</v>
      </c>
      <c r="P263" s="24">
        <v>205.38236058468081</v>
      </c>
      <c r="Q263" s="24">
        <v>210.29562972434317</v>
      </c>
      <c r="R263" s="24">
        <v>215.11527994528214</v>
      </c>
      <c r="S263" s="24">
        <v>218.71504263599729</v>
      </c>
    </row>
    <row r="264" spans="1:19" outlineLevel="1">
      <c r="A264" s="10" t="s">
        <v>138</v>
      </c>
      <c r="B264" s="10" t="str">
        <f t="shared" si="91"/>
        <v>Simétrico</v>
      </c>
      <c r="C264" s="10" t="str">
        <f t="shared" si="87"/>
        <v>Calidad Doble</v>
      </c>
      <c r="D264" s="22">
        <v>60</v>
      </c>
      <c r="E264" s="19" t="s">
        <v>34</v>
      </c>
      <c r="H264" s="19" t="s">
        <v>199</v>
      </c>
      <c r="J264" s="28">
        <f t="shared" si="92"/>
        <v>2.2143559090858629</v>
      </c>
      <c r="K264" s="28">
        <f t="shared" si="93"/>
        <v>1.2727636784397074</v>
      </c>
      <c r="L264" s="28">
        <f t="shared" si="94"/>
        <v>1.785512716845804</v>
      </c>
      <c r="M264" s="25">
        <f t="shared" si="95"/>
        <v>5.0322029298487632</v>
      </c>
      <c r="O264" s="24">
        <v>218.09002528598128</v>
      </c>
      <c r="P264" s="24">
        <v>224.41974418880315</v>
      </c>
      <c r="Q264" s="24">
        <v>229.78843602930391</v>
      </c>
      <c r="R264" s="24">
        <v>235.05483118896356</v>
      </c>
      <c r="S264" s="24">
        <v>238.9882645173706</v>
      </c>
    </row>
    <row r="265" spans="1:19" outlineLevel="1">
      <c r="A265" s="10" t="s">
        <v>138</v>
      </c>
      <c r="B265" s="10" t="str">
        <f t="shared" si="91"/>
        <v>Simétrico</v>
      </c>
      <c r="C265" s="10" t="str">
        <f t="shared" si="87"/>
        <v>Calidad Doble</v>
      </c>
      <c r="D265" s="22">
        <v>70</v>
      </c>
      <c r="E265" s="19" t="s">
        <v>34</v>
      </c>
      <c r="H265" s="19" t="s">
        <v>199</v>
      </c>
      <c r="J265" s="28">
        <f t="shared" si="92"/>
        <v>2.3866951719245444</v>
      </c>
      <c r="K265" s="28">
        <f t="shared" si="93"/>
        <v>1.2727636784397074</v>
      </c>
      <c r="L265" s="28">
        <f t="shared" si="94"/>
        <v>1.785512716845804</v>
      </c>
      <c r="M265" s="25">
        <f t="shared" si="95"/>
        <v>5.423850062916368</v>
      </c>
      <c r="O265" s="24">
        <v>235.06357232782585</v>
      </c>
      <c r="P265" s="24">
        <v>241.88592165433545</v>
      </c>
      <c r="Q265" s="24">
        <v>247.67244894324065</v>
      </c>
      <c r="R265" s="24">
        <v>253.3487179880824</v>
      </c>
      <c r="S265" s="24">
        <v>257.58828322485215</v>
      </c>
    </row>
    <row r="266" spans="1:19" outlineLevel="1">
      <c r="A266" s="10" t="s">
        <v>138</v>
      </c>
      <c r="B266" s="10" t="str">
        <f t="shared" si="91"/>
        <v>Simétrico</v>
      </c>
      <c r="C266" s="10" t="str">
        <f t="shared" si="87"/>
        <v>Calidad Doble</v>
      </c>
      <c r="D266" s="22">
        <v>80</v>
      </c>
      <c r="E266" s="19" t="s">
        <v>34</v>
      </c>
      <c r="H266" s="19" t="s">
        <v>199</v>
      </c>
      <c r="J266" s="28">
        <f t="shared" si="92"/>
        <v>2.5467870870187617</v>
      </c>
      <c r="K266" s="28">
        <f t="shared" si="93"/>
        <v>1.2727636784397074</v>
      </c>
      <c r="L266" s="28">
        <f t="shared" si="94"/>
        <v>1.785512716845804</v>
      </c>
      <c r="M266" s="25">
        <f t="shared" si="95"/>
        <v>5.7876646605953823</v>
      </c>
      <c r="O266" s="24">
        <v>250.83088853373448</v>
      </c>
      <c r="P266" s="24">
        <v>258.11085933699178</v>
      </c>
      <c r="Q266" s="24">
        <v>264.2855284574652</v>
      </c>
      <c r="R266" s="24">
        <v>270.34254356182402</v>
      </c>
      <c r="S266" s="24">
        <v>274.86648533980667</v>
      </c>
    </row>
    <row r="267" spans="1:19" outlineLevel="1">
      <c r="A267" s="10" t="s">
        <v>138</v>
      </c>
      <c r="B267" s="10" t="str">
        <f t="shared" si="91"/>
        <v>Simétrico</v>
      </c>
      <c r="C267" s="10" t="str">
        <f t="shared" si="87"/>
        <v>Calidad Doble</v>
      </c>
      <c r="D267" s="22">
        <v>100</v>
      </c>
      <c r="E267" s="19" t="s">
        <v>34</v>
      </c>
      <c r="H267" s="19" t="s">
        <v>199</v>
      </c>
      <c r="J267" s="28">
        <f t="shared" si="92"/>
        <v>2.8386397992589538</v>
      </c>
      <c r="K267" s="28">
        <f t="shared" si="93"/>
        <v>1.2727636784397074</v>
      </c>
      <c r="L267" s="28">
        <f t="shared" si="94"/>
        <v>1.785512716845804</v>
      </c>
      <c r="M267" s="25">
        <f t="shared" si="95"/>
        <v>6.4509103780490413</v>
      </c>
      <c r="O267" s="24">
        <v>279.57521329701154</v>
      </c>
      <c r="P267" s="24">
        <v>287.68944277653975</v>
      </c>
      <c r="Q267" s="24">
        <v>294.57170694458563</v>
      </c>
      <c r="R267" s="24">
        <v>301.32283436610567</v>
      </c>
      <c r="S267" s="24">
        <v>306.36520372865192</v>
      </c>
    </row>
    <row r="268" spans="1:19" outlineLevel="1">
      <c r="A268" s="10" t="s">
        <v>138</v>
      </c>
      <c r="B268" s="10" t="str">
        <f t="shared" si="91"/>
        <v>Simétrico</v>
      </c>
      <c r="C268" s="10" t="str">
        <f t="shared" si="87"/>
        <v>Calidad Doble</v>
      </c>
      <c r="D268" s="22">
        <v>120</v>
      </c>
      <c r="E268" s="19" t="s">
        <v>34</v>
      </c>
      <c r="H268" s="19" t="s">
        <v>199</v>
      </c>
      <c r="J268" s="28">
        <f t="shared" si="92"/>
        <v>3.1017601306183762</v>
      </c>
      <c r="K268" s="28">
        <f t="shared" si="93"/>
        <v>1.2727636784397074</v>
      </c>
      <c r="L268" s="28">
        <f t="shared" si="94"/>
        <v>1.785512716845804</v>
      </c>
      <c r="M268" s="25">
        <f t="shared" si="95"/>
        <v>7.0488607332456779</v>
      </c>
      <c r="O268" s="24">
        <v>305.48971036768421</v>
      </c>
      <c r="P268" s="24">
        <v>314.35606723933063</v>
      </c>
      <c r="Q268" s="24">
        <v>321.87626497995308</v>
      </c>
      <c r="R268" s="24">
        <v>329.25317059448793</v>
      </c>
      <c r="S268" s="24">
        <v>334.76292926717355</v>
      </c>
    </row>
    <row r="269" spans="1:19" outlineLevel="1">
      <c r="A269" s="10" t="s">
        <v>138</v>
      </c>
      <c r="B269" s="10" t="str">
        <f t="shared" si="91"/>
        <v>Simétrico</v>
      </c>
      <c r="C269" s="10" t="str">
        <f t="shared" si="87"/>
        <v>Calidad Doble</v>
      </c>
      <c r="D269" s="22">
        <v>150</v>
      </c>
      <c r="E269" s="19" t="s">
        <v>34</v>
      </c>
      <c r="H269" s="19" t="s">
        <v>199</v>
      </c>
      <c r="J269" s="28">
        <f t="shared" si="92"/>
        <v>3.4572107732942632</v>
      </c>
      <c r="K269" s="28">
        <f t="shared" si="93"/>
        <v>1.2727636784397074</v>
      </c>
      <c r="L269" s="28">
        <f t="shared" si="94"/>
        <v>1.785512716845804</v>
      </c>
      <c r="M269" s="25">
        <f t="shared" si="95"/>
        <v>7.8566350201843296</v>
      </c>
      <c r="O269" s="24">
        <v>340.4977410690833</v>
      </c>
      <c r="P269" s="24">
        <v>350.38015079959223</v>
      </c>
      <c r="Q269" s="24">
        <v>358.76213636628398</v>
      </c>
      <c r="R269" s="24">
        <v>366.98440904056082</v>
      </c>
      <c r="S269" s="24">
        <v>373.12556639616281</v>
      </c>
    </row>
    <row r="270" spans="1:19" outlineLevel="1">
      <c r="A270" s="10" t="s">
        <v>138</v>
      </c>
      <c r="B270" s="10" t="str">
        <f t="shared" si="91"/>
        <v>Simétrico</v>
      </c>
      <c r="C270" s="10" t="str">
        <f t="shared" si="87"/>
        <v>Calidad Doble</v>
      </c>
      <c r="D270" s="22">
        <v>200</v>
      </c>
      <c r="E270" s="19" t="s">
        <v>34</v>
      </c>
      <c r="H270" s="19" t="s">
        <v>199</v>
      </c>
      <c r="J270" s="28">
        <f t="shared" si="92"/>
        <v>3.9762260973498145</v>
      </c>
      <c r="K270" s="28">
        <f t="shared" si="93"/>
        <v>1.2727636784397074</v>
      </c>
      <c r="L270" s="28">
        <f t="shared" si="94"/>
        <v>1.785512716845804</v>
      </c>
      <c r="M270" s="25">
        <f t="shared" si="95"/>
        <v>9.0361158902793992</v>
      </c>
      <c r="O270" s="24">
        <v>391.61511776658779</v>
      </c>
      <c r="P270" s="24">
        <v>402.98112870774622</v>
      </c>
      <c r="Q270" s="24">
        <v>412.62146363188259</v>
      </c>
      <c r="R270" s="24">
        <v>422.07810869371463</v>
      </c>
      <c r="S270" s="24">
        <v>429.14121006257011</v>
      </c>
    </row>
    <row r="271" spans="1:19" outlineLevel="1">
      <c r="A271" s="10" t="s">
        <v>138</v>
      </c>
      <c r="B271" s="10" t="str">
        <f t="shared" si="91"/>
        <v>Simétrico</v>
      </c>
      <c r="C271" s="10" t="str">
        <f t="shared" si="87"/>
        <v>Calidad Doble</v>
      </c>
      <c r="D271" s="22">
        <v>250</v>
      </c>
      <c r="E271" s="19" t="s">
        <v>34</v>
      </c>
      <c r="H271" s="19" t="s">
        <v>199</v>
      </c>
      <c r="J271" s="28">
        <f t="shared" si="92"/>
        <v>4.4318874193766264</v>
      </c>
      <c r="K271" s="28">
        <f t="shared" si="93"/>
        <v>1.2727636784397074</v>
      </c>
      <c r="L271" s="28">
        <f t="shared" si="94"/>
        <v>1.785512716845804</v>
      </c>
      <c r="M271" s="25">
        <f t="shared" si="95"/>
        <v>10.071622526910671</v>
      </c>
      <c r="O271" s="24">
        <v>436.4928128267714</v>
      </c>
      <c r="P271" s="24">
        <v>449.16132806341528</v>
      </c>
      <c r="Q271" s="24">
        <v>459.90641096937321</v>
      </c>
      <c r="R271" s="24">
        <v>470.44675381028389</v>
      </c>
      <c r="S271" s="24">
        <v>478.31926139210276</v>
      </c>
    </row>
    <row r="272" spans="1:19" outlineLevel="1">
      <c r="A272" s="10" t="s">
        <v>138</v>
      </c>
      <c r="B272" s="10" t="str">
        <f t="shared" si="91"/>
        <v>Simétrico</v>
      </c>
      <c r="C272" s="10" t="str">
        <f t="shared" si="87"/>
        <v>Calidad Doble</v>
      </c>
      <c r="D272" s="22">
        <v>300</v>
      </c>
      <c r="E272" s="19" t="s">
        <v>34</v>
      </c>
      <c r="H272" s="19" t="s">
        <v>199</v>
      </c>
      <c r="J272" s="28">
        <f t="shared" si="92"/>
        <v>4.8426896939866175</v>
      </c>
      <c r="K272" s="28">
        <f t="shared" si="93"/>
        <v>1.2727636784397074</v>
      </c>
      <c r="L272" s="28">
        <f t="shared" si="94"/>
        <v>1.785512716845804</v>
      </c>
      <c r="M272" s="25">
        <f t="shared" si="95"/>
        <v>11.005185375321222</v>
      </c>
      <c r="O272" s="24">
        <v>476.95237855855896</v>
      </c>
      <c r="P272" s="24">
        <v>490.79516885742373</v>
      </c>
      <c r="Q272" s="24">
        <v>502.53623926959432</v>
      </c>
      <c r="R272" s="24">
        <v>514.05359176902755</v>
      </c>
      <c r="S272" s="24">
        <v>522.65582096050559</v>
      </c>
    </row>
    <row r="273" spans="1:19" outlineLevel="1">
      <c r="A273" s="10" t="s">
        <v>138</v>
      </c>
      <c r="B273" s="10" t="str">
        <f t="shared" si="91"/>
        <v>Simétrico</v>
      </c>
      <c r="C273" s="10" t="str">
        <f t="shared" si="87"/>
        <v>Calidad Doble</v>
      </c>
      <c r="D273" s="22">
        <v>350</v>
      </c>
      <c r="E273" s="19" t="s">
        <v>34</v>
      </c>
      <c r="H273" s="19" t="s">
        <v>199</v>
      </c>
      <c r="J273" s="28">
        <f t="shared" si="92"/>
        <v>5.2195873591693909</v>
      </c>
      <c r="K273" s="28">
        <f t="shared" si="93"/>
        <v>1.2727636784397074</v>
      </c>
      <c r="L273" s="28">
        <f t="shared" si="94"/>
        <v>1.785512716845804</v>
      </c>
      <c r="M273" s="25">
        <f t="shared" si="95"/>
        <v>11.861698787281668</v>
      </c>
      <c r="O273" s="24">
        <v>514.07270821860504</v>
      </c>
      <c r="P273" s="24">
        <v>528.99285752102844</v>
      </c>
      <c r="Q273" s="24">
        <v>541.64771392914838</v>
      </c>
      <c r="R273" s="24">
        <v>554.06144086932136</v>
      </c>
      <c r="S273" s="24">
        <v>563.3331657961262</v>
      </c>
    </row>
    <row r="274" spans="1:19" outlineLevel="1">
      <c r="A274" s="10" t="s">
        <v>138</v>
      </c>
      <c r="B274" s="10" t="str">
        <f t="shared" si="91"/>
        <v>Simétrico</v>
      </c>
      <c r="C274" s="10" t="str">
        <f t="shared" si="87"/>
        <v>Calidad Doble</v>
      </c>
      <c r="D274" s="22">
        <v>400</v>
      </c>
      <c r="E274" s="19" t="s">
        <v>34</v>
      </c>
      <c r="H274" s="19" t="s">
        <v>199</v>
      </c>
      <c r="J274" s="28">
        <f t="shared" si="92"/>
        <v>5.5697006648653096</v>
      </c>
      <c r="K274" s="28">
        <f t="shared" si="93"/>
        <v>1.2727636784397074</v>
      </c>
      <c r="L274" s="28">
        <f t="shared" si="94"/>
        <v>1.785512716845804</v>
      </c>
      <c r="M274" s="25">
        <f t="shared" si="95"/>
        <v>12.657343785212181</v>
      </c>
      <c r="O274" s="24">
        <v>548.55506915203921</v>
      </c>
      <c r="P274" s="24">
        <v>564.47601457766018</v>
      </c>
      <c r="Q274" s="24">
        <v>577.97971847223346</v>
      </c>
      <c r="R274" s="24">
        <v>591.22611870168384</v>
      </c>
      <c r="S274" s="24">
        <v>601.11976142394894</v>
      </c>
    </row>
    <row r="275" spans="1:19" outlineLevel="1">
      <c r="A275" s="10" t="s">
        <v>138</v>
      </c>
      <c r="B275" s="10" t="str">
        <f t="shared" si="91"/>
        <v>Simétrico</v>
      </c>
      <c r="C275" s="10" t="str">
        <f t="shared" si="87"/>
        <v>Calidad Doble</v>
      </c>
      <c r="D275" s="22">
        <v>500</v>
      </c>
      <c r="E275" s="19" t="s">
        <v>34</v>
      </c>
      <c r="H275" s="19" t="s">
        <v>199</v>
      </c>
      <c r="J275" s="28">
        <f t="shared" si="92"/>
        <v>6.2079684861890678</v>
      </c>
      <c r="K275" s="28">
        <f t="shared" si="93"/>
        <v>1.2727636784397074</v>
      </c>
      <c r="L275" s="28">
        <f t="shared" si="94"/>
        <v>1.785512716845804</v>
      </c>
      <c r="M275" s="25">
        <f t="shared" si="95"/>
        <v>14.107830216645665</v>
      </c>
      <c r="O275" s="24">
        <v>611.41752261788315</v>
      </c>
      <c r="P275" s="24">
        <v>629.1629515771217</v>
      </c>
      <c r="Q275" s="24">
        <v>644.21413175151747</v>
      </c>
      <c r="R275" s="24">
        <v>658.97852217892728</v>
      </c>
      <c r="S275" s="24">
        <v>670.0059410527781</v>
      </c>
    </row>
    <row r="276" spans="1:19" outlineLevel="1">
      <c r="A276" s="10" t="s">
        <v>138</v>
      </c>
      <c r="B276" s="10" t="str">
        <f t="shared" si="91"/>
        <v>Simétrico</v>
      </c>
      <c r="C276" s="10" t="str">
        <f t="shared" si="87"/>
        <v>Calidad Doble</v>
      </c>
      <c r="D276" s="22">
        <v>750</v>
      </c>
      <c r="E276" s="19" t="s">
        <v>34</v>
      </c>
      <c r="H276" s="19" t="s">
        <v>199</v>
      </c>
      <c r="J276" s="28">
        <f t="shared" si="92"/>
        <v>7.5607534060245989</v>
      </c>
      <c r="K276" s="28">
        <f t="shared" si="93"/>
        <v>1.2727636784397074</v>
      </c>
      <c r="L276" s="28">
        <f t="shared" si="94"/>
        <v>1.785512716845804</v>
      </c>
      <c r="M276" s="25">
        <f t="shared" si="95"/>
        <v>17.182082286567827</v>
      </c>
      <c r="O276" s="24">
        <v>744.65215584141936</v>
      </c>
      <c r="P276" s="24">
        <v>766.26450982540268</v>
      </c>
      <c r="Q276" s="24">
        <v>784.59550844780551</v>
      </c>
      <c r="R276" s="24">
        <v>802.5772226688523</v>
      </c>
      <c r="S276" s="24">
        <v>816.00763794812019</v>
      </c>
    </row>
    <row r="277" spans="1:19" outlineLevel="1">
      <c r="A277" s="10" t="s">
        <v>138</v>
      </c>
      <c r="B277" s="10" t="str">
        <f t="shared" si="91"/>
        <v>Simétrico</v>
      </c>
      <c r="C277" s="10" t="str">
        <f t="shared" si="87"/>
        <v>Calidad Doble</v>
      </c>
      <c r="D277" s="22">
        <v>1000</v>
      </c>
      <c r="E277" s="19" t="s">
        <v>34</v>
      </c>
      <c r="H277" s="19" t="s">
        <v>199</v>
      </c>
      <c r="J277" s="28">
        <f t="shared" si="92"/>
        <v>8.6958149155642026</v>
      </c>
      <c r="K277" s="28">
        <f t="shared" si="93"/>
        <v>1.2727636784397074</v>
      </c>
      <c r="L277" s="28">
        <f t="shared" si="94"/>
        <v>1.785512716845804</v>
      </c>
      <c r="M277" s="25">
        <f t="shared" si="95"/>
        <v>19.761550126596187</v>
      </c>
      <c r="O277" s="24">
        <v>856.44339603949061</v>
      </c>
      <c r="P277" s="24">
        <v>881.30031439694187</v>
      </c>
      <c r="Q277" s="24">
        <v>902.38326244162499</v>
      </c>
      <c r="R277" s="24">
        <v>923.06448960692251</v>
      </c>
      <c r="S277" s="24">
        <v>938.51115202744529</v>
      </c>
    </row>
    <row r="278" spans="1:19" s="3" customFormat="1">
      <c r="A278" s="10" t="s">
        <v>138</v>
      </c>
      <c r="B278" s="10" t="str">
        <f>+IF(D276="Calidad best effort",C275,B276)</f>
        <v>Simétrico</v>
      </c>
      <c r="C278" s="10" t="str">
        <f>+IF(D278=2,D276,C276)</f>
        <v>Calidad Doble</v>
      </c>
      <c r="D278" s="23" t="s">
        <v>156</v>
      </c>
      <c r="E278" s="2"/>
      <c r="F278" s="2"/>
      <c r="G278" s="2"/>
      <c r="H278" s="16"/>
      <c r="I278" s="2"/>
      <c r="J278" s="2"/>
      <c r="K278" s="2"/>
      <c r="L278" s="2"/>
      <c r="M278" s="2"/>
      <c r="N278" s="2"/>
      <c r="O278" s="17"/>
      <c r="P278" s="17"/>
      <c r="Q278" s="17"/>
      <c r="R278" s="17"/>
      <c r="S278" s="17"/>
    </row>
    <row r="279" spans="1:19" s="3" customFormat="1">
      <c r="A279" s="10" t="s">
        <v>138</v>
      </c>
      <c r="B279" s="10" t="str">
        <f>+IF(D278="Calidad best effort",C276,B278)</f>
        <v>Simétrico</v>
      </c>
      <c r="C279" s="10" t="str">
        <f t="shared" ref="C279:C301" si="96">+IF(D279=2,D278,C278)</f>
        <v>Calidad Triple</v>
      </c>
      <c r="D279" s="22">
        <f t="array" ref="D279:D301">vel.SAIB</f>
        <v>2</v>
      </c>
      <c r="E279" s="2"/>
      <c r="F279" s="2"/>
      <c r="G279" s="2"/>
      <c r="H279" s="16"/>
      <c r="I279" s="2"/>
      <c r="J279" s="28">
        <f t="shared" ref="J279" si="97">INDEX(factor.vel.SAIB,MATCH(D279,vel.SAIB,0))</f>
        <v>0.42371230003293037</v>
      </c>
      <c r="K279" s="28">
        <f t="shared" ref="K279" si="98">INDEX(factor.calidad.SAIB,MATCH(C279,calidad.SAIB,0))</f>
        <v>1.42</v>
      </c>
      <c r="L279" s="28">
        <f t="shared" ref="L279" si="99">INDEX(factor.simetria.SAIB,MATCH(B279,simetria.SAIB,0))</f>
        <v>1.785512716845804</v>
      </c>
      <c r="M279" s="25">
        <f>J279*K279*L279</f>
        <v>1.0742920539897505</v>
      </c>
      <c r="N279"/>
      <c r="O279" s="24">
        <f t="array" ref="O279:S301">INDEX(costo.unitario,MATCH($A279:$A301,niveles.desagregacion,0),indice.tiempo)*M279:M301</f>
        <v>46.558611503808102</v>
      </c>
      <c r="P279" s="24">
        <v>47.909901747084241</v>
      </c>
      <c r="Q279" s="24">
        <v>49.056028615370721</v>
      </c>
      <c r="R279" s="24">
        <v>50.180316835075416</v>
      </c>
      <c r="S279" s="24">
        <v>51.020039761299522</v>
      </c>
    </row>
    <row r="280" spans="1:19">
      <c r="A280" s="10" t="s">
        <v>138</v>
      </c>
      <c r="B280" s="10" t="str">
        <f t="shared" ref="B280:B301" si="100">+IF(D279="Calidad best effort",C278,B279)</f>
        <v>Simétrico</v>
      </c>
      <c r="C280" s="10" t="str">
        <f t="shared" si="96"/>
        <v>Calidad Triple</v>
      </c>
      <c r="D280" s="22">
        <v>3</v>
      </c>
      <c r="E280" s="19" t="s">
        <v>34</v>
      </c>
      <c r="H280" s="19" t="s">
        <v>199</v>
      </c>
      <c r="J280" s="28">
        <f t="shared" ref="J280:J301" si="101">INDEX(factor.vel.SAIB,MATCH(D280,vel.SAIB,0))</f>
        <v>0.51604389145588314</v>
      </c>
      <c r="K280" s="28">
        <f t="shared" ref="K280:K301" si="102">INDEX(factor.calidad.SAIB,MATCH(C280,calidad.SAIB,0))</f>
        <v>1.42</v>
      </c>
      <c r="L280" s="28">
        <f t="shared" ref="L280:L301" si="103">INDEX(factor.simetria.SAIB,MATCH(B280,simetria.SAIB,0))</f>
        <v>1.785512716845804</v>
      </c>
      <c r="M280" s="25">
        <f>J280*K280*L280</f>
        <v>1.3083921615160066</v>
      </c>
      <c r="O280" s="24">
        <v>56.704247337970799</v>
      </c>
      <c r="P280" s="24">
        <v>58.349998654541956</v>
      </c>
      <c r="Q280" s="24">
        <v>59.745879230033225</v>
      </c>
      <c r="R280" s="24">
        <v>61.115162274139635</v>
      </c>
      <c r="S280" s="24">
        <v>62.137870103390121</v>
      </c>
    </row>
    <row r="281" spans="1:19" outlineLevel="1">
      <c r="A281" s="10" t="s">
        <v>138</v>
      </c>
      <c r="B281" s="10" t="str">
        <f t="shared" si="100"/>
        <v>Simétrico</v>
      </c>
      <c r="C281" s="10" t="str">
        <f t="shared" si="96"/>
        <v>Calidad Triple</v>
      </c>
      <c r="D281" s="22">
        <v>5</v>
      </c>
      <c r="E281" s="19" t="s">
        <v>34</v>
      </c>
      <c r="H281" s="19" t="s">
        <v>199</v>
      </c>
      <c r="J281" s="28">
        <f t="shared" si="101"/>
        <v>0.66152993854355946</v>
      </c>
      <c r="K281" s="28">
        <f t="shared" si="102"/>
        <v>1.42</v>
      </c>
      <c r="L281" s="28">
        <f t="shared" si="103"/>
        <v>1.785512716845804</v>
      </c>
      <c r="M281" s="25">
        <f t="shared" ref="M281:M301" si="104">J281*K281*L281</f>
        <v>1.677261567338123</v>
      </c>
      <c r="O281" s="24">
        <v>72.690633253728762</v>
      </c>
      <c r="P281" s="24">
        <v>74.800364199749225</v>
      </c>
      <c r="Q281" s="24">
        <v>76.589779415407932</v>
      </c>
      <c r="R281" s="24">
        <v>78.345098571421801</v>
      </c>
      <c r="S281" s="24">
        <v>79.656134044631997</v>
      </c>
    </row>
    <row r="282" spans="1:19" outlineLevel="1">
      <c r="A282" s="10" t="s">
        <v>138</v>
      </c>
      <c r="B282" s="10" t="str">
        <f t="shared" si="100"/>
        <v>Simétrico</v>
      </c>
      <c r="C282" s="10" t="str">
        <f t="shared" si="96"/>
        <v>Calidad Triple</v>
      </c>
      <c r="D282" s="22">
        <v>10</v>
      </c>
      <c r="E282" s="19" t="s">
        <v>34</v>
      </c>
      <c r="H282" s="19" t="s">
        <v>199</v>
      </c>
      <c r="J282" s="28">
        <f t="shared" si="101"/>
        <v>0.92663838733670956</v>
      </c>
      <c r="K282" s="28">
        <f t="shared" si="102"/>
        <v>1.42</v>
      </c>
      <c r="L282" s="28">
        <f t="shared" si="103"/>
        <v>1.785512716845804</v>
      </c>
      <c r="M282" s="25">
        <f t="shared" si="104"/>
        <v>2.3494249668001994</v>
      </c>
      <c r="O282" s="24">
        <v>101.82144034329919</v>
      </c>
      <c r="P282" s="24">
        <v>104.77664700535719</v>
      </c>
      <c r="Q282" s="24">
        <v>107.28317125029818</v>
      </c>
      <c r="R282" s="24">
        <v>109.74193542289326</v>
      </c>
      <c r="S282" s="24">
        <v>111.5783690079119</v>
      </c>
    </row>
    <row r="283" spans="1:19" outlineLevel="1">
      <c r="A283" s="10" t="s">
        <v>138</v>
      </c>
      <c r="B283" s="10" t="str">
        <f t="shared" si="100"/>
        <v>Simétrico</v>
      </c>
      <c r="C283" s="10" t="str">
        <f t="shared" si="96"/>
        <v>Calidad Triple</v>
      </c>
      <c r="D283" s="22">
        <v>15</v>
      </c>
      <c r="E283" s="19" t="s">
        <v>34</v>
      </c>
      <c r="H283" s="19" t="s">
        <v>199</v>
      </c>
      <c r="J283" s="28">
        <f t="shared" si="101"/>
        <v>1.1285631295963692</v>
      </c>
      <c r="K283" s="28">
        <f t="shared" si="102"/>
        <v>1.42</v>
      </c>
      <c r="L283" s="28">
        <f t="shared" si="103"/>
        <v>1.785512716845804</v>
      </c>
      <c r="M283" s="25">
        <f t="shared" si="104"/>
        <v>2.8613906239138149</v>
      </c>
      <c r="O283" s="24">
        <v>124.00945713474803</v>
      </c>
      <c r="P283" s="24">
        <v>127.60863597809585</v>
      </c>
      <c r="Q283" s="24">
        <v>130.66135954851697</v>
      </c>
      <c r="R283" s="24">
        <v>133.65591559916655</v>
      </c>
      <c r="S283" s="24">
        <v>135.89252835159229</v>
      </c>
    </row>
    <row r="284" spans="1:19" outlineLevel="1">
      <c r="A284" s="10" t="s">
        <v>138</v>
      </c>
      <c r="B284" s="10" t="str">
        <f t="shared" si="100"/>
        <v>Simétrico</v>
      </c>
      <c r="C284" s="10" t="str">
        <f t="shared" si="96"/>
        <v>Calidad Triple</v>
      </c>
      <c r="D284" s="22">
        <v>20</v>
      </c>
      <c r="E284" s="19" t="s">
        <v>34</v>
      </c>
      <c r="H284" s="19" t="s">
        <v>199</v>
      </c>
      <c r="J284" s="28">
        <f t="shared" si="101"/>
        <v>1.2979891775970445</v>
      </c>
      <c r="K284" s="28">
        <f t="shared" si="102"/>
        <v>1.42</v>
      </c>
      <c r="L284" s="28">
        <f t="shared" si="103"/>
        <v>1.785512716845804</v>
      </c>
      <c r="M284" s="25">
        <f t="shared" si="104"/>
        <v>3.2909581797574043</v>
      </c>
      <c r="O284" s="24">
        <v>142.62643272614795</v>
      </c>
      <c r="P284" s="24">
        <v>146.76593991399358</v>
      </c>
      <c r="Q284" s="24">
        <v>150.27695498500617</v>
      </c>
      <c r="R284" s="24">
        <v>153.72107011114986</v>
      </c>
      <c r="S284" s="24">
        <v>156.29345536013673</v>
      </c>
    </row>
    <row r="285" spans="1:19" outlineLevel="1">
      <c r="A285" s="10" t="s">
        <v>138</v>
      </c>
      <c r="B285" s="10" t="str">
        <f t="shared" si="100"/>
        <v>Simétrico</v>
      </c>
      <c r="C285" s="10" t="str">
        <f t="shared" si="96"/>
        <v>Calidad Triple</v>
      </c>
      <c r="D285" s="22">
        <v>30</v>
      </c>
      <c r="E285" s="19" t="s">
        <v>34</v>
      </c>
      <c r="H285" s="19" t="s">
        <v>199</v>
      </c>
      <c r="J285" s="28">
        <f t="shared" si="101"/>
        <v>1.5808353598013152</v>
      </c>
      <c r="K285" s="28">
        <f t="shared" si="102"/>
        <v>1.42</v>
      </c>
      <c r="L285" s="28">
        <f t="shared" si="103"/>
        <v>1.785512716845804</v>
      </c>
      <c r="M285" s="25">
        <f t="shared" si="104"/>
        <v>4.0080943261939597</v>
      </c>
      <c r="O285" s="24">
        <v>173.70630817833683</v>
      </c>
      <c r="P285" s="24">
        <v>178.74785971639562</v>
      </c>
      <c r="Q285" s="24">
        <v>183.02396376167539</v>
      </c>
      <c r="R285" s="24">
        <v>187.21858962497728</v>
      </c>
      <c r="S285" s="24">
        <v>190.35152603986947</v>
      </c>
    </row>
    <row r="286" spans="1:19" outlineLevel="1">
      <c r="A286" s="10" t="s">
        <v>138</v>
      </c>
      <c r="B286" s="10" t="str">
        <f t="shared" si="100"/>
        <v>Simétrico</v>
      </c>
      <c r="C286" s="10" t="str">
        <f t="shared" si="96"/>
        <v>Calidad Triple</v>
      </c>
      <c r="D286" s="22">
        <v>40</v>
      </c>
      <c r="E286" s="19" t="s">
        <v>34</v>
      </c>
      <c r="H286" s="19" t="s">
        <v>199</v>
      </c>
      <c r="J286" s="28">
        <f t="shared" si="101"/>
        <v>1.8181589800108939</v>
      </c>
      <c r="K286" s="28">
        <f t="shared" si="102"/>
        <v>1.42</v>
      </c>
      <c r="L286" s="28">
        <f t="shared" si="103"/>
        <v>1.785512716845804</v>
      </c>
      <c r="M286" s="25">
        <f t="shared" si="104"/>
        <v>4.6098112916807228</v>
      </c>
      <c r="O286" s="24">
        <v>199.78404591018065</v>
      </c>
      <c r="P286" s="24">
        <v>205.58246264300308</v>
      </c>
      <c r="Q286" s="24">
        <v>210.50051873352692</v>
      </c>
      <c r="R286" s="24">
        <v>215.32486469331542</v>
      </c>
      <c r="S286" s="24">
        <v>218.92813459819362</v>
      </c>
    </row>
    <row r="287" spans="1:19" outlineLevel="1">
      <c r="A287" s="10" t="s">
        <v>138</v>
      </c>
      <c r="B287" s="10" t="str">
        <f t="shared" si="100"/>
        <v>Simétrico</v>
      </c>
      <c r="C287" s="10" t="str">
        <f t="shared" si="96"/>
        <v>Calidad Triple</v>
      </c>
      <c r="D287" s="22">
        <v>50</v>
      </c>
      <c r="E287" s="19" t="s">
        <v>34</v>
      </c>
      <c r="H287" s="19" t="s">
        <v>199</v>
      </c>
      <c r="J287" s="28">
        <f t="shared" si="101"/>
        <v>2.0265135112179755</v>
      </c>
      <c r="K287" s="28">
        <f t="shared" si="102"/>
        <v>1.42</v>
      </c>
      <c r="L287" s="28">
        <f t="shared" si="103"/>
        <v>1.785512716845804</v>
      </c>
      <c r="M287" s="25">
        <f t="shared" si="104"/>
        <v>5.1380792160981423</v>
      </c>
      <c r="O287" s="24">
        <v>222.6785846638931</v>
      </c>
      <c r="P287" s="24">
        <v>229.14147926327882</v>
      </c>
      <c r="Q287" s="24">
        <v>234.62312703222955</v>
      </c>
      <c r="R287" s="24">
        <v>240.00032582385703</v>
      </c>
      <c r="S287" s="24">
        <v>244.01651760195833</v>
      </c>
    </row>
    <row r="288" spans="1:19" outlineLevel="1">
      <c r="A288" s="10" t="s">
        <v>138</v>
      </c>
      <c r="B288" s="10" t="str">
        <f t="shared" si="100"/>
        <v>Simétrico</v>
      </c>
      <c r="C288" s="10" t="str">
        <f t="shared" si="96"/>
        <v>Calidad Triple</v>
      </c>
      <c r="D288" s="22">
        <v>60</v>
      </c>
      <c r="E288" s="19" t="s">
        <v>34</v>
      </c>
      <c r="H288" s="19" t="s">
        <v>199</v>
      </c>
      <c r="J288" s="28">
        <f t="shared" si="101"/>
        <v>2.2143559090858629</v>
      </c>
      <c r="K288" s="28">
        <f t="shared" si="102"/>
        <v>1.42</v>
      </c>
      <c r="L288" s="28">
        <f t="shared" si="103"/>
        <v>1.785512716845804</v>
      </c>
      <c r="M288" s="25">
        <f t="shared" si="104"/>
        <v>5.6143401021195523</v>
      </c>
      <c r="O288" s="24">
        <v>243.31919676223205</v>
      </c>
      <c r="P288" s="24">
        <v>250.38115256303379</v>
      </c>
      <c r="Q288" s="24">
        <v>256.37090741120551</v>
      </c>
      <c r="R288" s="24">
        <v>262.24653165582913</v>
      </c>
      <c r="S288" s="24">
        <v>266.63499388252097</v>
      </c>
    </row>
    <row r="289" spans="1:19" outlineLevel="1">
      <c r="A289" s="10" t="s">
        <v>138</v>
      </c>
      <c r="B289" s="10" t="str">
        <f t="shared" si="100"/>
        <v>Simétrico</v>
      </c>
      <c r="C289" s="10" t="str">
        <f t="shared" si="96"/>
        <v>Calidad Triple</v>
      </c>
      <c r="D289" s="22">
        <v>70</v>
      </c>
      <c r="E289" s="19" t="s">
        <v>34</v>
      </c>
      <c r="H289" s="19" t="s">
        <v>199</v>
      </c>
      <c r="J289" s="28">
        <f t="shared" si="101"/>
        <v>2.3866951719245444</v>
      </c>
      <c r="K289" s="28">
        <f t="shared" si="102"/>
        <v>1.42</v>
      </c>
      <c r="L289" s="28">
        <f t="shared" si="103"/>
        <v>1.785512716845804</v>
      </c>
      <c r="M289" s="25">
        <f t="shared" si="104"/>
        <v>6.0512939046021739</v>
      </c>
      <c r="O289" s="24">
        <v>262.25628399037066</v>
      </c>
      <c r="P289" s="24">
        <v>269.8678588708857</v>
      </c>
      <c r="Q289" s="24">
        <v>276.32378536331873</v>
      </c>
      <c r="R289" s="24">
        <v>282.65669867646142</v>
      </c>
      <c r="S289" s="24">
        <v>287.38670687687869</v>
      </c>
    </row>
    <row r="290" spans="1:19" outlineLevel="1">
      <c r="A290" s="10" t="s">
        <v>138</v>
      </c>
      <c r="B290" s="10" t="str">
        <f t="shared" si="100"/>
        <v>Simétrico</v>
      </c>
      <c r="C290" s="10" t="str">
        <f t="shared" si="96"/>
        <v>Calidad Triple</v>
      </c>
      <c r="D290" s="22">
        <v>80</v>
      </c>
      <c r="E290" s="19" t="s">
        <v>34</v>
      </c>
      <c r="H290" s="19" t="s">
        <v>199</v>
      </c>
      <c r="J290" s="28">
        <f t="shared" si="101"/>
        <v>2.5467870870187617</v>
      </c>
      <c r="K290" s="28">
        <f t="shared" si="102"/>
        <v>1.42</v>
      </c>
      <c r="L290" s="28">
        <f t="shared" si="103"/>
        <v>1.785512716845804</v>
      </c>
      <c r="M290" s="25">
        <f t="shared" si="104"/>
        <v>6.457195437978366</v>
      </c>
      <c r="O290" s="24">
        <v>279.84760073806245</v>
      </c>
      <c r="P290" s="24">
        <v>287.9697358333209</v>
      </c>
      <c r="Q290" s="24">
        <v>294.85870532514446</v>
      </c>
      <c r="R290" s="24">
        <v>301.61641030517148</v>
      </c>
      <c r="S290" s="24">
        <v>306.66369239968452</v>
      </c>
    </row>
    <row r="291" spans="1:19" outlineLevel="1">
      <c r="A291" s="10" t="s">
        <v>138</v>
      </c>
      <c r="B291" s="10" t="str">
        <f t="shared" si="100"/>
        <v>Simétrico</v>
      </c>
      <c r="C291" s="10" t="str">
        <f t="shared" si="96"/>
        <v>Calidad Triple</v>
      </c>
      <c r="D291" s="22">
        <v>100</v>
      </c>
      <c r="E291" s="19" t="s">
        <v>34</v>
      </c>
      <c r="H291" s="19" t="s">
        <v>199</v>
      </c>
      <c r="J291" s="28">
        <f t="shared" si="101"/>
        <v>2.8386397992589538</v>
      </c>
      <c r="K291" s="28">
        <f t="shared" si="102"/>
        <v>1.42</v>
      </c>
      <c r="L291" s="28">
        <f t="shared" si="103"/>
        <v>1.785512716845804</v>
      </c>
      <c r="M291" s="25">
        <f t="shared" si="104"/>
        <v>7.1971669933725053</v>
      </c>
      <c r="O291" s="24">
        <v>311.91713717698042</v>
      </c>
      <c r="P291" s="24">
        <v>320.97003997120157</v>
      </c>
      <c r="Q291" s="24">
        <v>328.64846078425126</v>
      </c>
      <c r="R291" s="24">
        <v>336.1805746408557</v>
      </c>
      <c r="S291" s="24">
        <v>341.80625725272387</v>
      </c>
    </row>
    <row r="292" spans="1:19" outlineLevel="1">
      <c r="A292" s="10" t="s">
        <v>138</v>
      </c>
      <c r="B292" s="10" t="str">
        <f t="shared" si="100"/>
        <v>Simétrico</v>
      </c>
      <c r="C292" s="10" t="str">
        <f t="shared" si="96"/>
        <v>Calidad Triple</v>
      </c>
      <c r="D292" s="22">
        <v>120</v>
      </c>
      <c r="E292" s="19" t="s">
        <v>34</v>
      </c>
      <c r="H292" s="19" t="s">
        <v>199</v>
      </c>
      <c r="J292" s="28">
        <f t="shared" si="101"/>
        <v>3.1017601306183762</v>
      </c>
      <c r="K292" s="28">
        <f t="shared" si="102"/>
        <v>1.42</v>
      </c>
      <c r="L292" s="28">
        <f t="shared" si="103"/>
        <v>1.785512716845804</v>
      </c>
      <c r="M292" s="25">
        <f t="shared" si="104"/>
        <v>7.8642896641106663</v>
      </c>
      <c r="O292" s="24">
        <v>340.82948474292203</v>
      </c>
      <c r="P292" s="24">
        <v>350.72152281017139</v>
      </c>
      <c r="Q292" s="24">
        <v>359.11167486477353</v>
      </c>
      <c r="R292" s="24">
        <v>367.34195842022598</v>
      </c>
      <c r="S292" s="24">
        <v>373.48909904636713</v>
      </c>
    </row>
    <row r="293" spans="1:19" outlineLevel="1">
      <c r="A293" s="10" t="s">
        <v>138</v>
      </c>
      <c r="B293" s="10" t="str">
        <f t="shared" si="100"/>
        <v>Simétrico</v>
      </c>
      <c r="C293" s="10" t="str">
        <f t="shared" si="96"/>
        <v>Calidad Triple</v>
      </c>
      <c r="D293" s="22">
        <v>150</v>
      </c>
      <c r="E293" s="19" t="s">
        <v>34</v>
      </c>
      <c r="H293" s="19" t="s">
        <v>199</v>
      </c>
      <c r="J293" s="28">
        <f t="shared" si="101"/>
        <v>3.4572107732942632</v>
      </c>
      <c r="K293" s="28">
        <f t="shared" si="102"/>
        <v>1.42</v>
      </c>
      <c r="L293" s="28">
        <f t="shared" si="103"/>
        <v>1.785512716845804</v>
      </c>
      <c r="M293" s="25">
        <f t="shared" si="104"/>
        <v>8.7655091967571757</v>
      </c>
      <c r="O293" s="24">
        <v>379.88732748159003</v>
      </c>
      <c r="P293" s="24">
        <v>390.91295781268644</v>
      </c>
      <c r="Q293" s="24">
        <v>400.26459135340281</v>
      </c>
      <c r="R293" s="24">
        <v>409.43803603544018</v>
      </c>
      <c r="S293" s="24">
        <v>416.28961704193574</v>
      </c>
    </row>
    <row r="294" spans="1:19" outlineLevel="1">
      <c r="A294" s="10" t="s">
        <v>138</v>
      </c>
      <c r="B294" s="10" t="str">
        <f t="shared" si="100"/>
        <v>Simétrico</v>
      </c>
      <c r="C294" s="10" t="str">
        <f t="shared" si="96"/>
        <v>Calidad Triple</v>
      </c>
      <c r="D294" s="22">
        <v>200</v>
      </c>
      <c r="E294" s="19" t="s">
        <v>34</v>
      </c>
      <c r="H294" s="19" t="s">
        <v>199</v>
      </c>
      <c r="J294" s="28">
        <f t="shared" si="101"/>
        <v>3.9762260973498145</v>
      </c>
      <c r="K294" s="28">
        <f t="shared" si="102"/>
        <v>1.42</v>
      </c>
      <c r="L294" s="28">
        <f t="shared" si="103"/>
        <v>1.785512716845804</v>
      </c>
      <c r="M294" s="25">
        <f t="shared" si="104"/>
        <v>10.081435211858603</v>
      </c>
      <c r="O294" s="24">
        <v>436.9180835756365</v>
      </c>
      <c r="P294" s="24">
        <v>449.59894162481561</v>
      </c>
      <c r="Q294" s="24">
        <v>460.35449336169063</v>
      </c>
      <c r="R294" s="24">
        <v>470.90510555724256</v>
      </c>
      <c r="S294" s="24">
        <v>478.78528324747185</v>
      </c>
    </row>
    <row r="295" spans="1:19" outlineLevel="1">
      <c r="A295" s="10" t="s">
        <v>138</v>
      </c>
      <c r="B295" s="10" t="str">
        <f t="shared" si="100"/>
        <v>Simétrico</v>
      </c>
      <c r="C295" s="10" t="str">
        <f t="shared" si="96"/>
        <v>Calidad Triple</v>
      </c>
      <c r="D295" s="22">
        <v>250</v>
      </c>
      <c r="E295" s="19" t="s">
        <v>34</v>
      </c>
      <c r="H295" s="19" t="s">
        <v>199</v>
      </c>
      <c r="J295" s="28">
        <f t="shared" si="101"/>
        <v>4.4318874193766264</v>
      </c>
      <c r="K295" s="28">
        <f t="shared" si="102"/>
        <v>1.42</v>
      </c>
      <c r="L295" s="28">
        <f t="shared" si="103"/>
        <v>1.785512716845804</v>
      </c>
      <c r="M295" s="25">
        <f t="shared" si="104"/>
        <v>11.236731712634777</v>
      </c>
      <c r="O295" s="24">
        <v>486.98733685884099</v>
      </c>
      <c r="P295" s="24">
        <v>501.1213759901961</v>
      </c>
      <c r="Q295" s="24">
        <v>513.1094755761028</v>
      </c>
      <c r="R295" s="24">
        <v>524.86915028055523</v>
      </c>
      <c r="S295" s="24">
        <v>533.65236821452959</v>
      </c>
    </row>
    <row r="296" spans="1:19" outlineLevel="1">
      <c r="A296" s="10" t="s">
        <v>138</v>
      </c>
      <c r="B296" s="10" t="str">
        <f t="shared" si="100"/>
        <v>Simétrico</v>
      </c>
      <c r="C296" s="10" t="str">
        <f t="shared" si="96"/>
        <v>Calidad Triple</v>
      </c>
      <c r="D296" s="22">
        <v>300</v>
      </c>
      <c r="E296" s="19" t="s">
        <v>34</v>
      </c>
      <c r="H296" s="19" t="s">
        <v>199</v>
      </c>
      <c r="J296" s="28">
        <f t="shared" si="101"/>
        <v>4.8426896939866175</v>
      </c>
      <c r="K296" s="28">
        <f t="shared" si="102"/>
        <v>1.42</v>
      </c>
      <c r="L296" s="28">
        <f t="shared" si="103"/>
        <v>1.785512716845804</v>
      </c>
      <c r="M296" s="25">
        <f t="shared" si="104"/>
        <v>12.278291325938733</v>
      </c>
      <c r="O296" s="24">
        <v>532.12736113229448</v>
      </c>
      <c r="P296" s="24">
        <v>547.57151825067285</v>
      </c>
      <c r="Q296" s="24">
        <v>560.67082354018339</v>
      </c>
      <c r="R296" s="24">
        <v>573.52053069810961</v>
      </c>
      <c r="S296" s="24">
        <v>583.11788616858735</v>
      </c>
    </row>
    <row r="297" spans="1:19" outlineLevel="1">
      <c r="A297" s="10" t="s">
        <v>138</v>
      </c>
      <c r="B297" s="10" t="str">
        <f t="shared" si="100"/>
        <v>Simétrico</v>
      </c>
      <c r="C297" s="10" t="str">
        <f t="shared" si="96"/>
        <v>Calidad Triple</v>
      </c>
      <c r="D297" s="22">
        <v>350</v>
      </c>
      <c r="E297" s="19" t="s">
        <v>34</v>
      </c>
      <c r="H297" s="19" t="s">
        <v>199</v>
      </c>
      <c r="J297" s="28">
        <f t="shared" si="101"/>
        <v>5.2195873591693909</v>
      </c>
      <c r="K297" s="28">
        <f t="shared" si="102"/>
        <v>1.42</v>
      </c>
      <c r="L297" s="28">
        <f t="shared" si="103"/>
        <v>1.785512716845804</v>
      </c>
      <c r="M297" s="25">
        <f t="shared" si="104"/>
        <v>13.233888241208067</v>
      </c>
      <c r="O297" s="24">
        <v>573.54185858392214</v>
      </c>
      <c r="P297" s="24">
        <v>590.18800615109194</v>
      </c>
      <c r="Q297" s="24">
        <v>604.3068063682382</v>
      </c>
      <c r="R297" s="24">
        <v>618.1565826885801</v>
      </c>
      <c r="S297" s="24">
        <v>628.50088274921904</v>
      </c>
    </row>
    <row r="298" spans="1:19" outlineLevel="1">
      <c r="A298" s="10" t="s">
        <v>138</v>
      </c>
      <c r="B298" s="10" t="str">
        <f t="shared" si="100"/>
        <v>Simétrico</v>
      </c>
      <c r="C298" s="10" t="str">
        <f t="shared" si="96"/>
        <v>Calidad Triple</v>
      </c>
      <c r="D298" s="22">
        <v>400</v>
      </c>
      <c r="E298" s="19" t="s">
        <v>34</v>
      </c>
      <c r="H298" s="19" t="s">
        <v>199</v>
      </c>
      <c r="J298" s="28">
        <f t="shared" si="101"/>
        <v>5.5697006648653096</v>
      </c>
      <c r="K298" s="28">
        <f t="shared" si="102"/>
        <v>1.42</v>
      </c>
      <c r="L298" s="28">
        <f t="shared" si="103"/>
        <v>1.785512716845804</v>
      </c>
      <c r="M298" s="25">
        <f t="shared" si="104"/>
        <v>14.121575339920986</v>
      </c>
      <c r="O298" s="24">
        <v>612.01322082887793</v>
      </c>
      <c r="P298" s="24">
        <v>629.7759389888563</v>
      </c>
      <c r="Q298" s="24">
        <v>644.84178338331697</v>
      </c>
      <c r="R298" s="24">
        <v>659.62055861429997</v>
      </c>
      <c r="S298" s="24">
        <v>670.65872139628561</v>
      </c>
    </row>
    <row r="299" spans="1:19" outlineLevel="1">
      <c r="A299" s="10" t="s">
        <v>138</v>
      </c>
      <c r="B299" s="10" t="str">
        <f t="shared" si="100"/>
        <v>Simétrico</v>
      </c>
      <c r="C299" s="10" t="str">
        <f t="shared" si="96"/>
        <v>Calidad Triple</v>
      </c>
      <c r="D299" s="22">
        <v>500</v>
      </c>
      <c r="E299" s="19" t="s">
        <v>34</v>
      </c>
      <c r="H299" s="19" t="s">
        <v>199</v>
      </c>
      <c r="J299" s="28">
        <f t="shared" si="101"/>
        <v>6.2079684861890678</v>
      </c>
      <c r="K299" s="28">
        <f t="shared" si="102"/>
        <v>1.42</v>
      </c>
      <c r="L299" s="28">
        <f t="shared" si="103"/>
        <v>1.785512716845804</v>
      </c>
      <c r="M299" s="25">
        <f t="shared" si="104"/>
        <v>15.739857482573377</v>
      </c>
      <c r="O299" s="24">
        <v>682.14775203338934</v>
      </c>
      <c r="P299" s="24">
        <v>701.94601431017736</v>
      </c>
      <c r="Q299" s="24">
        <v>718.73835071141957</v>
      </c>
      <c r="R299" s="24">
        <v>735.21072084742445</v>
      </c>
      <c r="S299" s="24">
        <v>747.51381769574482</v>
      </c>
    </row>
    <row r="300" spans="1:19" outlineLevel="1">
      <c r="A300" s="10" t="s">
        <v>138</v>
      </c>
      <c r="B300" s="10" t="str">
        <f t="shared" si="100"/>
        <v>Simétrico</v>
      </c>
      <c r="C300" s="10" t="str">
        <f t="shared" si="96"/>
        <v>Calidad Triple</v>
      </c>
      <c r="D300" s="22">
        <v>750</v>
      </c>
      <c r="E300" s="19" t="s">
        <v>34</v>
      </c>
      <c r="H300" s="19" t="s">
        <v>199</v>
      </c>
      <c r="J300" s="28">
        <f t="shared" si="101"/>
        <v>7.5607534060245989</v>
      </c>
      <c r="K300" s="28">
        <f t="shared" si="102"/>
        <v>1.42</v>
      </c>
      <c r="L300" s="28">
        <f t="shared" si="103"/>
        <v>1.785512716845804</v>
      </c>
      <c r="M300" s="25">
        <f t="shared" si="104"/>
        <v>19.169746324656849</v>
      </c>
      <c r="O300" s="24">
        <v>830.79528368620572</v>
      </c>
      <c r="P300" s="24">
        <v>854.9078060476852</v>
      </c>
      <c r="Q300" s="24">
        <v>875.35937807535538</v>
      </c>
      <c r="R300" s="24">
        <v>895.42125965355115</v>
      </c>
      <c r="S300" s="24">
        <v>910.40533723183353</v>
      </c>
    </row>
    <row r="301" spans="1:19" outlineLevel="1">
      <c r="A301" s="10" t="s">
        <v>138</v>
      </c>
      <c r="B301" s="10" t="str">
        <f t="shared" si="100"/>
        <v>Simétrico</v>
      </c>
      <c r="C301" s="10" t="str">
        <f t="shared" si="96"/>
        <v>Calidad Triple</v>
      </c>
      <c r="D301" s="22">
        <v>1000</v>
      </c>
      <c r="E301" s="19" t="s">
        <v>34</v>
      </c>
      <c r="H301" s="19" t="s">
        <v>199</v>
      </c>
      <c r="J301" s="28">
        <f t="shared" si="101"/>
        <v>8.6958149155642026</v>
      </c>
      <c r="K301" s="28">
        <f t="shared" si="102"/>
        <v>1.42</v>
      </c>
      <c r="L301" s="28">
        <f t="shared" si="103"/>
        <v>1.785512716845804</v>
      </c>
      <c r="M301" s="25">
        <f t="shared" si="104"/>
        <v>22.047613123409771</v>
      </c>
      <c r="O301" s="24">
        <v>955.51879974055009</v>
      </c>
      <c r="P301" s="24">
        <v>983.25122537894629</v>
      </c>
      <c r="Q301" s="24">
        <v>1006.7730988662155</v>
      </c>
      <c r="R301" s="24">
        <v>1029.8467794498129</v>
      </c>
      <c r="S301" s="24">
        <v>1047.0803484215735</v>
      </c>
    </row>
    <row r="302" spans="1:19">
      <c r="A302" s="124"/>
      <c r="B302" s="124"/>
      <c r="C302" s="124"/>
    </row>
    <row r="303" spans="1:19" s="3" customFormat="1">
      <c r="A303" s="124"/>
      <c r="B303" s="124"/>
      <c r="C303" s="125" t="s">
        <v>149</v>
      </c>
      <c r="D303" s="2"/>
      <c r="E303" s="2"/>
      <c r="F303" s="2"/>
      <c r="G303" s="2"/>
      <c r="H303"/>
      <c r="I303" s="2"/>
      <c r="J303" s="2"/>
      <c r="K303" s="2"/>
      <c r="L303" s="2"/>
      <c r="M303" s="2"/>
      <c r="N303" s="2"/>
      <c r="O303" s="17"/>
      <c r="P303" s="17"/>
      <c r="Q303" s="17"/>
      <c r="R303" s="17"/>
      <c r="S303" s="17"/>
    </row>
    <row r="304" spans="1:19" s="3" customFormat="1">
      <c r="A304" s="124"/>
      <c r="B304" s="124"/>
      <c r="C304" s="125"/>
      <c r="D304" s="23" t="s">
        <v>153</v>
      </c>
      <c r="E304" s="2"/>
      <c r="F304" s="2"/>
      <c r="G304" s="2"/>
      <c r="H304" s="16"/>
      <c r="I304" s="2"/>
      <c r="J304" s="2"/>
      <c r="K304" s="2"/>
      <c r="L304" s="2"/>
      <c r="M304" s="2"/>
      <c r="N304" s="2"/>
      <c r="O304" s="17"/>
      <c r="P304" s="17"/>
      <c r="Q304" s="17"/>
      <c r="R304" s="17"/>
      <c r="S304" s="17"/>
    </row>
    <row r="305" spans="1:19" s="3" customFormat="1">
      <c r="A305" s="10" t="s">
        <v>138</v>
      </c>
      <c r="B305" s="10" t="str">
        <f t="shared" ref="B305:B327" si="105">+IF(D304="Calidad best effort",C303,B304)</f>
        <v>Asimétrico</v>
      </c>
      <c r="C305" s="10" t="str">
        <f t="shared" ref="C305:C327" si="106">+IF(D305=2,D304,C304)</f>
        <v>Calidad Best Effort</v>
      </c>
      <c r="D305" s="22">
        <f t="array" ref="D305:D327">vel.SAIB</f>
        <v>2</v>
      </c>
      <c r="E305" s="2"/>
      <c r="F305" s="2"/>
      <c r="G305" s="2"/>
      <c r="H305" s="16"/>
      <c r="I305" s="2"/>
      <c r="J305" s="28">
        <f t="shared" ref="J305" si="107">INDEX(factor.vel.SAIB,MATCH(D305,vel.SAIB,0))</f>
        <v>0.42371230003293037</v>
      </c>
      <c r="K305" s="28">
        <f t="shared" ref="K305" si="108">INDEX(factor.calidad.SAIB,MATCH(C305,calidad.SAIB,0))</f>
        <v>1</v>
      </c>
      <c r="L305" s="28">
        <f t="shared" ref="L305" si="109">INDEX(factor.simetria.SAIB,MATCH(B305,simetria.SAIB,0))</f>
        <v>1</v>
      </c>
      <c r="M305" s="25">
        <f>J305*K305*L305</f>
        <v>0.42371230003293037</v>
      </c>
      <c r="N305"/>
      <c r="O305" s="24">
        <f t="array" ref="O305:S327">INDEX(costo.unitario,MATCH($A305:$A327,niveles.desagregacion,0),indice.tiempo)*M305:M327</f>
        <v>18.36321537830754</v>
      </c>
      <c r="P305" s="24">
        <v>18.89617873297837</v>
      </c>
      <c r="Q305" s="24">
        <v>19.348223453673878</v>
      </c>
      <c r="R305" s="24">
        <v>19.791654777308665</v>
      </c>
      <c r="S305" s="24">
        <v>20.122850499309408</v>
      </c>
    </row>
    <row r="306" spans="1:19">
      <c r="A306" s="10" t="s">
        <v>138</v>
      </c>
      <c r="B306" s="10" t="str">
        <f t="shared" si="105"/>
        <v>Asimétrico</v>
      </c>
      <c r="C306" s="10" t="str">
        <f t="shared" si="106"/>
        <v>Calidad Best Effort</v>
      </c>
      <c r="D306" s="22">
        <v>3</v>
      </c>
      <c r="E306" s="19" t="s">
        <v>34</v>
      </c>
      <c r="H306" s="19" t="s">
        <v>199</v>
      </c>
      <c r="J306" s="28">
        <f t="shared" ref="J306:J327" si="110">INDEX(factor.vel.SAIB,MATCH(D306,vel.SAIB,0))</f>
        <v>0.51604389145588314</v>
      </c>
      <c r="K306" s="28">
        <f t="shared" ref="K306:K327" si="111">INDEX(factor.calidad.SAIB,MATCH(C306,calidad.SAIB,0))</f>
        <v>1</v>
      </c>
      <c r="L306" s="28">
        <f t="shared" ref="L306:L327" si="112">INDEX(factor.simetria.SAIB,MATCH(B306,simetria.SAIB,0))</f>
        <v>1</v>
      </c>
      <c r="M306" s="25">
        <f>J306*K306*L306</f>
        <v>0.51604389145588314</v>
      </c>
      <c r="O306" s="24">
        <v>22.364762889177069</v>
      </c>
      <c r="P306" s="24">
        <v>23.013864847100738</v>
      </c>
      <c r="Q306" s="24">
        <v>23.564415106702995</v>
      </c>
      <c r="R306" s="24">
        <v>24.104475014862714</v>
      </c>
      <c r="S306" s="24">
        <v>24.507841943794258</v>
      </c>
    </row>
    <row r="307" spans="1:19" outlineLevel="1">
      <c r="A307" s="10" t="s">
        <v>138</v>
      </c>
      <c r="B307" s="10" t="str">
        <f t="shared" si="105"/>
        <v>Asimétrico</v>
      </c>
      <c r="C307" s="10" t="str">
        <f t="shared" si="106"/>
        <v>Calidad Best Effort</v>
      </c>
      <c r="D307" s="22">
        <v>5</v>
      </c>
      <c r="E307" s="19" t="s">
        <v>34</v>
      </c>
      <c r="H307" s="19" t="s">
        <v>199</v>
      </c>
      <c r="J307" s="28">
        <f t="shared" si="110"/>
        <v>0.66152993854355946</v>
      </c>
      <c r="K307" s="28">
        <f t="shared" si="111"/>
        <v>1</v>
      </c>
      <c r="L307" s="28">
        <f t="shared" si="112"/>
        <v>1</v>
      </c>
      <c r="M307" s="25">
        <f t="shared" ref="M307:M327" si="113">J307*K307*L307</f>
        <v>0.66152993854355946</v>
      </c>
      <c r="O307" s="24">
        <v>28.669964831631795</v>
      </c>
      <c r="P307" s="24">
        <v>29.502065328204498</v>
      </c>
      <c r="Q307" s="24">
        <v>30.207829867674793</v>
      </c>
      <c r="R307" s="24">
        <v>30.900146555789842</v>
      </c>
      <c r="S307" s="24">
        <v>31.41723299770813</v>
      </c>
    </row>
    <row r="308" spans="1:19" outlineLevel="1">
      <c r="A308" s="10" t="s">
        <v>138</v>
      </c>
      <c r="B308" s="10" t="str">
        <f t="shared" si="105"/>
        <v>Asimétrico</v>
      </c>
      <c r="C308" s="10" t="str">
        <f t="shared" si="106"/>
        <v>Calidad Best Effort</v>
      </c>
      <c r="D308" s="22">
        <v>10</v>
      </c>
      <c r="E308" s="19" t="s">
        <v>34</v>
      </c>
      <c r="H308" s="19" t="s">
        <v>199</v>
      </c>
      <c r="J308" s="28">
        <f t="shared" si="110"/>
        <v>0.92663838733670956</v>
      </c>
      <c r="K308" s="28">
        <f t="shared" si="111"/>
        <v>1</v>
      </c>
      <c r="L308" s="28">
        <f t="shared" si="112"/>
        <v>1</v>
      </c>
      <c r="M308" s="25">
        <f t="shared" si="113"/>
        <v>0.92663838733670956</v>
      </c>
      <c r="O308" s="24">
        <v>40.159467362993944</v>
      </c>
      <c r="P308" s="24">
        <v>41.325032543526483</v>
      </c>
      <c r="Q308" s="24">
        <v>42.313632569904769</v>
      </c>
      <c r="R308" s="24">
        <v>43.283395511871724</v>
      </c>
      <c r="S308" s="24">
        <v>44.007704600146326</v>
      </c>
    </row>
    <row r="309" spans="1:19" outlineLevel="1">
      <c r="A309" s="10" t="s">
        <v>138</v>
      </c>
      <c r="B309" s="10" t="str">
        <f t="shared" si="105"/>
        <v>Asimétrico</v>
      </c>
      <c r="C309" s="10" t="str">
        <f t="shared" si="106"/>
        <v>Calidad Best Effort</v>
      </c>
      <c r="D309" s="22">
        <v>15</v>
      </c>
      <c r="E309" s="19" t="s">
        <v>34</v>
      </c>
      <c r="H309" s="19" t="s">
        <v>199</v>
      </c>
      <c r="J309" s="28">
        <f t="shared" si="110"/>
        <v>1.1285631295963692</v>
      </c>
      <c r="K309" s="28">
        <f t="shared" si="111"/>
        <v>1</v>
      </c>
      <c r="L309" s="28">
        <f t="shared" si="112"/>
        <v>1</v>
      </c>
      <c r="M309" s="25">
        <f t="shared" si="113"/>
        <v>1.1285631295963692</v>
      </c>
      <c r="O309" s="24">
        <v>48.910658990037078</v>
      </c>
      <c r="P309" s="24">
        <v>50.330213700770621</v>
      </c>
      <c r="Q309" s="24">
        <v>51.534240595118483</v>
      </c>
      <c r="R309" s="24">
        <v>52.715325596246466</v>
      </c>
      <c r="S309" s="24">
        <v>53.597469637146482</v>
      </c>
    </row>
    <row r="310" spans="1:19" outlineLevel="1">
      <c r="A310" s="10" t="s">
        <v>138</v>
      </c>
      <c r="B310" s="10" t="str">
        <f t="shared" si="105"/>
        <v>Asimétrico</v>
      </c>
      <c r="C310" s="10" t="str">
        <f t="shared" si="106"/>
        <v>Calidad Best Effort</v>
      </c>
      <c r="D310" s="22">
        <v>20</v>
      </c>
      <c r="E310" s="19" t="s">
        <v>34</v>
      </c>
      <c r="H310" s="19" t="s">
        <v>199</v>
      </c>
      <c r="J310" s="28">
        <f t="shared" si="110"/>
        <v>1.2979891775970445</v>
      </c>
      <c r="K310" s="28">
        <f t="shared" si="111"/>
        <v>1</v>
      </c>
      <c r="L310" s="28">
        <f t="shared" si="112"/>
        <v>1</v>
      </c>
      <c r="M310" s="25">
        <f t="shared" si="113"/>
        <v>1.2979891775970445</v>
      </c>
      <c r="O310" s="24">
        <v>56.25339369443455</v>
      </c>
      <c r="P310" s="24">
        <v>57.886059695314835</v>
      </c>
      <c r="Q310" s="24">
        <v>59.270841669326558</v>
      </c>
      <c r="R310" s="24">
        <v>60.629237588068477</v>
      </c>
      <c r="S310" s="24">
        <v>61.643813900320907</v>
      </c>
    </row>
    <row r="311" spans="1:19" outlineLevel="1">
      <c r="A311" s="10" t="s">
        <v>138</v>
      </c>
      <c r="B311" s="10" t="str">
        <f t="shared" si="105"/>
        <v>Asimétrico</v>
      </c>
      <c r="C311" s="10" t="str">
        <f t="shared" si="106"/>
        <v>Calidad Best Effort</v>
      </c>
      <c r="D311" s="22">
        <v>30</v>
      </c>
      <c r="E311" s="19" t="s">
        <v>34</v>
      </c>
      <c r="H311" s="19" t="s">
        <v>199</v>
      </c>
      <c r="J311" s="28">
        <f t="shared" si="110"/>
        <v>1.5808353598013152</v>
      </c>
      <c r="K311" s="28">
        <f t="shared" si="111"/>
        <v>1</v>
      </c>
      <c r="L311" s="28">
        <f t="shared" si="112"/>
        <v>1</v>
      </c>
      <c r="M311" s="25">
        <f t="shared" si="113"/>
        <v>1.5808353598013152</v>
      </c>
      <c r="O311" s="24">
        <v>68.511629677542359</v>
      </c>
      <c r="P311" s="24">
        <v>70.500071637986977</v>
      </c>
      <c r="Q311" s="24">
        <v>72.186612903443347</v>
      </c>
      <c r="R311" s="24">
        <v>73.841018300668992</v>
      </c>
      <c r="S311" s="24">
        <v>75.076682000573413</v>
      </c>
    </row>
    <row r="312" spans="1:19" outlineLevel="1">
      <c r="A312" s="10" t="s">
        <v>138</v>
      </c>
      <c r="B312" s="10" t="str">
        <f t="shared" si="105"/>
        <v>Asimétrico</v>
      </c>
      <c r="C312" s="10" t="str">
        <f t="shared" si="106"/>
        <v>Calidad Best Effort</v>
      </c>
      <c r="D312" s="22">
        <v>40</v>
      </c>
      <c r="E312" s="19" t="s">
        <v>34</v>
      </c>
      <c r="H312" s="19" t="s">
        <v>199</v>
      </c>
      <c r="J312" s="28">
        <f t="shared" si="110"/>
        <v>1.8181589800108939</v>
      </c>
      <c r="K312" s="28">
        <f t="shared" si="111"/>
        <v>1</v>
      </c>
      <c r="L312" s="28">
        <f t="shared" si="112"/>
        <v>1</v>
      </c>
      <c r="M312" s="25">
        <f t="shared" si="113"/>
        <v>1.8181589800108939</v>
      </c>
      <c r="O312" s="24">
        <v>78.796968932337307</v>
      </c>
      <c r="P312" s="24">
        <v>81.083926637450404</v>
      </c>
      <c r="Q312" s="24">
        <v>83.023660669800137</v>
      </c>
      <c r="R312" s="24">
        <v>84.926434422230841</v>
      </c>
      <c r="S312" s="24">
        <v>86.347602691478727</v>
      </c>
    </row>
    <row r="313" spans="1:19" outlineLevel="1">
      <c r="A313" s="10" t="s">
        <v>138</v>
      </c>
      <c r="B313" s="10" t="str">
        <f t="shared" si="105"/>
        <v>Asimétrico</v>
      </c>
      <c r="C313" s="10" t="str">
        <f t="shared" si="106"/>
        <v>Calidad Best Effort</v>
      </c>
      <c r="D313" s="22">
        <v>50</v>
      </c>
      <c r="E313" s="19" t="s">
        <v>34</v>
      </c>
      <c r="H313" s="19" t="s">
        <v>199</v>
      </c>
      <c r="J313" s="28">
        <f t="shared" si="110"/>
        <v>2.0265135112179755</v>
      </c>
      <c r="K313" s="28">
        <f t="shared" si="111"/>
        <v>1</v>
      </c>
      <c r="L313" s="28">
        <f t="shared" si="112"/>
        <v>1</v>
      </c>
      <c r="M313" s="25">
        <f t="shared" si="113"/>
        <v>2.0265135112179755</v>
      </c>
      <c r="O313" s="24">
        <v>87.826820393587269</v>
      </c>
      <c r="P313" s="24">
        <v>90.375855290947001</v>
      </c>
      <c r="Q313" s="24">
        <v>92.537875921674527</v>
      </c>
      <c r="R313" s="24">
        <v>94.658700756293015</v>
      </c>
      <c r="S313" s="24">
        <v>96.242729837912648</v>
      </c>
    </row>
    <row r="314" spans="1:19" outlineLevel="1">
      <c r="A314" s="10" t="s">
        <v>138</v>
      </c>
      <c r="B314" s="10" t="str">
        <f t="shared" si="105"/>
        <v>Asimétrico</v>
      </c>
      <c r="C314" s="10" t="str">
        <f t="shared" si="106"/>
        <v>Calidad Best Effort</v>
      </c>
      <c r="D314" s="22">
        <v>60</v>
      </c>
      <c r="E314" s="19" t="s">
        <v>34</v>
      </c>
      <c r="H314" s="19" t="s">
        <v>199</v>
      </c>
      <c r="J314" s="28">
        <f t="shared" si="110"/>
        <v>2.2143559090858629</v>
      </c>
      <c r="K314" s="28">
        <f t="shared" si="111"/>
        <v>1</v>
      </c>
      <c r="L314" s="28">
        <f t="shared" si="112"/>
        <v>1</v>
      </c>
      <c r="M314" s="25">
        <f t="shared" si="113"/>
        <v>2.2143559090858629</v>
      </c>
      <c r="O314" s="24">
        <v>95.967699025049399</v>
      </c>
      <c r="P314" s="24">
        <v>98.753010080805524</v>
      </c>
      <c r="Q314" s="24">
        <v>101.11543358931678</v>
      </c>
      <c r="R314" s="24">
        <v>103.43284276457116</v>
      </c>
      <c r="S314" s="24">
        <v>105.16369930099768</v>
      </c>
    </row>
    <row r="315" spans="1:19" outlineLevel="1">
      <c r="A315" s="10" t="s">
        <v>138</v>
      </c>
      <c r="B315" s="10" t="str">
        <f t="shared" si="105"/>
        <v>Asimétrico</v>
      </c>
      <c r="C315" s="10" t="str">
        <f t="shared" si="106"/>
        <v>Calidad Best Effort</v>
      </c>
      <c r="D315" s="22">
        <v>70</v>
      </c>
      <c r="E315" s="19" t="s">
        <v>34</v>
      </c>
      <c r="H315" s="19" t="s">
        <v>199</v>
      </c>
      <c r="J315" s="28">
        <f t="shared" si="110"/>
        <v>2.3866951719245444</v>
      </c>
      <c r="K315" s="28">
        <f t="shared" si="111"/>
        <v>1</v>
      </c>
      <c r="L315" s="28">
        <f t="shared" si="112"/>
        <v>1</v>
      </c>
      <c r="M315" s="25">
        <f t="shared" si="113"/>
        <v>2.3866951719245444</v>
      </c>
      <c r="O315" s="24">
        <v>103.43668918983694</v>
      </c>
      <c r="P315" s="24">
        <v>106.4387759012841</v>
      </c>
      <c r="Q315" s="24">
        <v>108.98506250257961</v>
      </c>
      <c r="R315" s="24">
        <v>111.48283138754472</v>
      </c>
      <c r="S315" s="24">
        <v>113.34839731659565</v>
      </c>
    </row>
    <row r="316" spans="1:19" outlineLevel="1">
      <c r="A316" s="10" t="s">
        <v>138</v>
      </c>
      <c r="B316" s="10" t="str">
        <f t="shared" si="105"/>
        <v>Asimétrico</v>
      </c>
      <c r="C316" s="10" t="str">
        <f t="shared" si="106"/>
        <v>Calidad Best Effort</v>
      </c>
      <c r="D316" s="22">
        <v>80</v>
      </c>
      <c r="E316" s="19" t="s">
        <v>34</v>
      </c>
      <c r="H316" s="19" t="s">
        <v>199</v>
      </c>
      <c r="J316" s="28">
        <f t="shared" si="110"/>
        <v>2.5467870870187617</v>
      </c>
      <c r="K316" s="28">
        <f t="shared" si="111"/>
        <v>1</v>
      </c>
      <c r="L316" s="28">
        <f t="shared" si="112"/>
        <v>1</v>
      </c>
      <c r="M316" s="25">
        <f t="shared" si="113"/>
        <v>2.5467870870187617</v>
      </c>
      <c r="O316" s="24">
        <v>110.37489305357268</v>
      </c>
      <c r="P316" s="24">
        <v>113.57835018574556</v>
      </c>
      <c r="Q316" s="24">
        <v>116.29543358722542</v>
      </c>
      <c r="R316" s="24">
        <v>118.96074485839914</v>
      </c>
      <c r="S316" s="24">
        <v>120.95144701172769</v>
      </c>
    </row>
    <row r="317" spans="1:19" outlineLevel="1">
      <c r="A317" s="10" t="s">
        <v>138</v>
      </c>
      <c r="B317" s="10" t="str">
        <f t="shared" si="105"/>
        <v>Asimétrico</v>
      </c>
      <c r="C317" s="10" t="str">
        <f t="shared" si="106"/>
        <v>Calidad Best Effort</v>
      </c>
      <c r="D317" s="22">
        <v>100</v>
      </c>
      <c r="E317" s="19" t="s">
        <v>34</v>
      </c>
      <c r="H317" s="19" t="s">
        <v>199</v>
      </c>
      <c r="J317" s="28">
        <f t="shared" si="110"/>
        <v>2.8386397992589538</v>
      </c>
      <c r="K317" s="28">
        <f t="shared" si="111"/>
        <v>1</v>
      </c>
      <c r="L317" s="28">
        <f t="shared" si="112"/>
        <v>1</v>
      </c>
      <c r="M317" s="25">
        <f t="shared" si="113"/>
        <v>2.8386397992589538</v>
      </c>
      <c r="O317" s="24">
        <v>123.02346193673547</v>
      </c>
      <c r="P317" s="24">
        <v>126.59402382506772</v>
      </c>
      <c r="Q317" s="24">
        <v>129.62247528874119</v>
      </c>
      <c r="R317" s="24">
        <v>132.59322172071862</v>
      </c>
      <c r="S317" s="24">
        <v>134.81205123721494</v>
      </c>
    </row>
    <row r="318" spans="1:19" outlineLevel="1">
      <c r="A318" s="10" t="s">
        <v>138</v>
      </c>
      <c r="B318" s="10" t="str">
        <f t="shared" si="105"/>
        <v>Asimétrico</v>
      </c>
      <c r="C318" s="10" t="str">
        <f t="shared" si="106"/>
        <v>Calidad Best Effort</v>
      </c>
      <c r="D318" s="22">
        <v>120</v>
      </c>
      <c r="E318" s="19" t="s">
        <v>34</v>
      </c>
      <c r="H318" s="19" t="s">
        <v>199</v>
      </c>
      <c r="J318" s="28">
        <f t="shared" si="110"/>
        <v>3.1017601306183762</v>
      </c>
      <c r="K318" s="28">
        <f t="shared" si="111"/>
        <v>1</v>
      </c>
      <c r="L318" s="28">
        <f t="shared" si="112"/>
        <v>1</v>
      </c>
      <c r="M318" s="25">
        <f t="shared" si="113"/>
        <v>3.1017601306183762</v>
      </c>
      <c r="O318" s="24">
        <v>134.42680169059489</v>
      </c>
      <c r="P318" s="24">
        <v>138.32832752420916</v>
      </c>
      <c r="Q318" s="24">
        <v>141.63749341767243</v>
      </c>
      <c r="R318" s="24">
        <v>144.88360546164853</v>
      </c>
      <c r="S318" s="24">
        <v>147.30810360780438</v>
      </c>
    </row>
    <row r="319" spans="1:19" outlineLevel="1">
      <c r="A319" s="10" t="s">
        <v>138</v>
      </c>
      <c r="B319" s="10" t="str">
        <f t="shared" si="105"/>
        <v>Asimétrico</v>
      </c>
      <c r="C319" s="10" t="str">
        <f t="shared" si="106"/>
        <v>Calidad Best Effort</v>
      </c>
      <c r="D319" s="22">
        <v>150</v>
      </c>
      <c r="E319" s="19" t="s">
        <v>34</v>
      </c>
      <c r="H319" s="19" t="s">
        <v>199</v>
      </c>
      <c r="J319" s="28">
        <f t="shared" si="110"/>
        <v>3.4572107732942632</v>
      </c>
      <c r="K319" s="28">
        <f t="shared" si="111"/>
        <v>1</v>
      </c>
      <c r="L319" s="28">
        <f t="shared" si="112"/>
        <v>1</v>
      </c>
      <c r="M319" s="25">
        <f t="shared" si="113"/>
        <v>3.4572107732942632</v>
      </c>
      <c r="O319" s="24">
        <v>149.83163347694583</v>
      </c>
      <c r="P319" s="24">
        <v>154.18026024892256</v>
      </c>
      <c r="Q319" s="24">
        <v>157.86864474537887</v>
      </c>
      <c r="R319" s="24">
        <v>161.48674964619758</v>
      </c>
      <c r="S319" s="24">
        <v>164.18908662834551</v>
      </c>
    </row>
    <row r="320" spans="1:19" outlineLevel="1">
      <c r="A320" s="10" t="s">
        <v>138</v>
      </c>
      <c r="B320" s="10" t="str">
        <f t="shared" si="105"/>
        <v>Asimétrico</v>
      </c>
      <c r="C320" s="10" t="str">
        <f t="shared" si="106"/>
        <v>Calidad Best Effort</v>
      </c>
      <c r="D320" s="22">
        <v>200</v>
      </c>
      <c r="E320" s="19" t="s">
        <v>34</v>
      </c>
      <c r="H320" s="19" t="s">
        <v>199</v>
      </c>
      <c r="J320" s="28">
        <f t="shared" si="110"/>
        <v>3.9762260973498145</v>
      </c>
      <c r="K320" s="28">
        <f t="shared" si="111"/>
        <v>1</v>
      </c>
      <c r="L320" s="28">
        <f t="shared" si="112"/>
        <v>1</v>
      </c>
      <c r="M320" s="25">
        <f t="shared" si="113"/>
        <v>3.9762260973498145</v>
      </c>
      <c r="O320" s="24">
        <v>172.32517491894183</v>
      </c>
      <c r="P320" s="24">
        <v>177.32664124316361</v>
      </c>
      <c r="Q320" s="24">
        <v>181.56874612295823</v>
      </c>
      <c r="R320" s="24">
        <v>185.73002065117458</v>
      </c>
      <c r="S320" s="24">
        <v>188.83804718957725</v>
      </c>
    </row>
    <row r="321" spans="1:19" outlineLevel="1">
      <c r="A321" s="10" t="s">
        <v>138</v>
      </c>
      <c r="B321" s="10" t="str">
        <f t="shared" si="105"/>
        <v>Asimétrico</v>
      </c>
      <c r="C321" s="10" t="str">
        <f t="shared" si="106"/>
        <v>Calidad Best Effort</v>
      </c>
      <c r="D321" s="22">
        <v>250</v>
      </c>
      <c r="E321" s="19" t="s">
        <v>34</v>
      </c>
      <c r="H321" s="19" t="s">
        <v>199</v>
      </c>
      <c r="J321" s="28">
        <f t="shared" si="110"/>
        <v>4.4318874193766264</v>
      </c>
      <c r="K321" s="28">
        <f t="shared" si="111"/>
        <v>1</v>
      </c>
      <c r="L321" s="28">
        <f t="shared" si="112"/>
        <v>1</v>
      </c>
      <c r="M321" s="25">
        <f t="shared" si="113"/>
        <v>4.4318874193766264</v>
      </c>
      <c r="O321" s="24">
        <v>192.07302504104683</v>
      </c>
      <c r="P321" s="24">
        <v>197.64764155883694</v>
      </c>
      <c r="Q321" s="24">
        <v>202.37587652036709</v>
      </c>
      <c r="R321" s="24">
        <v>207.01401826046242</v>
      </c>
      <c r="S321" s="24">
        <v>210.47821354951205</v>
      </c>
    </row>
    <row r="322" spans="1:19" outlineLevel="1">
      <c r="A322" s="10" t="s">
        <v>138</v>
      </c>
      <c r="B322" s="10" t="str">
        <f t="shared" si="105"/>
        <v>Asimétrico</v>
      </c>
      <c r="C322" s="10" t="str">
        <f t="shared" si="106"/>
        <v>Calidad Best Effort</v>
      </c>
      <c r="D322" s="22">
        <v>300</v>
      </c>
      <c r="E322" s="19" t="s">
        <v>34</v>
      </c>
      <c r="H322" s="19" t="s">
        <v>199</v>
      </c>
      <c r="J322" s="28">
        <f t="shared" si="110"/>
        <v>4.8426896939866175</v>
      </c>
      <c r="K322" s="28">
        <f t="shared" si="111"/>
        <v>1</v>
      </c>
      <c r="L322" s="28">
        <f t="shared" si="112"/>
        <v>1</v>
      </c>
      <c r="M322" s="25">
        <f t="shared" si="113"/>
        <v>4.8426896939866175</v>
      </c>
      <c r="O322" s="24">
        <v>209.87673441171091</v>
      </c>
      <c r="P322" s="24">
        <v>215.96807550503382</v>
      </c>
      <c r="Q322" s="24">
        <v>221.13458190563412</v>
      </c>
      <c r="R322" s="24">
        <v>226.20264412801973</v>
      </c>
      <c r="S322" s="24">
        <v>229.98794398714776</v>
      </c>
    </row>
    <row r="323" spans="1:19" outlineLevel="1">
      <c r="A323" s="10" t="s">
        <v>138</v>
      </c>
      <c r="B323" s="10" t="str">
        <f t="shared" si="105"/>
        <v>Asimétrico</v>
      </c>
      <c r="C323" s="10" t="str">
        <f t="shared" si="106"/>
        <v>Calidad Best Effort</v>
      </c>
      <c r="D323" s="22">
        <v>350</v>
      </c>
      <c r="E323" s="19" t="s">
        <v>34</v>
      </c>
      <c r="H323" s="19" t="s">
        <v>199</v>
      </c>
      <c r="J323" s="28">
        <f t="shared" si="110"/>
        <v>5.2195873591693909</v>
      </c>
      <c r="K323" s="28">
        <f t="shared" si="111"/>
        <v>1</v>
      </c>
      <c r="L323" s="28">
        <f t="shared" si="112"/>
        <v>1</v>
      </c>
      <c r="M323" s="25">
        <f t="shared" si="113"/>
        <v>5.2195873591693909</v>
      </c>
      <c r="O323" s="24">
        <v>226.21105607477006</v>
      </c>
      <c r="P323" s="24">
        <v>232.77647508366871</v>
      </c>
      <c r="Q323" s="24">
        <v>238.34508121036873</v>
      </c>
      <c r="R323" s="24">
        <v>243.80758142885188</v>
      </c>
      <c r="S323" s="24">
        <v>247.88748423986706</v>
      </c>
    </row>
    <row r="324" spans="1:19" outlineLevel="1">
      <c r="A324" s="10" t="s">
        <v>138</v>
      </c>
      <c r="B324" s="10" t="str">
        <f t="shared" si="105"/>
        <v>Asimétrico</v>
      </c>
      <c r="C324" s="10" t="str">
        <f t="shared" si="106"/>
        <v>Calidad Best Effort</v>
      </c>
      <c r="D324" s="22">
        <v>400</v>
      </c>
      <c r="E324" s="19" t="s">
        <v>34</v>
      </c>
      <c r="H324" s="19" t="s">
        <v>199</v>
      </c>
      <c r="J324" s="28">
        <f t="shared" si="110"/>
        <v>5.5697006648653096</v>
      </c>
      <c r="K324" s="28">
        <f t="shared" si="111"/>
        <v>1</v>
      </c>
      <c r="L324" s="28">
        <f t="shared" si="112"/>
        <v>1</v>
      </c>
      <c r="M324" s="25">
        <f t="shared" si="113"/>
        <v>5.5697006648653096</v>
      </c>
      <c r="O324" s="24">
        <v>241.3845736686792</v>
      </c>
      <c r="P324" s="24">
        <v>248.39038008644962</v>
      </c>
      <c r="Q324" s="24">
        <v>254.33251058681734</v>
      </c>
      <c r="R324" s="24">
        <v>260.16141793238842</v>
      </c>
      <c r="S324" s="24">
        <v>264.5149876373149</v>
      </c>
    </row>
    <row r="325" spans="1:19" outlineLevel="1">
      <c r="A325" s="10" t="s">
        <v>138</v>
      </c>
      <c r="B325" s="10" t="str">
        <f t="shared" si="105"/>
        <v>Asimétrico</v>
      </c>
      <c r="C325" s="10" t="str">
        <f t="shared" si="106"/>
        <v>Calidad Best Effort</v>
      </c>
      <c r="D325" s="22">
        <v>500</v>
      </c>
      <c r="E325" s="19" t="s">
        <v>34</v>
      </c>
      <c r="H325" s="19" t="s">
        <v>199</v>
      </c>
      <c r="J325" s="28">
        <f t="shared" si="110"/>
        <v>6.2079684861890678</v>
      </c>
      <c r="K325" s="28">
        <f t="shared" si="111"/>
        <v>1</v>
      </c>
      <c r="L325" s="28">
        <f t="shared" si="112"/>
        <v>1</v>
      </c>
      <c r="M325" s="25">
        <f t="shared" si="113"/>
        <v>6.2079684861890678</v>
      </c>
      <c r="O325" s="24">
        <v>269.0463844565661</v>
      </c>
      <c r="P325" s="24">
        <v>276.85503129035635</v>
      </c>
      <c r="Q325" s="24">
        <v>283.47810874222108</v>
      </c>
      <c r="R325" s="24">
        <v>289.97498806977404</v>
      </c>
      <c r="S325" s="24">
        <v>294.82746132764612</v>
      </c>
    </row>
    <row r="326" spans="1:19" outlineLevel="1">
      <c r="A326" s="10" t="s">
        <v>138</v>
      </c>
      <c r="B326" s="10" t="str">
        <f t="shared" si="105"/>
        <v>Asimétrico</v>
      </c>
      <c r="C326" s="10" t="str">
        <f t="shared" si="106"/>
        <v>Calidad Best Effort</v>
      </c>
      <c r="D326" s="22">
        <v>750</v>
      </c>
      <c r="E326" s="19" t="s">
        <v>34</v>
      </c>
      <c r="H326" s="19" t="s">
        <v>199</v>
      </c>
      <c r="J326" s="28">
        <f t="shared" si="110"/>
        <v>7.5607534060245989</v>
      </c>
      <c r="K326" s="28">
        <f t="shared" si="111"/>
        <v>1</v>
      </c>
      <c r="L326" s="28">
        <f t="shared" si="112"/>
        <v>1</v>
      </c>
      <c r="M326" s="25">
        <f t="shared" si="113"/>
        <v>7.5607534060245989</v>
      </c>
      <c r="O326" s="24">
        <v>327.67456410000744</v>
      </c>
      <c r="P326" s="24">
        <v>337.18480135014295</v>
      </c>
      <c r="Q326" s="24">
        <v>345.25112055165869</v>
      </c>
      <c r="R326" s="24">
        <v>353.16374166331661</v>
      </c>
      <c r="S326" s="24">
        <v>359.07362245503134</v>
      </c>
    </row>
    <row r="327" spans="1:19" outlineLevel="1">
      <c r="A327" s="10" t="s">
        <v>138</v>
      </c>
      <c r="B327" s="10" t="str">
        <f t="shared" si="105"/>
        <v>Asimétrico</v>
      </c>
      <c r="C327" s="10" t="str">
        <f t="shared" si="106"/>
        <v>Calidad Best Effort</v>
      </c>
      <c r="D327" s="22">
        <v>1000</v>
      </c>
      <c r="E327" s="19" t="s">
        <v>34</v>
      </c>
      <c r="H327" s="19" t="s">
        <v>199</v>
      </c>
      <c r="J327" s="28">
        <f t="shared" si="110"/>
        <v>8.6958149155642026</v>
      </c>
      <c r="K327" s="28">
        <f t="shared" si="111"/>
        <v>1</v>
      </c>
      <c r="L327" s="28">
        <f t="shared" si="112"/>
        <v>1</v>
      </c>
      <c r="M327" s="25">
        <f t="shared" si="113"/>
        <v>8.6958149155642026</v>
      </c>
      <c r="O327" s="24">
        <v>376.86685558100226</v>
      </c>
      <c r="P327" s="24">
        <v>387.80482148058911</v>
      </c>
      <c r="Q327" s="24">
        <v>397.08210048433898</v>
      </c>
      <c r="R327" s="24">
        <v>406.1826074032839</v>
      </c>
      <c r="S327" s="24">
        <v>412.97971170995919</v>
      </c>
    </row>
    <row r="328" spans="1:19" s="3" customFormat="1">
      <c r="A328" s="10" t="s">
        <v>138</v>
      </c>
      <c r="B328" s="10" t="str">
        <f>+IF(D326="Calidad best effort",C325,B326)</f>
        <v>Asimétrico</v>
      </c>
      <c r="C328" s="10" t="str">
        <f>+IF(D328=2,D326,C326)</f>
        <v>Calidad Best Effort</v>
      </c>
      <c r="D328" s="23" t="s">
        <v>154</v>
      </c>
      <c r="E328" s="2"/>
      <c r="F328" s="2"/>
      <c r="G328" s="2"/>
      <c r="H328" s="19"/>
      <c r="I328" s="2"/>
      <c r="J328" s="2"/>
      <c r="K328" s="2"/>
      <c r="L328" s="2"/>
      <c r="M328" s="2"/>
      <c r="N328" s="2"/>
      <c r="O328" s="17"/>
      <c r="P328" s="17"/>
      <c r="Q328" s="17"/>
      <c r="R328" s="17"/>
      <c r="S328" s="17"/>
    </row>
    <row r="329" spans="1:19" s="3" customFormat="1">
      <c r="A329" s="10" t="s">
        <v>138</v>
      </c>
      <c r="B329" s="10" t="str">
        <f>+IF(D328="Calidad best effort",C326,B328)</f>
        <v>Asimétrico</v>
      </c>
      <c r="C329" s="10" t="str">
        <f t="shared" ref="C329:C351" si="114">+IF(D329=2,D328,C328)</f>
        <v>Calidad Datos Generales</v>
      </c>
      <c r="D329" s="22">
        <f t="array" ref="D329:D351">vel.SAIB</f>
        <v>2</v>
      </c>
      <c r="E329" s="2"/>
      <c r="F329" s="2"/>
      <c r="G329" s="2"/>
      <c r="H329" s="19"/>
      <c r="I329" s="2"/>
      <c r="J329" s="28">
        <f t="shared" ref="J329" si="115">INDEX(factor.vel.SAIB,MATCH(D329,vel.SAIB,0))</f>
        <v>0.42371230003293037</v>
      </c>
      <c r="K329" s="28">
        <f t="shared" ref="K329" si="116">INDEX(factor.calidad.SAIB,MATCH(C329,calidad.SAIB,0))</f>
        <v>1.1101500319478763</v>
      </c>
      <c r="L329" s="28">
        <f t="shared" ref="L329" si="117">INDEX(factor.simetria.SAIB,MATCH(B329,simetria.SAIB,0))</f>
        <v>1</v>
      </c>
      <c r="M329" s="25">
        <f>J329*K329*L329</f>
        <v>0.4703842234182658</v>
      </c>
      <c r="N329"/>
      <c r="O329" s="24">
        <f t="array" ref="O329:S351">INDEX(costo.unitario,MATCH($A329:$A351,niveles.desagregacion,0),indice.tiempo)*M329:M351</f>
        <v>20.385924138893849</v>
      </c>
      <c r="P329" s="24">
        <v>20.977593424108719</v>
      </c>
      <c r="Q329" s="24">
        <v>21.479430885230705</v>
      </c>
      <c r="R329" s="24">
        <v>21.971706183330554</v>
      </c>
      <c r="S329" s="24">
        <v>22.339383124690681</v>
      </c>
    </row>
    <row r="330" spans="1:19">
      <c r="A330" s="10" t="s">
        <v>138</v>
      </c>
      <c r="B330" s="10" t="str">
        <f t="shared" ref="B330:B351" si="118">+IF(D329="Calidad best effort",C328,B329)</f>
        <v>Asimétrico</v>
      </c>
      <c r="C330" s="10" t="str">
        <f t="shared" si="114"/>
        <v>Calidad Datos Generales</v>
      </c>
      <c r="D330" s="22">
        <v>3</v>
      </c>
      <c r="E330" s="19" t="s">
        <v>34</v>
      </c>
      <c r="H330" s="19" t="s">
        <v>199</v>
      </c>
      <c r="J330" s="28">
        <f t="shared" ref="J330:J351" si="119">INDEX(factor.vel.SAIB,MATCH(D330,vel.SAIB,0))</f>
        <v>0.51604389145588314</v>
      </c>
      <c r="K330" s="28">
        <f t="shared" ref="K330:K351" si="120">INDEX(factor.calidad.SAIB,MATCH(C330,calidad.SAIB,0))</f>
        <v>1.1101500319478763</v>
      </c>
      <c r="L330" s="28">
        <f t="shared" ref="L330:L351" si="121">INDEX(factor.simetria.SAIB,MATCH(B330,simetria.SAIB,0))</f>
        <v>1</v>
      </c>
      <c r="M330" s="25">
        <f>J330*K330*L330</f>
        <v>0.57288614258625503</v>
      </c>
      <c r="O330" s="24">
        <v>24.828242235926599</v>
      </c>
      <c r="P330" s="24">
        <v>25.548842795252991</v>
      </c>
      <c r="Q330" s="24">
        <v>26.160036183539347</v>
      </c>
      <c r="R330" s="24">
        <v>26.759583707836626</v>
      </c>
      <c r="S330" s="24">
        <v>27.207381516876698</v>
      </c>
    </row>
    <row r="331" spans="1:19" outlineLevel="1">
      <c r="A331" s="10" t="s">
        <v>138</v>
      </c>
      <c r="B331" s="10" t="str">
        <f t="shared" si="118"/>
        <v>Asimétrico</v>
      </c>
      <c r="C331" s="10" t="str">
        <f t="shared" si="114"/>
        <v>Calidad Datos Generales</v>
      </c>
      <c r="D331" s="22">
        <v>5</v>
      </c>
      <c r="E331" s="19" t="s">
        <v>34</v>
      </c>
      <c r="H331" s="19" t="s">
        <v>199</v>
      </c>
      <c r="J331" s="28">
        <f t="shared" si="119"/>
        <v>0.66152993854355946</v>
      </c>
      <c r="K331" s="28">
        <f t="shared" si="120"/>
        <v>1.1101500319478763</v>
      </c>
      <c r="L331" s="28">
        <f t="shared" si="121"/>
        <v>1</v>
      </c>
      <c r="M331" s="25">
        <f t="shared" ref="M331:M351" si="122">J331*K331*L331</f>
        <v>0.73439748240860914</v>
      </c>
      <c r="O331" s="24">
        <v>31.827962373780526</v>
      </c>
      <c r="P331" s="24">
        <v>32.751718766634554</v>
      </c>
      <c r="Q331" s="24">
        <v>33.535223292675184</v>
      </c>
      <c r="R331" s="24">
        <v>34.303798686104152</v>
      </c>
      <c r="S331" s="24">
        <v>34.877842216119554</v>
      </c>
    </row>
    <row r="332" spans="1:19" outlineLevel="1">
      <c r="A332" s="10" t="s">
        <v>138</v>
      </c>
      <c r="B332" s="10" t="str">
        <f t="shared" si="118"/>
        <v>Asimétrico</v>
      </c>
      <c r="C332" s="10" t="str">
        <f t="shared" si="114"/>
        <v>Calidad Datos Generales</v>
      </c>
      <c r="D332" s="22">
        <v>10</v>
      </c>
      <c r="E332" s="19" t="s">
        <v>34</v>
      </c>
      <c r="H332" s="19" t="s">
        <v>199</v>
      </c>
      <c r="J332" s="28">
        <f t="shared" si="119"/>
        <v>0.92663838733670956</v>
      </c>
      <c r="K332" s="28">
        <f t="shared" si="120"/>
        <v>1.1101500319478763</v>
      </c>
      <c r="L332" s="28">
        <f t="shared" si="121"/>
        <v>1</v>
      </c>
      <c r="M332" s="25">
        <f t="shared" si="122"/>
        <v>1.0287076353059768</v>
      </c>
      <c r="O332" s="24">
        <v>44.583033976037427</v>
      </c>
      <c r="P332" s="24">
        <v>45.876986198442957</v>
      </c>
      <c r="Q332" s="24">
        <v>46.974480549310485</v>
      </c>
      <c r="R332" s="24">
        <v>48.051062910316965</v>
      </c>
      <c r="S332" s="24">
        <v>48.855154667805152</v>
      </c>
    </row>
    <row r="333" spans="1:19" outlineLevel="1">
      <c r="A333" s="10" t="s">
        <v>138</v>
      </c>
      <c r="B333" s="10" t="str">
        <f t="shared" si="118"/>
        <v>Asimétrico</v>
      </c>
      <c r="C333" s="10" t="str">
        <f t="shared" si="114"/>
        <v>Calidad Datos Generales</v>
      </c>
      <c r="D333" s="22">
        <v>15</v>
      </c>
      <c r="E333" s="19" t="s">
        <v>34</v>
      </c>
      <c r="H333" s="19" t="s">
        <v>199</v>
      </c>
      <c r="J333" s="28">
        <f t="shared" si="119"/>
        <v>1.1285631295963692</v>
      </c>
      <c r="K333" s="28">
        <f t="shared" si="120"/>
        <v>1.1101500319478763</v>
      </c>
      <c r="L333" s="28">
        <f t="shared" si="121"/>
        <v>1</v>
      </c>
      <c r="M333" s="25">
        <f t="shared" si="122"/>
        <v>1.2528743943766045</v>
      </c>
      <c r="O333" s="24">
        <v>54.298169640381346</v>
      </c>
      <c r="P333" s="24">
        <v>55.874088347853949</v>
      </c>
      <c r="Q333" s="24">
        <v>57.210738843080328</v>
      </c>
      <c r="R333" s="24">
        <v>58.521920394815716</v>
      </c>
      <c r="S333" s="24">
        <v>59.5012326300035</v>
      </c>
    </row>
    <row r="334" spans="1:19" outlineLevel="1">
      <c r="A334" s="10" t="s">
        <v>138</v>
      </c>
      <c r="B334" s="10" t="str">
        <f t="shared" si="118"/>
        <v>Asimétrico</v>
      </c>
      <c r="C334" s="10" t="str">
        <f t="shared" si="114"/>
        <v>Calidad Datos Generales</v>
      </c>
      <c r="D334" s="22">
        <v>20</v>
      </c>
      <c r="E334" s="19" t="s">
        <v>34</v>
      </c>
      <c r="H334" s="19" t="s">
        <v>199</v>
      </c>
      <c r="J334" s="28">
        <f t="shared" si="119"/>
        <v>1.2979891775970445</v>
      </c>
      <c r="K334" s="28">
        <f t="shared" si="120"/>
        <v>1.1101500319478763</v>
      </c>
      <c r="L334" s="28">
        <f t="shared" si="121"/>
        <v>1</v>
      </c>
      <c r="M334" s="25">
        <f t="shared" si="122"/>
        <v>1.4409627269773566</v>
      </c>
      <c r="O334" s="24">
        <v>62.449706807052976</v>
      </c>
      <c r="P334" s="24">
        <v>64.262211020090433</v>
      </c>
      <c r="Q334" s="24">
        <v>65.799526772780396</v>
      </c>
      <c r="R334" s="24">
        <v>67.307550045369595</v>
      </c>
      <c r="S334" s="24">
        <v>68.4338819708302</v>
      </c>
    </row>
    <row r="335" spans="1:19" outlineLevel="1">
      <c r="A335" s="10" t="s">
        <v>138</v>
      </c>
      <c r="B335" s="10" t="str">
        <f t="shared" si="118"/>
        <v>Asimétrico</v>
      </c>
      <c r="C335" s="10" t="str">
        <f t="shared" si="114"/>
        <v>Calidad Datos Generales</v>
      </c>
      <c r="D335" s="22">
        <v>30</v>
      </c>
      <c r="E335" s="19" t="s">
        <v>34</v>
      </c>
      <c r="H335" s="19" t="s">
        <v>199</v>
      </c>
      <c r="J335" s="28">
        <f t="shared" si="119"/>
        <v>1.5808353598013152</v>
      </c>
      <c r="K335" s="28">
        <f t="shared" si="120"/>
        <v>1.1101500319478763</v>
      </c>
      <c r="L335" s="28">
        <f t="shared" si="121"/>
        <v>1</v>
      </c>
      <c r="M335" s="25">
        <f t="shared" si="122"/>
        <v>1.7549644251877625</v>
      </c>
      <c r="O335" s="24">
        <v>76.05818787532472</v>
      </c>
      <c r="P335" s="24">
        <v>78.265656781238803</v>
      </c>
      <c r="Q335" s="24">
        <v>80.137970620966613</v>
      </c>
      <c r="R335" s="24">
        <v>81.9746088255514</v>
      </c>
      <c r="S335" s="24">
        <v>83.34638092147712</v>
      </c>
    </row>
    <row r="336" spans="1:19" outlineLevel="1">
      <c r="A336" s="10" t="s">
        <v>138</v>
      </c>
      <c r="B336" s="10" t="str">
        <f t="shared" si="118"/>
        <v>Asimétrico</v>
      </c>
      <c r="C336" s="10" t="str">
        <f t="shared" si="114"/>
        <v>Calidad Datos Generales</v>
      </c>
      <c r="D336" s="22">
        <v>40</v>
      </c>
      <c r="E336" s="19" t="s">
        <v>34</v>
      </c>
      <c r="H336" s="19" t="s">
        <v>199</v>
      </c>
      <c r="J336" s="28">
        <f t="shared" si="119"/>
        <v>1.8181589800108939</v>
      </c>
      <c r="K336" s="28">
        <f t="shared" si="120"/>
        <v>1.1101500319478763</v>
      </c>
      <c r="L336" s="28">
        <f t="shared" si="121"/>
        <v>1</v>
      </c>
      <c r="M336" s="25">
        <f t="shared" si="122"/>
        <v>2.0184292497454122</v>
      </c>
      <c r="O336" s="24">
        <v>87.476457577630086</v>
      </c>
      <c r="P336" s="24">
        <v>90.015323747024823</v>
      </c>
      <c r="Q336" s="24">
        <v>92.168719545008258</v>
      </c>
      <c r="R336" s="24">
        <v>94.281083887058784</v>
      </c>
      <c r="S336" s="24">
        <v>95.858793886567653</v>
      </c>
    </row>
    <row r="337" spans="1:19" outlineLevel="1">
      <c r="A337" s="10" t="s">
        <v>138</v>
      </c>
      <c r="B337" s="10" t="str">
        <f t="shared" si="118"/>
        <v>Asimétrico</v>
      </c>
      <c r="C337" s="10" t="str">
        <f t="shared" si="114"/>
        <v>Calidad Datos Generales</v>
      </c>
      <c r="D337" s="22">
        <v>50</v>
      </c>
      <c r="E337" s="19" t="s">
        <v>34</v>
      </c>
      <c r="H337" s="19" t="s">
        <v>199</v>
      </c>
      <c r="J337" s="28">
        <f t="shared" si="119"/>
        <v>2.0265135112179755</v>
      </c>
      <c r="K337" s="28">
        <f t="shared" si="120"/>
        <v>1.1101500319478763</v>
      </c>
      <c r="L337" s="28">
        <f t="shared" si="121"/>
        <v>1</v>
      </c>
      <c r="M337" s="25">
        <f t="shared" si="122"/>
        <v>2.2497340392214387</v>
      </c>
      <c r="O337" s="24">
        <v>97.500947465821312</v>
      </c>
      <c r="P337" s="24">
        <v>100.33075863856146</v>
      </c>
      <c r="Q337" s="24">
        <v>102.73092591083559</v>
      </c>
      <c r="R337" s="24">
        <v>105.08535966874317</v>
      </c>
      <c r="S337" s="24">
        <v>106.84386960430956</v>
      </c>
    </row>
    <row r="338" spans="1:19" outlineLevel="1">
      <c r="A338" s="10" t="s">
        <v>138</v>
      </c>
      <c r="B338" s="10" t="str">
        <f t="shared" si="118"/>
        <v>Asimétrico</v>
      </c>
      <c r="C338" s="10" t="str">
        <f t="shared" si="114"/>
        <v>Calidad Datos Generales</v>
      </c>
      <c r="D338" s="22">
        <v>60</v>
      </c>
      <c r="E338" s="19" t="s">
        <v>34</v>
      </c>
      <c r="H338" s="19" t="s">
        <v>199</v>
      </c>
      <c r="J338" s="28">
        <f t="shared" si="119"/>
        <v>2.2143559090858629</v>
      </c>
      <c r="K338" s="28">
        <f t="shared" si="120"/>
        <v>1.1101500319478763</v>
      </c>
      <c r="L338" s="28">
        <f t="shared" si="121"/>
        <v>1</v>
      </c>
      <c r="M338" s="25">
        <f t="shared" si="122"/>
        <v>2.4582672832156396</v>
      </c>
      <c r="O338" s="24">
        <v>106.53854413862278</v>
      </c>
      <c r="P338" s="24">
        <v>109.63065729615521</v>
      </c>
      <c r="Q338" s="24">
        <v>112.2533018296034</v>
      </c>
      <c r="R338" s="24">
        <v>114.82597369954836</v>
      </c>
      <c r="S338" s="24">
        <v>116.74748413875943</v>
      </c>
    </row>
    <row r="339" spans="1:19" outlineLevel="1">
      <c r="A339" s="10" t="s">
        <v>138</v>
      </c>
      <c r="B339" s="10" t="str">
        <f t="shared" si="118"/>
        <v>Asimétrico</v>
      </c>
      <c r="C339" s="10" t="str">
        <f t="shared" si="114"/>
        <v>Calidad Datos Generales</v>
      </c>
      <c r="D339" s="22">
        <v>70</v>
      </c>
      <c r="E339" s="19" t="s">
        <v>34</v>
      </c>
      <c r="H339" s="19" t="s">
        <v>199</v>
      </c>
      <c r="J339" s="28">
        <f t="shared" si="119"/>
        <v>2.3866951719245444</v>
      </c>
      <c r="K339" s="28">
        <f t="shared" si="120"/>
        <v>1.1101500319478763</v>
      </c>
      <c r="L339" s="28">
        <f t="shared" si="121"/>
        <v>1</v>
      </c>
      <c r="M339" s="25">
        <f t="shared" si="122"/>
        <v>2.6495897213618753</v>
      </c>
      <c r="O339" s="24">
        <v>114.83024380868004</v>
      </c>
      <c r="P339" s="24">
        <v>118.16301046730341</v>
      </c>
      <c r="Q339" s="24">
        <v>120.98977061908006</v>
      </c>
      <c r="R339" s="24">
        <v>123.76266882652249</v>
      </c>
      <c r="S339" s="24">
        <v>125.83372690225924</v>
      </c>
    </row>
    <row r="340" spans="1:19" outlineLevel="1">
      <c r="A340" s="10" t="s">
        <v>138</v>
      </c>
      <c r="B340" s="10" t="str">
        <f t="shared" si="118"/>
        <v>Asimétrico</v>
      </c>
      <c r="C340" s="10" t="str">
        <f t="shared" si="114"/>
        <v>Calidad Datos Generales</v>
      </c>
      <c r="D340" s="22">
        <v>80</v>
      </c>
      <c r="E340" s="19" t="s">
        <v>34</v>
      </c>
      <c r="H340" s="19" t="s">
        <v>199</v>
      </c>
      <c r="J340" s="28">
        <f t="shared" si="119"/>
        <v>2.5467870870187617</v>
      </c>
      <c r="K340" s="28">
        <f t="shared" si="120"/>
        <v>1.1101500319478763</v>
      </c>
      <c r="L340" s="28">
        <f t="shared" si="121"/>
        <v>1</v>
      </c>
      <c r="M340" s="25">
        <f t="shared" si="122"/>
        <v>2.8273157660183172</v>
      </c>
      <c r="O340" s="24">
        <v>122.53269104966715</v>
      </c>
      <c r="P340" s="24">
        <v>126.08900908729252</v>
      </c>
      <c r="Q340" s="24">
        <v>129.10537931225042</v>
      </c>
      <c r="R340" s="24">
        <v>132.06427470509496</v>
      </c>
      <c r="S340" s="24">
        <v>134.27425276421138</v>
      </c>
    </row>
    <row r="341" spans="1:19" outlineLevel="1">
      <c r="A341" s="10" t="s">
        <v>138</v>
      </c>
      <c r="B341" s="10" t="str">
        <f t="shared" si="118"/>
        <v>Asimétrico</v>
      </c>
      <c r="C341" s="10" t="str">
        <f t="shared" si="114"/>
        <v>Calidad Datos Generales</v>
      </c>
      <c r="D341" s="22">
        <v>100</v>
      </c>
      <c r="E341" s="19" t="s">
        <v>34</v>
      </c>
      <c r="H341" s="19" t="s">
        <v>199</v>
      </c>
      <c r="J341" s="28">
        <f t="shared" si="119"/>
        <v>2.8386397992589538</v>
      </c>
      <c r="K341" s="28">
        <f t="shared" si="120"/>
        <v>1.1101500319478763</v>
      </c>
      <c r="L341" s="28">
        <f t="shared" si="121"/>
        <v>1</v>
      </c>
      <c r="M341" s="25">
        <f t="shared" si="122"/>
        <v>3.1513160638358406</v>
      </c>
      <c r="O341" s="24">
        <v>136.57450019940524</v>
      </c>
      <c r="P341" s="24">
        <v>140.53835959380913</v>
      </c>
      <c r="Q341" s="24">
        <v>143.90039508295882</v>
      </c>
      <c r="R341" s="24">
        <v>147.19836932932759</v>
      </c>
      <c r="S341" s="24">
        <v>149.6616029879529</v>
      </c>
    </row>
    <row r="342" spans="1:19" outlineLevel="1">
      <c r="A342" s="10" t="s">
        <v>138</v>
      </c>
      <c r="B342" s="10" t="str">
        <f t="shared" si="118"/>
        <v>Asimétrico</v>
      </c>
      <c r="C342" s="10" t="str">
        <f t="shared" si="114"/>
        <v>Calidad Datos Generales</v>
      </c>
      <c r="D342" s="22">
        <v>120</v>
      </c>
      <c r="E342" s="19" t="s">
        <v>34</v>
      </c>
      <c r="H342" s="19" t="s">
        <v>199</v>
      </c>
      <c r="J342" s="28">
        <f t="shared" si="119"/>
        <v>3.1017601306183762</v>
      </c>
      <c r="K342" s="28">
        <f t="shared" si="120"/>
        <v>1.1101500319478763</v>
      </c>
      <c r="L342" s="28">
        <f t="shared" si="121"/>
        <v>1</v>
      </c>
      <c r="M342" s="25">
        <f t="shared" si="122"/>
        <v>3.4434191081006391</v>
      </c>
      <c r="O342" s="24">
        <v>149.23391819146474</v>
      </c>
      <c r="P342" s="24">
        <v>153.56519722029708</v>
      </c>
      <c r="Q342" s="24">
        <v>157.23886784264616</v>
      </c>
      <c r="R342" s="24">
        <v>160.84253923197261</v>
      </c>
      <c r="S342" s="24">
        <v>163.53409592638511</v>
      </c>
    </row>
    <row r="343" spans="1:19" outlineLevel="1">
      <c r="A343" s="10" t="s">
        <v>138</v>
      </c>
      <c r="B343" s="10" t="str">
        <f t="shared" si="118"/>
        <v>Asimétrico</v>
      </c>
      <c r="C343" s="10" t="str">
        <f t="shared" si="114"/>
        <v>Calidad Datos Generales</v>
      </c>
      <c r="D343" s="22">
        <v>150</v>
      </c>
      <c r="E343" s="19" t="s">
        <v>34</v>
      </c>
      <c r="H343" s="19" t="s">
        <v>199</v>
      </c>
      <c r="J343" s="28">
        <f t="shared" si="119"/>
        <v>3.4572107732942632</v>
      </c>
      <c r="K343" s="28">
        <f t="shared" si="120"/>
        <v>1.1101500319478763</v>
      </c>
      <c r="L343" s="28">
        <f t="shared" si="121"/>
        <v>1</v>
      </c>
      <c r="M343" s="25">
        <f t="shared" si="122"/>
        <v>3.8380226504231683</v>
      </c>
      <c r="O343" s="24">
        <v>166.33559269123387</v>
      </c>
      <c r="P343" s="24">
        <v>171.16322084107324</v>
      </c>
      <c r="Q343" s="24">
        <v>175.2578810076503</v>
      </c>
      <c r="R343" s="24">
        <v>179.27452027888495</v>
      </c>
      <c r="S343" s="24">
        <v>182.2745197659504</v>
      </c>
    </row>
    <row r="344" spans="1:19" outlineLevel="1">
      <c r="A344" s="10" t="s">
        <v>138</v>
      </c>
      <c r="B344" s="10" t="str">
        <f t="shared" si="118"/>
        <v>Asimétrico</v>
      </c>
      <c r="C344" s="10" t="str">
        <f t="shared" si="114"/>
        <v>Calidad Datos Generales</v>
      </c>
      <c r="D344" s="22">
        <v>200</v>
      </c>
      <c r="E344" s="19" t="s">
        <v>34</v>
      </c>
      <c r="H344" s="19" t="s">
        <v>199</v>
      </c>
      <c r="J344" s="28">
        <f t="shared" si="119"/>
        <v>3.9762260973498145</v>
      </c>
      <c r="K344" s="28">
        <f t="shared" si="120"/>
        <v>1.1101500319478763</v>
      </c>
      <c r="L344" s="28">
        <f t="shared" si="121"/>
        <v>1</v>
      </c>
      <c r="M344" s="25">
        <f t="shared" si="122"/>
        <v>4.4142075290048757</v>
      </c>
      <c r="O344" s="24">
        <v>191.30679844168662</v>
      </c>
      <c r="P344" s="24">
        <v>196.85917644130768</v>
      </c>
      <c r="Q344" s="24">
        <v>201.56854930913789</v>
      </c>
      <c r="R344" s="24">
        <v>206.18818835958118</v>
      </c>
      <c r="S344" s="24">
        <v>209.63856412048372</v>
      </c>
    </row>
    <row r="345" spans="1:19" outlineLevel="1">
      <c r="A345" s="10" t="s">
        <v>138</v>
      </c>
      <c r="B345" s="10" t="str">
        <f t="shared" si="118"/>
        <v>Asimétrico</v>
      </c>
      <c r="C345" s="10" t="str">
        <f t="shared" si="114"/>
        <v>Calidad Datos Generales</v>
      </c>
      <c r="D345" s="22">
        <v>250</v>
      </c>
      <c r="E345" s="19" t="s">
        <v>34</v>
      </c>
      <c r="H345" s="19" t="s">
        <v>199</v>
      </c>
      <c r="J345" s="28">
        <f t="shared" si="119"/>
        <v>4.4318874193766264</v>
      </c>
      <c r="K345" s="28">
        <f t="shared" si="120"/>
        <v>1.1101500319478763</v>
      </c>
      <c r="L345" s="28">
        <f t="shared" si="121"/>
        <v>1</v>
      </c>
      <c r="M345" s="25">
        <f t="shared" si="122"/>
        <v>4.9200599602103532</v>
      </c>
      <c r="O345" s="24">
        <v>213.2298748856434</v>
      </c>
      <c r="P345" s="24">
        <v>219.41853559096526</v>
      </c>
      <c r="Q345" s="24">
        <v>224.66758578456501</v>
      </c>
      <c r="R345" s="24">
        <v>229.81661898551062</v>
      </c>
      <c r="S345" s="24">
        <v>233.66239549632274</v>
      </c>
    </row>
    <row r="346" spans="1:19" outlineLevel="1">
      <c r="A346" s="10" t="s">
        <v>138</v>
      </c>
      <c r="B346" s="10" t="str">
        <f t="shared" si="118"/>
        <v>Asimétrico</v>
      </c>
      <c r="C346" s="10" t="str">
        <f t="shared" si="114"/>
        <v>Calidad Datos Generales</v>
      </c>
      <c r="D346" s="22">
        <v>300</v>
      </c>
      <c r="E346" s="19" t="s">
        <v>34</v>
      </c>
      <c r="H346" s="19" t="s">
        <v>199</v>
      </c>
      <c r="J346" s="28">
        <f t="shared" si="119"/>
        <v>4.8426896939866175</v>
      </c>
      <c r="K346" s="28">
        <f t="shared" si="120"/>
        <v>1.1101500319478763</v>
      </c>
      <c r="L346" s="28">
        <f t="shared" si="121"/>
        <v>1</v>
      </c>
      <c r="M346" s="25">
        <f t="shared" si="122"/>
        <v>5.3761121184928946</v>
      </c>
      <c r="O346" s="24">
        <v>232.99466341227679</v>
      </c>
      <c r="P346" s="24">
        <v>239.75696592163465</v>
      </c>
      <c r="Q346" s="24">
        <v>245.49256316731996</v>
      </c>
      <c r="R346" s="24">
        <v>251.11887260541519</v>
      </c>
      <c r="S346" s="24">
        <v>255.32112336495845</v>
      </c>
    </row>
    <row r="347" spans="1:19" outlineLevel="1">
      <c r="A347" s="10" t="s">
        <v>138</v>
      </c>
      <c r="B347" s="10" t="str">
        <f t="shared" si="118"/>
        <v>Asimétrico</v>
      </c>
      <c r="C347" s="10" t="str">
        <f t="shared" si="114"/>
        <v>Calidad Datos Generales</v>
      </c>
      <c r="D347" s="22">
        <v>350</v>
      </c>
      <c r="E347" s="19" t="s">
        <v>34</v>
      </c>
      <c r="H347" s="19" t="s">
        <v>199</v>
      </c>
      <c r="J347" s="28">
        <f t="shared" si="119"/>
        <v>5.2195873591693909</v>
      </c>
      <c r="K347" s="28">
        <f t="shared" si="120"/>
        <v>1.1101500319478763</v>
      </c>
      <c r="L347" s="28">
        <f t="shared" si="121"/>
        <v>1</v>
      </c>
      <c r="M347" s="25">
        <f t="shared" si="122"/>
        <v>5.7945250735366303</v>
      </c>
      <c r="O347" s="24">
        <v>251.1282111283688</v>
      </c>
      <c r="P347" s="24">
        <v>258.41681125084881</v>
      </c>
      <c r="Q347" s="24">
        <v>264.59879952031002</v>
      </c>
      <c r="R347" s="24">
        <v>270.66299431237434</v>
      </c>
      <c r="S347" s="24">
        <v>275.19229854836709</v>
      </c>
    </row>
    <row r="348" spans="1:19" outlineLevel="1">
      <c r="A348" s="10" t="s">
        <v>138</v>
      </c>
      <c r="B348" s="10" t="str">
        <f t="shared" si="118"/>
        <v>Asimétrico</v>
      </c>
      <c r="C348" s="10" t="str">
        <f t="shared" si="114"/>
        <v>Calidad Datos Generales</v>
      </c>
      <c r="D348" s="22">
        <v>400</v>
      </c>
      <c r="E348" s="19" t="s">
        <v>34</v>
      </c>
      <c r="H348" s="19" t="s">
        <v>199</v>
      </c>
      <c r="J348" s="28">
        <f t="shared" si="119"/>
        <v>5.5697006648653096</v>
      </c>
      <c r="K348" s="28">
        <f t="shared" si="120"/>
        <v>1.1101500319478763</v>
      </c>
      <c r="L348" s="28">
        <f t="shared" si="121"/>
        <v>1</v>
      </c>
      <c r="M348" s="25">
        <f t="shared" si="122"/>
        <v>6.1832033710403316</v>
      </c>
      <c r="O348" s="24">
        <v>267.97309217000873</v>
      </c>
      <c r="P348" s="24">
        <v>275.7505883885172</v>
      </c>
      <c r="Q348" s="24">
        <v>282.34724475333883</v>
      </c>
      <c r="R348" s="24">
        <v>288.81820642924578</v>
      </c>
      <c r="S348" s="24">
        <v>293.65132197625729</v>
      </c>
    </row>
    <row r="349" spans="1:19" outlineLevel="1">
      <c r="A349" s="10" t="s">
        <v>138</v>
      </c>
      <c r="B349" s="10" t="str">
        <f t="shared" si="118"/>
        <v>Asimétrico</v>
      </c>
      <c r="C349" s="10" t="str">
        <f t="shared" si="114"/>
        <v>Calidad Datos Generales</v>
      </c>
      <c r="D349" s="22">
        <v>500</v>
      </c>
      <c r="E349" s="19" t="s">
        <v>34</v>
      </c>
      <c r="H349" s="19" t="s">
        <v>199</v>
      </c>
      <c r="J349" s="28">
        <f t="shared" si="119"/>
        <v>6.2079684861890678</v>
      </c>
      <c r="K349" s="28">
        <f t="shared" si="120"/>
        <v>1.1101500319478763</v>
      </c>
      <c r="L349" s="28">
        <f t="shared" si="121"/>
        <v>1</v>
      </c>
      <c r="M349" s="25">
        <f t="shared" si="122"/>
        <v>6.8917764132742034</v>
      </c>
      <c r="O349" s="24">
        <v>298.68185229991752</v>
      </c>
      <c r="P349" s="24">
        <v>307.3506218319194</v>
      </c>
      <c r="Q349" s="24">
        <v>314.70323147670035</v>
      </c>
      <c r="R349" s="24">
        <v>321.91574226974473</v>
      </c>
      <c r="S349" s="24">
        <v>327.3027156119976</v>
      </c>
    </row>
    <row r="350" spans="1:19" outlineLevel="1">
      <c r="A350" s="10" t="s">
        <v>138</v>
      </c>
      <c r="B350" s="10" t="str">
        <f t="shared" si="118"/>
        <v>Asimétrico</v>
      </c>
      <c r="C350" s="10" t="str">
        <f t="shared" si="114"/>
        <v>Calidad Datos Generales</v>
      </c>
      <c r="D350" s="22">
        <v>750</v>
      </c>
      <c r="E350" s="19" t="s">
        <v>34</v>
      </c>
      <c r="H350" s="19" t="s">
        <v>199</v>
      </c>
      <c r="J350" s="28">
        <f t="shared" si="119"/>
        <v>7.5607534060245989</v>
      </c>
      <c r="K350" s="28">
        <f t="shared" si="120"/>
        <v>1.1101500319478763</v>
      </c>
      <c r="L350" s="28">
        <f t="shared" si="121"/>
        <v>1</v>
      </c>
      <c r="M350" s="25">
        <f t="shared" si="122"/>
        <v>8.3935706352482224</v>
      </c>
      <c r="O350" s="24">
        <v>363.76792780412967</v>
      </c>
      <c r="P350" s="24">
        <v>374.3257179911995</v>
      </c>
      <c r="Q350" s="24">
        <v>383.28054251046393</v>
      </c>
      <c r="R350" s="24">
        <v>392.06473909036242</v>
      </c>
      <c r="S350" s="24">
        <v>398.6255934400927</v>
      </c>
    </row>
    <row r="351" spans="1:19" outlineLevel="1">
      <c r="A351" s="10" t="s">
        <v>138</v>
      </c>
      <c r="B351" s="10" t="str">
        <f t="shared" si="118"/>
        <v>Asimétrico</v>
      </c>
      <c r="C351" s="10" t="str">
        <f t="shared" si="114"/>
        <v>Calidad Datos Generales</v>
      </c>
      <c r="D351" s="22">
        <v>1000</v>
      </c>
      <c r="E351" s="19" t="s">
        <v>34</v>
      </c>
      <c r="H351" s="19" t="s">
        <v>199</v>
      </c>
      <c r="J351" s="28">
        <f t="shared" si="119"/>
        <v>8.6958149155642026</v>
      </c>
      <c r="K351" s="28">
        <f t="shared" si="120"/>
        <v>1.1101500319478763</v>
      </c>
      <c r="L351" s="28">
        <f t="shared" si="121"/>
        <v>1</v>
      </c>
      <c r="M351" s="25">
        <f t="shared" si="122"/>
        <v>9.6536592063264184</v>
      </c>
      <c r="O351" s="24">
        <v>418.37875176334529</v>
      </c>
      <c r="P351" s="24">
        <v>430.5215349562165</v>
      </c>
      <c r="Q351" s="24">
        <v>440.82070653861877</v>
      </c>
      <c r="R351" s="24">
        <v>450.92363458542729</v>
      </c>
      <c r="S351" s="24">
        <v>458.46944014863595</v>
      </c>
    </row>
    <row r="352" spans="1:19" s="3" customFormat="1">
      <c r="A352" s="10" t="s">
        <v>138</v>
      </c>
      <c r="B352" s="10" t="str">
        <f>+IF(D350="Calidad best effort",C349,B350)</f>
        <v>Asimétrico</v>
      </c>
      <c r="C352" s="10" t="str">
        <f>+IF(D352=2,D350,C350)</f>
        <v>Calidad Datos Generales</v>
      </c>
      <c r="D352" s="23" t="s">
        <v>155</v>
      </c>
      <c r="E352" s="2"/>
      <c r="F352" s="2"/>
      <c r="G352" s="2"/>
      <c r="H352" s="19"/>
      <c r="I352" s="2"/>
      <c r="J352" s="2"/>
      <c r="K352" s="2"/>
      <c r="L352" s="2"/>
      <c r="M352" s="2"/>
      <c r="N352" s="2"/>
      <c r="O352" s="17"/>
      <c r="P352" s="17"/>
      <c r="Q352" s="17"/>
      <c r="R352" s="17"/>
      <c r="S352" s="17"/>
    </row>
    <row r="353" spans="1:19" s="3" customFormat="1">
      <c r="A353" s="10" t="s">
        <v>138</v>
      </c>
      <c r="B353" s="10" t="str">
        <f>+IF(D352="Calidad best effort",C350,B352)</f>
        <v>Asimétrico</v>
      </c>
      <c r="C353" s="10" t="str">
        <f t="shared" ref="C353:C375" si="123">+IF(D353=2,D352,C352)</f>
        <v>Calidad Doble</v>
      </c>
      <c r="D353" s="22">
        <f t="array" ref="D353:D375">vel.SAIB</f>
        <v>2</v>
      </c>
      <c r="E353" s="2"/>
      <c r="F353" s="2"/>
      <c r="G353" s="2"/>
      <c r="H353" s="19"/>
      <c r="I353" s="2"/>
      <c r="J353" s="28">
        <f t="shared" ref="J353" si="124">INDEX(factor.vel.SAIB,MATCH(D353,vel.SAIB,0))</f>
        <v>0.42371230003293037</v>
      </c>
      <c r="K353" s="28">
        <f t="shared" ref="K353" si="125">INDEX(factor.calidad.SAIB,MATCH(C353,calidad.SAIB,0))</f>
        <v>1.2727636784397074</v>
      </c>
      <c r="L353" s="28">
        <f t="shared" ref="L353" si="126">INDEX(factor.simetria.SAIB,MATCH(B353,simetria.SAIB,0))</f>
        <v>1</v>
      </c>
      <c r="M353" s="25">
        <f>J353*K353*L353</f>
        <v>0.53928562559006143</v>
      </c>
      <c r="N353"/>
      <c r="O353" s="24">
        <f t="array" ref="O353:S375">INDEX(costo.unitario,MATCH($A353:$A375,niveles.desagregacion,0),indice.tiempo)*M353:M375</f>
        <v>23.372033552875308</v>
      </c>
      <c r="P353" s="24">
        <v>24.05036995263972</v>
      </c>
      <c r="Q353" s="24">
        <v>24.625716054171388</v>
      </c>
      <c r="R353" s="24">
        <v>25.190099336776186</v>
      </c>
      <c r="S353" s="24">
        <v>25.611633222193348</v>
      </c>
    </row>
    <row r="354" spans="1:19">
      <c r="A354" s="10" t="s">
        <v>138</v>
      </c>
      <c r="B354" s="10" t="str">
        <f t="shared" ref="B354:B375" si="127">+IF(D353="Calidad best effort",C352,B353)</f>
        <v>Asimétrico</v>
      </c>
      <c r="C354" s="10" t="str">
        <f t="shared" si="123"/>
        <v>Calidad Doble</v>
      </c>
      <c r="D354" s="22">
        <v>3</v>
      </c>
      <c r="E354" s="19" t="s">
        <v>34</v>
      </c>
      <c r="H354" s="19" t="s">
        <v>199</v>
      </c>
      <c r="J354" s="28">
        <f t="shared" ref="J354:J375" si="128">INDEX(factor.vel.SAIB,MATCH(D354,vel.SAIB,0))</f>
        <v>0.51604389145588314</v>
      </c>
      <c r="K354" s="28">
        <f t="shared" ref="K354:K375" si="129">INDEX(factor.calidad.SAIB,MATCH(C354,calidad.SAIB,0))</f>
        <v>1.2727636784397074</v>
      </c>
      <c r="L354" s="28">
        <f t="shared" ref="L354:L375" si="130">INDEX(factor.simetria.SAIB,MATCH(B354,simetria.SAIB,0))</f>
        <v>1</v>
      </c>
      <c r="M354" s="25">
        <f>J354*K354*L354</f>
        <v>0.65680192152573091</v>
      </c>
      <c r="O354" s="24">
        <v>28.465057882260865</v>
      </c>
      <c r="P354" s="24">
        <v>29.291211277910211</v>
      </c>
      <c r="Q354" s="24">
        <v>29.991931651487512</v>
      </c>
      <c r="R354" s="24">
        <v>30.679300286774687</v>
      </c>
      <c r="S354" s="24">
        <v>31.192691063002531</v>
      </c>
    </row>
    <row r="355" spans="1:19" outlineLevel="1">
      <c r="A355" s="10" t="s">
        <v>138</v>
      </c>
      <c r="B355" s="10" t="str">
        <f t="shared" si="127"/>
        <v>Asimétrico</v>
      </c>
      <c r="C355" s="10" t="str">
        <f t="shared" si="123"/>
        <v>Calidad Doble</v>
      </c>
      <c r="D355" s="22">
        <v>5</v>
      </c>
      <c r="E355" s="19" t="s">
        <v>34</v>
      </c>
      <c r="H355" s="19" t="s">
        <v>199</v>
      </c>
      <c r="J355" s="28">
        <f t="shared" si="128"/>
        <v>0.66152993854355946</v>
      </c>
      <c r="K355" s="28">
        <f t="shared" si="129"/>
        <v>1.2727636784397074</v>
      </c>
      <c r="L355" s="28">
        <f t="shared" si="130"/>
        <v>1</v>
      </c>
      <c r="M355" s="25">
        <f t="shared" ref="M355:M375" si="131">J355*K355*L355</f>
        <v>0.84197127797869431</v>
      </c>
      <c r="O355" s="24">
        <v>36.490089899844733</v>
      </c>
      <c r="P355" s="24">
        <v>37.54915718869411</v>
      </c>
      <c r="Q355" s="24">
        <v>38.447428660062627</v>
      </c>
      <c r="R355" s="24">
        <v>39.328584194673134</v>
      </c>
      <c r="S355" s="24">
        <v>39.98671303656036</v>
      </c>
    </row>
    <row r="356" spans="1:19" outlineLevel="1">
      <c r="A356" s="10" t="s">
        <v>138</v>
      </c>
      <c r="B356" s="10" t="str">
        <f t="shared" si="127"/>
        <v>Asimétrico</v>
      </c>
      <c r="C356" s="10" t="str">
        <f t="shared" si="123"/>
        <v>Calidad Doble</v>
      </c>
      <c r="D356" s="22">
        <v>10</v>
      </c>
      <c r="E356" s="19" t="s">
        <v>34</v>
      </c>
      <c r="H356" s="19" t="s">
        <v>199</v>
      </c>
      <c r="J356" s="28">
        <f t="shared" si="128"/>
        <v>0.92663838733670956</v>
      </c>
      <c r="K356" s="28">
        <f t="shared" si="129"/>
        <v>1.2727636784397074</v>
      </c>
      <c r="L356" s="28">
        <f t="shared" si="130"/>
        <v>1</v>
      </c>
      <c r="M356" s="25">
        <f t="shared" si="131"/>
        <v>1.1793916824501087</v>
      </c>
      <c r="O356" s="24">
        <v>51.113511405103544</v>
      </c>
      <c r="P356" s="24">
        <v>52.597000431739382</v>
      </c>
      <c r="Q356" s="24">
        <v>53.855254637818199</v>
      </c>
      <c r="R356" s="24">
        <v>55.089533687050576</v>
      </c>
      <c r="S356" s="24">
        <v>56.011407986570269</v>
      </c>
    </row>
    <row r="357" spans="1:19" outlineLevel="1">
      <c r="A357" s="10" t="s">
        <v>138</v>
      </c>
      <c r="B357" s="10" t="str">
        <f t="shared" si="127"/>
        <v>Asimétrico</v>
      </c>
      <c r="C357" s="10" t="str">
        <f t="shared" si="123"/>
        <v>Calidad Doble</v>
      </c>
      <c r="D357" s="22">
        <v>15</v>
      </c>
      <c r="E357" s="19" t="s">
        <v>34</v>
      </c>
      <c r="H357" s="19" t="s">
        <v>199</v>
      </c>
      <c r="J357" s="28">
        <f t="shared" si="128"/>
        <v>1.1285631295963692</v>
      </c>
      <c r="K357" s="28">
        <f t="shared" si="129"/>
        <v>1.2727636784397074</v>
      </c>
      <c r="L357" s="28">
        <f t="shared" si="130"/>
        <v>1</v>
      </c>
      <c r="M357" s="25">
        <f t="shared" si="131"/>
        <v>1.4363941601765031</v>
      </c>
      <c r="O357" s="24">
        <v>62.251710251069738</v>
      </c>
      <c r="P357" s="24">
        <v>64.058467926449381</v>
      </c>
      <c r="Q357" s="24">
        <v>65.590909625439906</v>
      </c>
      <c r="R357" s="24">
        <v>67.094151716025522</v>
      </c>
      <c r="S357" s="24">
        <v>68.216912610435088</v>
      </c>
    </row>
    <row r="358" spans="1:19" outlineLevel="1">
      <c r="A358" s="10" t="s">
        <v>138</v>
      </c>
      <c r="B358" s="10" t="str">
        <f t="shared" si="127"/>
        <v>Asimétrico</v>
      </c>
      <c r="C358" s="10" t="str">
        <f t="shared" si="123"/>
        <v>Calidad Doble</v>
      </c>
      <c r="D358" s="22">
        <v>20</v>
      </c>
      <c r="E358" s="19" t="s">
        <v>34</v>
      </c>
      <c r="H358" s="19" t="s">
        <v>199</v>
      </c>
      <c r="J358" s="28">
        <f t="shared" si="128"/>
        <v>1.2979891775970445</v>
      </c>
      <c r="K358" s="28">
        <f t="shared" si="129"/>
        <v>1.2727636784397074</v>
      </c>
      <c r="L358" s="28">
        <f t="shared" si="130"/>
        <v>1</v>
      </c>
      <c r="M358" s="25">
        <f t="shared" si="131"/>
        <v>1.652033480253345</v>
      </c>
      <c r="O358" s="24">
        <v>71.597276283245563</v>
      </c>
      <c r="P358" s="24">
        <v>73.675274268189398</v>
      </c>
      <c r="Q358" s="24">
        <v>75.437774467269563</v>
      </c>
      <c r="R358" s="24">
        <v>77.166691453585003</v>
      </c>
      <c r="S358" s="24">
        <v>78.458007332825204</v>
      </c>
    </row>
    <row r="359" spans="1:19" outlineLevel="1">
      <c r="A359" s="10" t="s">
        <v>138</v>
      </c>
      <c r="B359" s="10" t="str">
        <f t="shared" si="127"/>
        <v>Asimétrico</v>
      </c>
      <c r="C359" s="10" t="str">
        <f t="shared" si="123"/>
        <v>Calidad Doble</v>
      </c>
      <c r="D359" s="22">
        <v>30</v>
      </c>
      <c r="E359" s="19" t="s">
        <v>34</v>
      </c>
      <c r="H359" s="19" t="s">
        <v>199</v>
      </c>
      <c r="J359" s="28">
        <f t="shared" si="128"/>
        <v>1.5808353598013152</v>
      </c>
      <c r="K359" s="28">
        <f t="shared" si="129"/>
        <v>1.2727636784397074</v>
      </c>
      <c r="L359" s="28">
        <f t="shared" si="130"/>
        <v>1</v>
      </c>
      <c r="M359" s="25">
        <f t="shared" si="131"/>
        <v>2.0120298275482802</v>
      </c>
      <c r="O359" s="24">
        <v>87.199113804287833</v>
      </c>
      <c r="P359" s="24">
        <v>89.729930508227184</v>
      </c>
      <c r="Q359" s="24">
        <v>91.876498973089809</v>
      </c>
      <c r="R359" s="24">
        <v>93.982166072093207</v>
      </c>
      <c r="S359" s="24">
        <v>95.554873948097978</v>
      </c>
    </row>
    <row r="360" spans="1:19" outlineLevel="1">
      <c r="A360" s="10" t="s">
        <v>138</v>
      </c>
      <c r="B360" s="10" t="str">
        <f t="shared" si="127"/>
        <v>Asimétrico</v>
      </c>
      <c r="C360" s="10" t="str">
        <f t="shared" si="123"/>
        <v>Calidad Doble</v>
      </c>
      <c r="D360" s="22">
        <v>40</v>
      </c>
      <c r="E360" s="19" t="s">
        <v>34</v>
      </c>
      <c r="H360" s="19" t="s">
        <v>199</v>
      </c>
      <c r="J360" s="28">
        <f t="shared" si="128"/>
        <v>1.8181589800108939</v>
      </c>
      <c r="K360" s="28">
        <f t="shared" si="129"/>
        <v>1.2727636784397074</v>
      </c>
      <c r="L360" s="28">
        <f t="shared" si="130"/>
        <v>1</v>
      </c>
      <c r="M360" s="25">
        <f t="shared" si="131"/>
        <v>2.3140867113868517</v>
      </c>
      <c r="O360" s="24">
        <v>100.28992002822098</v>
      </c>
      <c r="P360" s="24">
        <v>103.20067672941674</v>
      </c>
      <c r="Q360" s="24">
        <v>105.66949975162488</v>
      </c>
      <c r="R360" s="24">
        <v>108.09128107200711</v>
      </c>
      <c r="S360" s="24">
        <v>109.90009242605684</v>
      </c>
    </row>
    <row r="361" spans="1:19" outlineLevel="1">
      <c r="A361" s="10" t="s">
        <v>138</v>
      </c>
      <c r="B361" s="10" t="str">
        <f t="shared" si="127"/>
        <v>Asimétrico</v>
      </c>
      <c r="C361" s="10" t="str">
        <f t="shared" si="123"/>
        <v>Calidad Doble</v>
      </c>
      <c r="D361" s="22">
        <v>50</v>
      </c>
      <c r="E361" s="19" t="s">
        <v>34</v>
      </c>
      <c r="H361" s="19" t="s">
        <v>199</v>
      </c>
      <c r="J361" s="28">
        <f t="shared" si="128"/>
        <v>2.0265135112179755</v>
      </c>
      <c r="K361" s="28">
        <f t="shared" si="129"/>
        <v>1.2727636784397074</v>
      </c>
      <c r="L361" s="28">
        <f t="shared" si="130"/>
        <v>1</v>
      </c>
      <c r="M361" s="25">
        <f t="shared" si="131"/>
        <v>2.5792727909455579</v>
      </c>
      <c r="O361" s="24">
        <v>111.78278698980566</v>
      </c>
      <c r="P361" s="24">
        <v>115.0271060222404</v>
      </c>
      <c r="Q361" s="24">
        <v>117.7788473530677</v>
      </c>
      <c r="R361" s="24">
        <v>120.47815617090302</v>
      </c>
      <c r="S361" s="24">
        <v>122.49425085158069</v>
      </c>
    </row>
    <row r="362" spans="1:19" outlineLevel="1">
      <c r="A362" s="10" t="s">
        <v>138</v>
      </c>
      <c r="B362" s="10" t="str">
        <f t="shared" si="127"/>
        <v>Asimétrico</v>
      </c>
      <c r="C362" s="10" t="str">
        <f t="shared" si="123"/>
        <v>Calidad Doble</v>
      </c>
      <c r="D362" s="22">
        <v>60</v>
      </c>
      <c r="E362" s="19" t="s">
        <v>34</v>
      </c>
      <c r="H362" s="19" t="s">
        <v>199</v>
      </c>
      <c r="J362" s="28">
        <f t="shared" si="128"/>
        <v>2.2143559090858629</v>
      </c>
      <c r="K362" s="28">
        <f t="shared" si="129"/>
        <v>1.2727636784397074</v>
      </c>
      <c r="L362" s="28">
        <f t="shared" si="130"/>
        <v>1</v>
      </c>
      <c r="M362" s="25">
        <f t="shared" si="131"/>
        <v>2.8183517722228251</v>
      </c>
      <c r="O362" s="24">
        <v>122.14420162251659</v>
      </c>
      <c r="P362" s="24">
        <v>125.68924436743954</v>
      </c>
      <c r="Q362" s="24">
        <v>128.69605120216477</v>
      </c>
      <c r="R362" s="24">
        <v>131.64556542851147</v>
      </c>
      <c r="S362" s="24">
        <v>133.84853676066507</v>
      </c>
    </row>
    <row r="363" spans="1:19" outlineLevel="1">
      <c r="A363" s="10" t="s">
        <v>138</v>
      </c>
      <c r="B363" s="10" t="str">
        <f t="shared" si="127"/>
        <v>Asimétrico</v>
      </c>
      <c r="C363" s="10" t="str">
        <f t="shared" si="123"/>
        <v>Calidad Doble</v>
      </c>
      <c r="D363" s="22">
        <v>70</v>
      </c>
      <c r="E363" s="19" t="s">
        <v>34</v>
      </c>
      <c r="H363" s="19" t="s">
        <v>199</v>
      </c>
      <c r="J363" s="28">
        <f t="shared" si="128"/>
        <v>2.3866951719245444</v>
      </c>
      <c r="K363" s="28">
        <f t="shared" si="129"/>
        <v>1.2727636784397074</v>
      </c>
      <c r="L363" s="28">
        <f t="shared" si="130"/>
        <v>1</v>
      </c>
      <c r="M363" s="25">
        <f t="shared" si="131"/>
        <v>3.0376989263329728</v>
      </c>
      <c r="O363" s="24">
        <v>131.65046101888157</v>
      </c>
      <c r="P363" s="24">
        <v>135.47140794473805</v>
      </c>
      <c r="Q363" s="24">
        <v>138.71222904576464</v>
      </c>
      <c r="R363" s="24">
        <v>141.89129855968508</v>
      </c>
      <c r="S363" s="24">
        <v>144.26572311391573</v>
      </c>
    </row>
    <row r="364" spans="1:19" outlineLevel="1">
      <c r="A364" s="10" t="s">
        <v>138</v>
      </c>
      <c r="B364" s="10" t="str">
        <f t="shared" si="127"/>
        <v>Asimétrico</v>
      </c>
      <c r="C364" s="10" t="str">
        <f t="shared" si="123"/>
        <v>Calidad Doble</v>
      </c>
      <c r="D364" s="22">
        <v>80</v>
      </c>
      <c r="E364" s="19" t="s">
        <v>34</v>
      </c>
      <c r="H364" s="19" t="s">
        <v>199</v>
      </c>
      <c r="J364" s="28">
        <f t="shared" si="128"/>
        <v>2.5467870870187617</v>
      </c>
      <c r="K364" s="28">
        <f t="shared" si="129"/>
        <v>1.2727636784397074</v>
      </c>
      <c r="L364" s="28">
        <f t="shared" si="130"/>
        <v>1</v>
      </c>
      <c r="M364" s="25">
        <f t="shared" si="131"/>
        <v>3.2414581010767463</v>
      </c>
      <c r="O364" s="24">
        <v>140.48115489025446</v>
      </c>
      <c r="P364" s="24">
        <v>144.55839877352275</v>
      </c>
      <c r="Q364" s="24">
        <v>148.01660383821772</v>
      </c>
      <c r="R364" s="24">
        <v>151.40891521590359</v>
      </c>
      <c r="S364" s="24">
        <v>153.9426086112519</v>
      </c>
    </row>
    <row r="365" spans="1:19" outlineLevel="1">
      <c r="A365" s="10" t="s">
        <v>138</v>
      </c>
      <c r="B365" s="10" t="str">
        <f t="shared" si="127"/>
        <v>Asimétrico</v>
      </c>
      <c r="C365" s="10" t="str">
        <f t="shared" si="123"/>
        <v>Calidad Doble</v>
      </c>
      <c r="D365" s="22">
        <v>100</v>
      </c>
      <c r="E365" s="19" t="s">
        <v>34</v>
      </c>
      <c r="H365" s="19" t="s">
        <v>199</v>
      </c>
      <c r="J365" s="28">
        <f t="shared" si="128"/>
        <v>2.8386397992589538</v>
      </c>
      <c r="K365" s="28">
        <f t="shared" si="129"/>
        <v>1.2727636784397074</v>
      </c>
      <c r="L365" s="28">
        <f t="shared" si="130"/>
        <v>1</v>
      </c>
      <c r="M365" s="25">
        <f t="shared" si="131"/>
        <v>3.6129176326701788</v>
      </c>
      <c r="O365" s="24">
        <v>156.57979394898678</v>
      </c>
      <c r="P365" s="24">
        <v>161.12427543207716</v>
      </c>
      <c r="Q365" s="24">
        <v>164.97877845695831</v>
      </c>
      <c r="R365" s="24">
        <v>168.75983661343352</v>
      </c>
      <c r="S365" s="24">
        <v>171.58388223068002</v>
      </c>
    </row>
    <row r="366" spans="1:19" outlineLevel="1">
      <c r="A366" s="10" t="s">
        <v>138</v>
      </c>
      <c r="B366" s="10" t="str">
        <f t="shared" si="127"/>
        <v>Asimétrico</v>
      </c>
      <c r="C366" s="10" t="str">
        <f t="shared" si="123"/>
        <v>Calidad Doble</v>
      </c>
      <c r="D366" s="22">
        <v>120</v>
      </c>
      <c r="E366" s="19" t="s">
        <v>34</v>
      </c>
      <c r="H366" s="19" t="s">
        <v>199</v>
      </c>
      <c r="J366" s="28">
        <f t="shared" si="128"/>
        <v>3.1017601306183762</v>
      </c>
      <c r="K366" s="28">
        <f t="shared" si="129"/>
        <v>1.2727636784397074</v>
      </c>
      <c r="L366" s="28">
        <f t="shared" si="130"/>
        <v>1</v>
      </c>
      <c r="M366" s="25">
        <f t="shared" si="131"/>
        <v>3.947807633483472</v>
      </c>
      <c r="O366" s="24">
        <v>171.09355060060665</v>
      </c>
      <c r="P366" s="24">
        <v>176.05927097212509</v>
      </c>
      <c r="Q366" s="24">
        <v>180.27105712725663</v>
      </c>
      <c r="R366" s="24">
        <v>184.40259063297506</v>
      </c>
      <c r="S366" s="24">
        <v>187.48840381184667</v>
      </c>
    </row>
    <row r="367" spans="1:19" outlineLevel="1">
      <c r="A367" s="10" t="s">
        <v>138</v>
      </c>
      <c r="B367" s="10" t="str">
        <f t="shared" si="127"/>
        <v>Asimétrico</v>
      </c>
      <c r="C367" s="10" t="str">
        <f t="shared" si="123"/>
        <v>Calidad Doble</v>
      </c>
      <c r="D367" s="22">
        <v>150</v>
      </c>
      <c r="E367" s="19" t="s">
        <v>34</v>
      </c>
      <c r="H367" s="19" t="s">
        <v>199</v>
      </c>
      <c r="J367" s="28">
        <f t="shared" si="128"/>
        <v>3.4572107732942632</v>
      </c>
      <c r="K367" s="28">
        <f t="shared" si="129"/>
        <v>1.2727636784397074</v>
      </c>
      <c r="L367" s="28">
        <f t="shared" si="130"/>
        <v>1</v>
      </c>
      <c r="M367" s="25">
        <f t="shared" si="131"/>
        <v>4.4002123009593914</v>
      </c>
      <c r="O367" s="24">
        <v>190.70026097074754</v>
      </c>
      <c r="P367" s="24">
        <v>196.23503517721005</v>
      </c>
      <c r="Q367" s="24">
        <v>200.92947699641979</v>
      </c>
      <c r="R367" s="24">
        <v>205.53446949896656</v>
      </c>
      <c r="S367" s="24">
        <v>208.97390585674881</v>
      </c>
    </row>
    <row r="368" spans="1:19" outlineLevel="1">
      <c r="A368" s="10" t="s">
        <v>138</v>
      </c>
      <c r="B368" s="10" t="str">
        <f t="shared" si="127"/>
        <v>Asimétrico</v>
      </c>
      <c r="C368" s="10" t="str">
        <f t="shared" si="123"/>
        <v>Calidad Doble</v>
      </c>
      <c r="D368" s="22">
        <v>200</v>
      </c>
      <c r="E368" s="19" t="s">
        <v>34</v>
      </c>
      <c r="H368" s="19" t="s">
        <v>199</v>
      </c>
      <c r="J368" s="28">
        <f t="shared" si="128"/>
        <v>3.9762260973498145</v>
      </c>
      <c r="K368" s="28">
        <f t="shared" si="129"/>
        <v>1.2727636784397074</v>
      </c>
      <c r="L368" s="28">
        <f t="shared" si="130"/>
        <v>1</v>
      </c>
      <c r="M368" s="25">
        <f t="shared" si="131"/>
        <v>5.0607961539709123</v>
      </c>
      <c r="O368" s="24">
        <v>219.32922351759842</v>
      </c>
      <c r="P368" s="24">
        <v>225.69490819400727</v>
      </c>
      <c r="Q368" s="24">
        <v>231.09410520514169</v>
      </c>
      <c r="R368" s="24">
        <v>236.39042428067182</v>
      </c>
      <c r="S368" s="24">
        <v>240.3462075703774</v>
      </c>
    </row>
    <row r="369" spans="1:19" outlineLevel="1">
      <c r="A369" s="10" t="s">
        <v>138</v>
      </c>
      <c r="B369" s="10" t="str">
        <f t="shared" si="127"/>
        <v>Asimétrico</v>
      </c>
      <c r="C369" s="10" t="str">
        <f t="shared" si="123"/>
        <v>Calidad Doble</v>
      </c>
      <c r="D369" s="22">
        <v>250</v>
      </c>
      <c r="E369" s="19" t="s">
        <v>34</v>
      </c>
      <c r="H369" s="19" t="s">
        <v>199</v>
      </c>
      <c r="J369" s="28">
        <f t="shared" si="128"/>
        <v>4.4318874193766264</v>
      </c>
      <c r="K369" s="28">
        <f t="shared" si="129"/>
        <v>1.2727636784397074</v>
      </c>
      <c r="L369" s="28">
        <f t="shared" si="130"/>
        <v>1</v>
      </c>
      <c r="M369" s="25">
        <f t="shared" si="131"/>
        <v>5.6407453343164571</v>
      </c>
      <c r="O369" s="24">
        <v>244.46356988028481</v>
      </c>
      <c r="P369" s="24">
        <v>251.5587393053581</v>
      </c>
      <c r="Q369" s="24">
        <v>257.57666502752244</v>
      </c>
      <c r="R369" s="24">
        <v>263.47992336977092</v>
      </c>
      <c r="S369" s="24">
        <v>267.88902530869518</v>
      </c>
    </row>
    <row r="370" spans="1:19" outlineLevel="1">
      <c r="A370" s="10" t="s">
        <v>138</v>
      </c>
      <c r="B370" s="10" t="str">
        <f t="shared" si="127"/>
        <v>Asimétrico</v>
      </c>
      <c r="C370" s="10" t="str">
        <f t="shared" si="123"/>
        <v>Calidad Doble</v>
      </c>
      <c r="D370" s="22">
        <v>300</v>
      </c>
      <c r="E370" s="19" t="s">
        <v>34</v>
      </c>
      <c r="H370" s="19" t="s">
        <v>199</v>
      </c>
      <c r="J370" s="28">
        <f t="shared" si="128"/>
        <v>4.8426896939866175</v>
      </c>
      <c r="K370" s="28">
        <f t="shared" si="129"/>
        <v>1.2727636784397074</v>
      </c>
      <c r="L370" s="28">
        <f t="shared" si="130"/>
        <v>1</v>
      </c>
      <c r="M370" s="25">
        <f t="shared" si="131"/>
        <v>6.1635995484604686</v>
      </c>
      <c r="O370" s="24">
        <v>267.12348450876271</v>
      </c>
      <c r="P370" s="24">
        <v>274.87632220533135</v>
      </c>
      <c r="Q370" s="24">
        <v>281.45206389644164</v>
      </c>
      <c r="R370" s="24">
        <v>287.90250941316651</v>
      </c>
      <c r="S370" s="24">
        <v>292.72030158586756</v>
      </c>
    </row>
    <row r="371" spans="1:19" outlineLevel="1">
      <c r="A371" s="10" t="s">
        <v>138</v>
      </c>
      <c r="B371" s="10" t="str">
        <f t="shared" si="127"/>
        <v>Asimétrico</v>
      </c>
      <c r="C371" s="10" t="str">
        <f t="shared" si="123"/>
        <v>Calidad Doble</v>
      </c>
      <c r="D371" s="22">
        <v>350</v>
      </c>
      <c r="E371" s="19" t="s">
        <v>34</v>
      </c>
      <c r="H371" s="19" t="s">
        <v>199</v>
      </c>
      <c r="J371" s="28">
        <f t="shared" si="128"/>
        <v>5.2195873591693909</v>
      </c>
      <c r="K371" s="28">
        <f t="shared" si="129"/>
        <v>1.2727636784397074</v>
      </c>
      <c r="L371" s="28">
        <f t="shared" si="130"/>
        <v>1</v>
      </c>
      <c r="M371" s="25">
        <f t="shared" si="131"/>
        <v>6.643301207193832</v>
      </c>
      <c r="O371" s="24">
        <v>287.91321583345524</v>
      </c>
      <c r="P371" s="24">
        <v>296.26944268171906</v>
      </c>
      <c r="Q371" s="24">
        <v>303.35696229931972</v>
      </c>
      <c r="R371" s="24">
        <v>310.309434170874</v>
      </c>
      <c r="S371" s="24">
        <v>315.50218628029819</v>
      </c>
    </row>
    <row r="372" spans="1:19" outlineLevel="1">
      <c r="A372" s="10" t="s">
        <v>138</v>
      </c>
      <c r="B372" s="10" t="str">
        <f t="shared" si="127"/>
        <v>Asimétrico</v>
      </c>
      <c r="C372" s="10" t="str">
        <f t="shared" si="123"/>
        <v>Calidad Doble</v>
      </c>
      <c r="D372" s="22">
        <v>400</v>
      </c>
      <c r="E372" s="19" t="s">
        <v>34</v>
      </c>
      <c r="H372" s="19" t="s">
        <v>199</v>
      </c>
      <c r="J372" s="28">
        <f t="shared" si="128"/>
        <v>5.5697006648653096</v>
      </c>
      <c r="K372" s="28">
        <f t="shared" si="129"/>
        <v>1.2727636784397074</v>
      </c>
      <c r="L372" s="28">
        <f t="shared" si="130"/>
        <v>1</v>
      </c>
      <c r="M372" s="25">
        <f t="shared" si="131"/>
        <v>7.0889127060220556</v>
      </c>
      <c r="O372" s="24">
        <v>307.22551790114869</v>
      </c>
      <c r="P372" s="24">
        <v>316.14225384786664</v>
      </c>
      <c r="Q372" s="24">
        <v>323.70518172128345</v>
      </c>
      <c r="R372" s="24">
        <v>331.12400327571675</v>
      </c>
      <c r="S372" s="24">
        <v>336.66506866770266</v>
      </c>
    </row>
    <row r="373" spans="1:19" outlineLevel="1">
      <c r="A373" s="10" t="s">
        <v>138</v>
      </c>
      <c r="B373" s="10" t="str">
        <f t="shared" si="127"/>
        <v>Asimétrico</v>
      </c>
      <c r="C373" s="10" t="str">
        <f t="shared" si="123"/>
        <v>Calidad Doble</v>
      </c>
      <c r="D373" s="22">
        <v>500</v>
      </c>
      <c r="E373" s="19" t="s">
        <v>34</v>
      </c>
      <c r="H373" s="19" t="s">
        <v>199</v>
      </c>
      <c r="J373" s="28">
        <f t="shared" si="128"/>
        <v>6.2079684861890678</v>
      </c>
      <c r="K373" s="28">
        <f t="shared" si="129"/>
        <v>1.2727636784397074</v>
      </c>
      <c r="L373" s="28">
        <f t="shared" si="130"/>
        <v>1</v>
      </c>
      <c r="M373" s="25">
        <f t="shared" si="131"/>
        <v>7.90127680611978</v>
      </c>
      <c r="O373" s="24">
        <v>342.4324659518428</v>
      </c>
      <c r="P373" s="24">
        <v>352.3710280196542</v>
      </c>
      <c r="Q373" s="24">
        <v>360.80064043988074</v>
      </c>
      <c r="R373" s="24">
        <v>369.06963247119586</v>
      </c>
      <c r="S373" s="24">
        <v>375.24568418441544</v>
      </c>
    </row>
    <row r="374" spans="1:19" outlineLevel="1">
      <c r="A374" s="10" t="s">
        <v>138</v>
      </c>
      <c r="B374" s="10" t="str">
        <f t="shared" si="127"/>
        <v>Asimétrico</v>
      </c>
      <c r="C374" s="10" t="str">
        <f t="shared" si="123"/>
        <v>Calidad Doble</v>
      </c>
      <c r="D374" s="22">
        <v>750</v>
      </c>
      <c r="E374" s="19" t="s">
        <v>34</v>
      </c>
      <c r="H374" s="19" t="s">
        <v>199</v>
      </c>
      <c r="J374" s="28">
        <f t="shared" si="128"/>
        <v>7.5607534060245989</v>
      </c>
      <c r="K374" s="28">
        <f t="shared" si="129"/>
        <v>1.2727636784397074</v>
      </c>
      <c r="L374" s="28">
        <f t="shared" si="130"/>
        <v>1</v>
      </c>
      <c r="M374" s="25">
        <f t="shared" si="131"/>
        <v>9.6230523168274154</v>
      </c>
      <c r="O374" s="24">
        <v>417.05228353505316</v>
      </c>
      <c r="P374" s="24">
        <v>429.15656808036999</v>
      </c>
      <c r="Q374" s="24">
        <v>439.42308617875995</v>
      </c>
      <c r="R374" s="24">
        <v>449.49398293093338</v>
      </c>
      <c r="S374" s="24">
        <v>457.01586454653648</v>
      </c>
    </row>
    <row r="375" spans="1:19" outlineLevel="1">
      <c r="A375" s="10" t="s">
        <v>138</v>
      </c>
      <c r="B375" s="10" t="str">
        <f t="shared" si="127"/>
        <v>Asimétrico</v>
      </c>
      <c r="C375" s="10" t="str">
        <f t="shared" si="123"/>
        <v>Calidad Doble</v>
      </c>
      <c r="D375" s="22">
        <v>1000</v>
      </c>
      <c r="E375" s="19" t="s">
        <v>34</v>
      </c>
      <c r="H375" s="19" t="s">
        <v>199</v>
      </c>
      <c r="J375" s="28">
        <f t="shared" si="128"/>
        <v>8.6958149155642026</v>
      </c>
      <c r="K375" s="28">
        <f t="shared" si="129"/>
        <v>1.2727636784397074</v>
      </c>
      <c r="L375" s="28">
        <f t="shared" si="130"/>
        <v>1</v>
      </c>
      <c r="M375" s="25">
        <f t="shared" si="131"/>
        <v>11.067717378964367</v>
      </c>
      <c r="O375" s="24">
        <v>479.66244539128235</v>
      </c>
      <c r="P375" s="24">
        <v>493.58389110428868</v>
      </c>
      <c r="Q375" s="24">
        <v>505.39167485501281</v>
      </c>
      <c r="R375" s="24">
        <v>516.97446951683514</v>
      </c>
      <c r="S375" s="24">
        <v>525.62557699693753</v>
      </c>
    </row>
    <row r="376" spans="1:19" s="3" customFormat="1">
      <c r="A376" s="10" t="s">
        <v>138</v>
      </c>
      <c r="B376" s="10" t="str">
        <f>+IF(D374="Calidad best effort",C373,B374)</f>
        <v>Asimétrico</v>
      </c>
      <c r="C376" s="10" t="str">
        <f>+IF(D376=2,D374,C374)</f>
        <v>Calidad Doble</v>
      </c>
      <c r="D376" s="23" t="s">
        <v>156</v>
      </c>
      <c r="E376" s="2"/>
      <c r="F376" s="2"/>
      <c r="G376" s="2"/>
      <c r="H376" s="19"/>
      <c r="I376" s="2"/>
      <c r="J376" s="2"/>
      <c r="K376" s="2"/>
      <c r="L376" s="2"/>
      <c r="M376" s="2"/>
      <c r="N376" s="2"/>
      <c r="O376" s="17"/>
      <c r="P376" s="17"/>
      <c r="Q376" s="17"/>
      <c r="R376" s="17"/>
      <c r="S376" s="17"/>
    </row>
    <row r="377" spans="1:19" s="3" customFormat="1">
      <c r="A377" s="10" t="s">
        <v>138</v>
      </c>
      <c r="B377" s="10" t="str">
        <f>+IF(D376="Calidad best effort",C374,B376)</f>
        <v>Asimétrico</v>
      </c>
      <c r="C377" s="10" t="str">
        <f t="shared" ref="C377:C399" si="132">+IF(D377=2,D376,C376)</f>
        <v>Calidad Triple</v>
      </c>
      <c r="D377" s="22">
        <f t="array" ref="D377:D399">vel.SAIB</f>
        <v>2</v>
      </c>
      <c r="E377" s="2"/>
      <c r="F377" s="2"/>
      <c r="G377" s="2"/>
      <c r="H377" s="19"/>
      <c r="I377" s="2"/>
      <c r="J377" s="28">
        <f t="shared" ref="J377" si="133">INDEX(factor.vel.SAIB,MATCH(D377,vel.SAIB,0))</f>
        <v>0.42371230003293037</v>
      </c>
      <c r="K377" s="28">
        <f t="shared" ref="K377" si="134">INDEX(factor.calidad.SAIB,MATCH(C377,calidad.SAIB,0))</f>
        <v>1.42</v>
      </c>
      <c r="L377" s="28">
        <f t="shared" ref="L377" si="135">INDEX(factor.simetria.SAIB,MATCH(B377,simetria.SAIB,0))</f>
        <v>1</v>
      </c>
      <c r="M377" s="25">
        <f>J377*K377*L377</f>
        <v>0.60167146604676114</v>
      </c>
      <c r="N377"/>
      <c r="O377" s="24">
        <f t="array" ref="O377:S399">INDEX(costo.unitario,MATCH($A377:$A399,niveles.desagregacion,0),indice.tiempo)*M377:M399</f>
        <v>26.075765837196709</v>
      </c>
      <c r="P377" s="24">
        <v>26.832573800829287</v>
      </c>
      <c r="Q377" s="24">
        <v>27.474477304216908</v>
      </c>
      <c r="R377" s="24">
        <v>28.104149783778304</v>
      </c>
      <c r="S377" s="24">
        <v>28.57444770901936</v>
      </c>
    </row>
    <row r="378" spans="1:19">
      <c r="A378" s="10" t="s">
        <v>138</v>
      </c>
      <c r="B378" s="10" t="str">
        <f t="shared" ref="B378:B399" si="136">+IF(D377="Calidad best effort",C376,B377)</f>
        <v>Asimétrico</v>
      </c>
      <c r="C378" s="10" t="str">
        <f t="shared" si="132"/>
        <v>Calidad Triple</v>
      </c>
      <c r="D378" s="22">
        <v>3</v>
      </c>
      <c r="E378" s="19" t="s">
        <v>34</v>
      </c>
      <c r="H378" s="19" t="s">
        <v>199</v>
      </c>
      <c r="J378" s="28">
        <f t="shared" ref="J378:J399" si="137">INDEX(factor.vel.SAIB,MATCH(D378,vel.SAIB,0))</f>
        <v>0.51604389145588314</v>
      </c>
      <c r="K378" s="28">
        <f t="shared" ref="K378:K399" si="138">INDEX(factor.calidad.SAIB,MATCH(C378,calidad.SAIB,0))</f>
        <v>1.42</v>
      </c>
      <c r="L378" s="28">
        <f t="shared" ref="L378:L399" si="139">INDEX(factor.simetria.SAIB,MATCH(B378,simetria.SAIB,0))</f>
        <v>1</v>
      </c>
      <c r="M378" s="25">
        <f>J378*K378*L378</f>
        <v>0.73278232586735403</v>
      </c>
      <c r="O378" s="24">
        <v>31.757963302631435</v>
      </c>
      <c r="P378" s="24">
        <v>32.679688082883047</v>
      </c>
      <c r="Q378" s="24">
        <v>33.461469451518248</v>
      </c>
      <c r="R378" s="24">
        <v>34.228354521105054</v>
      </c>
      <c r="S378" s="24">
        <v>34.801135560187845</v>
      </c>
    </row>
    <row r="379" spans="1:19" outlineLevel="1">
      <c r="A379" s="10" t="s">
        <v>138</v>
      </c>
      <c r="B379" s="10" t="str">
        <f t="shared" si="136"/>
        <v>Asimétrico</v>
      </c>
      <c r="C379" s="10" t="str">
        <f t="shared" si="132"/>
        <v>Calidad Triple</v>
      </c>
      <c r="D379" s="22">
        <v>5</v>
      </c>
      <c r="E379" s="19" t="s">
        <v>34</v>
      </c>
      <c r="H379" s="19" t="s">
        <v>199</v>
      </c>
      <c r="J379" s="28">
        <f t="shared" si="137"/>
        <v>0.66152993854355946</v>
      </c>
      <c r="K379" s="28">
        <f t="shared" si="138"/>
        <v>1.42</v>
      </c>
      <c r="L379" s="28">
        <f t="shared" si="139"/>
        <v>1</v>
      </c>
      <c r="M379" s="25">
        <f t="shared" ref="M379:M399" si="140">J379*K379*L379</f>
        <v>0.9393725127318544</v>
      </c>
      <c r="O379" s="24">
        <v>40.711350060917148</v>
      </c>
      <c r="P379" s="24">
        <v>41.892932766050386</v>
      </c>
      <c r="Q379" s="24">
        <v>42.895118412098206</v>
      </c>
      <c r="R379" s="24">
        <v>43.878208109221575</v>
      </c>
      <c r="S379" s="24">
        <v>44.612470856745546</v>
      </c>
    </row>
    <row r="380" spans="1:19" outlineLevel="1">
      <c r="A380" s="10" t="s">
        <v>138</v>
      </c>
      <c r="B380" s="10" t="str">
        <f t="shared" si="136"/>
        <v>Asimétrico</v>
      </c>
      <c r="C380" s="10" t="str">
        <f t="shared" si="132"/>
        <v>Calidad Triple</v>
      </c>
      <c r="D380" s="22">
        <v>10</v>
      </c>
      <c r="E380" s="19" t="s">
        <v>34</v>
      </c>
      <c r="H380" s="19" t="s">
        <v>199</v>
      </c>
      <c r="J380" s="28">
        <f t="shared" si="137"/>
        <v>0.92663838733670956</v>
      </c>
      <c r="K380" s="28">
        <f t="shared" si="138"/>
        <v>1.42</v>
      </c>
      <c r="L380" s="28">
        <f t="shared" si="139"/>
        <v>1</v>
      </c>
      <c r="M380" s="25">
        <f t="shared" si="140"/>
        <v>1.3158265100181274</v>
      </c>
      <c r="O380" s="24">
        <v>57.026443655451395</v>
      </c>
      <c r="P380" s="24">
        <v>58.6815462118076</v>
      </c>
      <c r="Q380" s="24">
        <v>60.085358249264772</v>
      </c>
      <c r="R380" s="24">
        <v>61.462421626857846</v>
      </c>
      <c r="S380" s="24">
        <v>62.49094053220778</v>
      </c>
    </row>
    <row r="381" spans="1:19" outlineLevel="1">
      <c r="A381" s="10" t="s">
        <v>138</v>
      </c>
      <c r="B381" s="10" t="str">
        <f t="shared" si="136"/>
        <v>Asimétrico</v>
      </c>
      <c r="C381" s="10" t="str">
        <f t="shared" si="132"/>
        <v>Calidad Triple</v>
      </c>
      <c r="D381" s="22">
        <v>15</v>
      </c>
      <c r="E381" s="19" t="s">
        <v>34</v>
      </c>
      <c r="H381" s="19" t="s">
        <v>199</v>
      </c>
      <c r="J381" s="28">
        <f t="shared" si="137"/>
        <v>1.1285631295963692</v>
      </c>
      <c r="K381" s="28">
        <f t="shared" si="138"/>
        <v>1.42</v>
      </c>
      <c r="L381" s="28">
        <f t="shared" si="139"/>
        <v>1</v>
      </c>
      <c r="M381" s="25">
        <f t="shared" si="140"/>
        <v>1.6025596440268441</v>
      </c>
      <c r="O381" s="24">
        <v>69.45313576585265</v>
      </c>
      <c r="P381" s="24">
        <v>71.468903455094278</v>
      </c>
      <c r="Q381" s="24">
        <v>73.178621645068247</v>
      </c>
      <c r="R381" s="24">
        <v>74.855762346669977</v>
      </c>
      <c r="S381" s="24">
        <v>76.108406884748007</v>
      </c>
    </row>
    <row r="382" spans="1:19" outlineLevel="1">
      <c r="A382" s="10" t="s">
        <v>138</v>
      </c>
      <c r="B382" s="10" t="str">
        <f t="shared" si="136"/>
        <v>Asimétrico</v>
      </c>
      <c r="C382" s="10" t="str">
        <f t="shared" si="132"/>
        <v>Calidad Triple</v>
      </c>
      <c r="D382" s="22">
        <v>20</v>
      </c>
      <c r="E382" s="19" t="s">
        <v>34</v>
      </c>
      <c r="H382" s="19" t="s">
        <v>199</v>
      </c>
      <c r="J382" s="28">
        <f t="shared" si="137"/>
        <v>1.2979891775970445</v>
      </c>
      <c r="K382" s="28">
        <f t="shared" si="138"/>
        <v>1.42</v>
      </c>
      <c r="L382" s="28">
        <f t="shared" si="139"/>
        <v>1</v>
      </c>
      <c r="M382" s="25">
        <f t="shared" si="140"/>
        <v>1.8431446321878031</v>
      </c>
      <c r="O382" s="24">
        <v>79.879819046097055</v>
      </c>
      <c r="P382" s="24">
        <v>82.198204767347065</v>
      </c>
      <c r="Q382" s="24">
        <v>84.164595170443718</v>
      </c>
      <c r="R382" s="24">
        <v>86.093517375057232</v>
      </c>
      <c r="S382" s="24">
        <v>87.534215738455686</v>
      </c>
    </row>
    <row r="383" spans="1:19" outlineLevel="1">
      <c r="A383" s="10" t="s">
        <v>138</v>
      </c>
      <c r="B383" s="10" t="str">
        <f t="shared" si="136"/>
        <v>Asimétrico</v>
      </c>
      <c r="C383" s="10" t="str">
        <f t="shared" si="132"/>
        <v>Calidad Triple</v>
      </c>
      <c r="D383" s="22">
        <v>30</v>
      </c>
      <c r="E383" s="19" t="s">
        <v>34</v>
      </c>
      <c r="H383" s="19" t="s">
        <v>199</v>
      </c>
      <c r="J383" s="28">
        <f t="shared" si="137"/>
        <v>1.5808353598013152</v>
      </c>
      <c r="K383" s="28">
        <f t="shared" si="138"/>
        <v>1.42</v>
      </c>
      <c r="L383" s="28">
        <f t="shared" si="139"/>
        <v>1</v>
      </c>
      <c r="M383" s="25">
        <f t="shared" si="140"/>
        <v>2.2447862109178676</v>
      </c>
      <c r="O383" s="24">
        <v>97.28651414211015</v>
      </c>
      <c r="P383" s="24">
        <v>100.1101017259415</v>
      </c>
      <c r="Q383" s="24">
        <v>102.50499032288955</v>
      </c>
      <c r="R383" s="24">
        <v>104.85424598694996</v>
      </c>
      <c r="S383" s="24">
        <v>106.60888844081424</v>
      </c>
    </row>
    <row r="384" spans="1:19" outlineLevel="1">
      <c r="A384" s="10" t="s">
        <v>138</v>
      </c>
      <c r="B384" s="10" t="str">
        <f t="shared" si="136"/>
        <v>Asimétrico</v>
      </c>
      <c r="C384" s="10" t="str">
        <f t="shared" si="132"/>
        <v>Calidad Triple</v>
      </c>
      <c r="D384" s="22">
        <v>40</v>
      </c>
      <c r="E384" s="19" t="s">
        <v>34</v>
      </c>
      <c r="H384" s="19" t="s">
        <v>199</v>
      </c>
      <c r="J384" s="28">
        <f t="shared" si="137"/>
        <v>1.8181589800108939</v>
      </c>
      <c r="K384" s="28">
        <f t="shared" si="138"/>
        <v>1.42</v>
      </c>
      <c r="L384" s="28">
        <f t="shared" si="139"/>
        <v>1</v>
      </c>
      <c r="M384" s="25">
        <f t="shared" si="140"/>
        <v>2.5817857516154694</v>
      </c>
      <c r="O384" s="24">
        <v>111.89169588391898</v>
      </c>
      <c r="P384" s="24">
        <v>115.13917582517958</v>
      </c>
      <c r="Q384" s="24">
        <v>117.89359815111619</v>
      </c>
      <c r="R384" s="24">
        <v>120.59553687956779</v>
      </c>
      <c r="S384" s="24">
        <v>122.61359582189981</v>
      </c>
    </row>
    <row r="385" spans="1:19" outlineLevel="1">
      <c r="A385" s="10" t="s">
        <v>138</v>
      </c>
      <c r="B385" s="10" t="str">
        <f t="shared" si="136"/>
        <v>Asimétrico</v>
      </c>
      <c r="C385" s="10" t="str">
        <f t="shared" si="132"/>
        <v>Calidad Triple</v>
      </c>
      <c r="D385" s="22">
        <v>50</v>
      </c>
      <c r="E385" s="19" t="s">
        <v>34</v>
      </c>
      <c r="H385" s="19" t="s">
        <v>199</v>
      </c>
      <c r="J385" s="28">
        <f t="shared" si="137"/>
        <v>2.0265135112179755</v>
      </c>
      <c r="K385" s="28">
        <f t="shared" si="138"/>
        <v>1.42</v>
      </c>
      <c r="L385" s="28">
        <f t="shared" si="139"/>
        <v>1</v>
      </c>
      <c r="M385" s="25">
        <f t="shared" si="140"/>
        <v>2.877649185929525</v>
      </c>
      <c r="O385" s="24">
        <v>124.71408495889392</v>
      </c>
      <c r="P385" s="24">
        <v>128.33371451314474</v>
      </c>
      <c r="Q385" s="24">
        <v>131.4037838087778</v>
      </c>
      <c r="R385" s="24">
        <v>134.41535507393607</v>
      </c>
      <c r="S385" s="24">
        <v>136.66467636983595</v>
      </c>
    </row>
    <row r="386" spans="1:19" outlineLevel="1">
      <c r="A386" s="10" t="s">
        <v>138</v>
      </c>
      <c r="B386" s="10" t="str">
        <f t="shared" si="136"/>
        <v>Asimétrico</v>
      </c>
      <c r="C386" s="10" t="str">
        <f t="shared" si="132"/>
        <v>Calidad Triple</v>
      </c>
      <c r="D386" s="22">
        <v>60</v>
      </c>
      <c r="E386" s="19" t="s">
        <v>34</v>
      </c>
      <c r="H386" s="19" t="s">
        <v>199</v>
      </c>
      <c r="J386" s="28">
        <f t="shared" si="137"/>
        <v>2.2143559090858629</v>
      </c>
      <c r="K386" s="28">
        <f t="shared" si="138"/>
        <v>1.42</v>
      </c>
      <c r="L386" s="28">
        <f t="shared" si="139"/>
        <v>1</v>
      </c>
      <c r="M386" s="25">
        <f t="shared" si="140"/>
        <v>3.1443853909019253</v>
      </c>
      <c r="O386" s="24">
        <v>136.27413261557015</v>
      </c>
      <c r="P386" s="24">
        <v>140.22927431474383</v>
      </c>
      <c r="Q386" s="24">
        <v>143.58391569682982</v>
      </c>
      <c r="R386" s="24">
        <v>146.87463672569106</v>
      </c>
      <c r="S386" s="24">
        <v>149.33245300741669</v>
      </c>
    </row>
    <row r="387" spans="1:19" outlineLevel="1">
      <c r="A387" s="10" t="s">
        <v>138</v>
      </c>
      <c r="B387" s="10" t="str">
        <f t="shared" si="136"/>
        <v>Asimétrico</v>
      </c>
      <c r="C387" s="10" t="str">
        <f t="shared" si="132"/>
        <v>Calidad Triple</v>
      </c>
      <c r="D387" s="22">
        <v>70</v>
      </c>
      <c r="E387" s="19" t="s">
        <v>34</v>
      </c>
      <c r="H387" s="19" t="s">
        <v>199</v>
      </c>
      <c r="J387" s="28">
        <f t="shared" si="137"/>
        <v>2.3866951719245444</v>
      </c>
      <c r="K387" s="28">
        <f t="shared" si="138"/>
        <v>1.42</v>
      </c>
      <c r="L387" s="28">
        <f t="shared" si="139"/>
        <v>1</v>
      </c>
      <c r="M387" s="25">
        <f t="shared" si="140"/>
        <v>3.3891071441328529</v>
      </c>
      <c r="O387" s="24">
        <v>146.88009864956845</v>
      </c>
      <c r="P387" s="24">
        <v>151.14306177982343</v>
      </c>
      <c r="Q387" s="24">
        <v>154.75878875366305</v>
      </c>
      <c r="R387" s="24">
        <v>158.30562057031349</v>
      </c>
      <c r="S387" s="24">
        <v>160.95472418956581</v>
      </c>
    </row>
    <row r="388" spans="1:19" outlineLevel="1">
      <c r="A388" s="10" t="s">
        <v>138</v>
      </c>
      <c r="B388" s="10" t="str">
        <f t="shared" si="136"/>
        <v>Asimétrico</v>
      </c>
      <c r="C388" s="10" t="str">
        <f t="shared" si="132"/>
        <v>Calidad Triple</v>
      </c>
      <c r="D388" s="22">
        <v>80</v>
      </c>
      <c r="E388" s="19" t="s">
        <v>34</v>
      </c>
      <c r="H388" s="19" t="s">
        <v>199</v>
      </c>
      <c r="J388" s="28">
        <f t="shared" si="137"/>
        <v>2.5467870870187617</v>
      </c>
      <c r="K388" s="28">
        <f t="shared" si="138"/>
        <v>1.42</v>
      </c>
      <c r="L388" s="28">
        <f t="shared" si="139"/>
        <v>1</v>
      </c>
      <c r="M388" s="25">
        <f t="shared" si="140"/>
        <v>3.6164376635666415</v>
      </c>
      <c r="O388" s="24">
        <v>156.7323481360732</v>
      </c>
      <c r="P388" s="24">
        <v>161.2812572637587</v>
      </c>
      <c r="Q388" s="24">
        <v>165.13951569386009</v>
      </c>
      <c r="R388" s="24">
        <v>168.92425769892677</v>
      </c>
      <c r="S388" s="24">
        <v>171.75105475665333</v>
      </c>
    </row>
    <row r="389" spans="1:19" outlineLevel="1">
      <c r="A389" s="10" t="s">
        <v>138</v>
      </c>
      <c r="B389" s="10" t="str">
        <f t="shared" si="136"/>
        <v>Asimétrico</v>
      </c>
      <c r="C389" s="10" t="str">
        <f t="shared" si="132"/>
        <v>Calidad Triple</v>
      </c>
      <c r="D389" s="22">
        <v>100</v>
      </c>
      <c r="E389" s="19" t="s">
        <v>34</v>
      </c>
      <c r="H389" s="19" t="s">
        <v>199</v>
      </c>
      <c r="J389" s="28">
        <f t="shared" si="137"/>
        <v>2.8386397992589538</v>
      </c>
      <c r="K389" s="28">
        <f t="shared" si="138"/>
        <v>1.42</v>
      </c>
      <c r="L389" s="28">
        <f t="shared" si="139"/>
        <v>1</v>
      </c>
      <c r="M389" s="25">
        <f t="shared" si="140"/>
        <v>4.0308685149477146</v>
      </c>
      <c r="O389" s="24">
        <v>174.69331595016439</v>
      </c>
      <c r="P389" s="24">
        <v>179.76351383159619</v>
      </c>
      <c r="Q389" s="24">
        <v>184.06391491001247</v>
      </c>
      <c r="R389" s="24">
        <v>188.28237484342043</v>
      </c>
      <c r="S389" s="24">
        <v>191.43311275684522</v>
      </c>
    </row>
    <row r="390" spans="1:19" outlineLevel="1">
      <c r="A390" s="10" t="s">
        <v>138</v>
      </c>
      <c r="B390" s="10" t="str">
        <f t="shared" si="136"/>
        <v>Asimétrico</v>
      </c>
      <c r="C390" s="10" t="str">
        <f t="shared" si="132"/>
        <v>Calidad Triple</v>
      </c>
      <c r="D390" s="22">
        <v>120</v>
      </c>
      <c r="E390" s="19" t="s">
        <v>34</v>
      </c>
      <c r="H390" s="19" t="s">
        <v>199</v>
      </c>
      <c r="J390" s="28">
        <f t="shared" si="137"/>
        <v>3.1017601306183762</v>
      </c>
      <c r="K390" s="28">
        <f t="shared" si="138"/>
        <v>1.42</v>
      </c>
      <c r="L390" s="28">
        <f t="shared" si="139"/>
        <v>1</v>
      </c>
      <c r="M390" s="25">
        <f t="shared" si="140"/>
        <v>4.4044993854780943</v>
      </c>
      <c r="O390" s="24">
        <v>190.88605840064474</v>
      </c>
      <c r="P390" s="24">
        <v>196.42622508437702</v>
      </c>
      <c r="Q390" s="24">
        <v>201.12524065309486</v>
      </c>
      <c r="R390" s="24">
        <v>205.73471975554091</v>
      </c>
      <c r="S390" s="24">
        <v>209.17750712308225</v>
      </c>
    </row>
    <row r="391" spans="1:19" outlineLevel="1">
      <c r="A391" s="10" t="s">
        <v>138</v>
      </c>
      <c r="B391" s="10" t="str">
        <f t="shared" si="136"/>
        <v>Asimétrico</v>
      </c>
      <c r="C391" s="10" t="str">
        <f t="shared" si="132"/>
        <v>Calidad Triple</v>
      </c>
      <c r="D391" s="22">
        <v>150</v>
      </c>
      <c r="E391" s="19" t="s">
        <v>34</v>
      </c>
      <c r="H391" s="19" t="s">
        <v>199</v>
      </c>
      <c r="J391" s="28">
        <f t="shared" si="137"/>
        <v>3.4572107732942632</v>
      </c>
      <c r="K391" s="28">
        <f t="shared" si="138"/>
        <v>1.42</v>
      </c>
      <c r="L391" s="28">
        <f t="shared" si="139"/>
        <v>1</v>
      </c>
      <c r="M391" s="25">
        <f t="shared" si="140"/>
        <v>4.9092392980778534</v>
      </c>
      <c r="O391" s="24">
        <v>212.76091953726305</v>
      </c>
      <c r="P391" s="24">
        <v>218.93596955347002</v>
      </c>
      <c r="Q391" s="24">
        <v>224.173475538438</v>
      </c>
      <c r="R391" s="24">
        <v>229.31118449760058</v>
      </c>
      <c r="S391" s="24">
        <v>233.14850301225061</v>
      </c>
    </row>
    <row r="392" spans="1:19" outlineLevel="1">
      <c r="A392" s="10" t="s">
        <v>138</v>
      </c>
      <c r="B392" s="10" t="str">
        <f t="shared" si="136"/>
        <v>Asimétrico</v>
      </c>
      <c r="C392" s="10" t="str">
        <f t="shared" si="132"/>
        <v>Calidad Triple</v>
      </c>
      <c r="D392" s="22">
        <v>200</v>
      </c>
      <c r="E392" s="19" t="s">
        <v>34</v>
      </c>
      <c r="H392" s="19" t="s">
        <v>199</v>
      </c>
      <c r="J392" s="28">
        <f t="shared" si="137"/>
        <v>3.9762260973498145</v>
      </c>
      <c r="K392" s="28">
        <f t="shared" si="138"/>
        <v>1.42</v>
      </c>
      <c r="L392" s="28">
        <f t="shared" si="139"/>
        <v>1</v>
      </c>
      <c r="M392" s="25">
        <f t="shared" si="140"/>
        <v>5.6462410582367362</v>
      </c>
      <c r="O392" s="24">
        <v>244.7017483848974</v>
      </c>
      <c r="P392" s="24">
        <v>251.80383056529232</v>
      </c>
      <c r="Q392" s="24">
        <v>257.82761949460064</v>
      </c>
      <c r="R392" s="24">
        <v>263.73662932466789</v>
      </c>
      <c r="S392" s="24">
        <v>268.15002700919968</v>
      </c>
    </row>
    <row r="393" spans="1:19" outlineLevel="1">
      <c r="A393" s="10" t="s">
        <v>138</v>
      </c>
      <c r="B393" s="10" t="str">
        <f t="shared" si="136"/>
        <v>Asimétrico</v>
      </c>
      <c r="C393" s="10" t="str">
        <f t="shared" si="132"/>
        <v>Calidad Triple</v>
      </c>
      <c r="D393" s="22">
        <v>250</v>
      </c>
      <c r="E393" s="19" t="s">
        <v>34</v>
      </c>
      <c r="H393" s="19" t="s">
        <v>199</v>
      </c>
      <c r="J393" s="28">
        <f t="shared" si="137"/>
        <v>4.4318874193766264</v>
      </c>
      <c r="K393" s="28">
        <f t="shared" si="138"/>
        <v>1.42</v>
      </c>
      <c r="L393" s="28">
        <f t="shared" si="139"/>
        <v>1</v>
      </c>
      <c r="M393" s="25">
        <f t="shared" si="140"/>
        <v>6.2932801355148094</v>
      </c>
      <c r="O393" s="24">
        <v>272.7436955582865</v>
      </c>
      <c r="P393" s="24">
        <v>280.65965101354846</v>
      </c>
      <c r="Q393" s="24">
        <v>287.37374465892128</v>
      </c>
      <c r="R393" s="24">
        <v>293.95990592985663</v>
      </c>
      <c r="S393" s="24">
        <v>298.87906324030706</v>
      </c>
    </row>
    <row r="394" spans="1:19" outlineLevel="1">
      <c r="A394" s="10" t="s">
        <v>138</v>
      </c>
      <c r="B394" s="10" t="str">
        <f t="shared" si="136"/>
        <v>Asimétrico</v>
      </c>
      <c r="C394" s="10" t="str">
        <f t="shared" si="132"/>
        <v>Calidad Triple</v>
      </c>
      <c r="D394" s="22">
        <v>300</v>
      </c>
      <c r="E394" s="19" t="s">
        <v>34</v>
      </c>
      <c r="H394" s="19" t="s">
        <v>199</v>
      </c>
      <c r="J394" s="28">
        <f t="shared" si="137"/>
        <v>4.8426896939866175</v>
      </c>
      <c r="K394" s="28">
        <f t="shared" si="138"/>
        <v>1.42</v>
      </c>
      <c r="L394" s="28">
        <f t="shared" si="139"/>
        <v>1</v>
      </c>
      <c r="M394" s="25">
        <f t="shared" si="140"/>
        <v>6.8766193654609964</v>
      </c>
      <c r="O394" s="24">
        <v>298.02496286462946</v>
      </c>
      <c r="P394" s="24">
        <v>306.674667217148</v>
      </c>
      <c r="Q394" s="24">
        <v>314.01110630600039</v>
      </c>
      <c r="R394" s="24">
        <v>321.20775466178799</v>
      </c>
      <c r="S394" s="24">
        <v>326.58288046174982</v>
      </c>
    </row>
    <row r="395" spans="1:19" outlineLevel="1">
      <c r="A395" s="10" t="s">
        <v>138</v>
      </c>
      <c r="B395" s="10" t="str">
        <f t="shared" si="136"/>
        <v>Asimétrico</v>
      </c>
      <c r="C395" s="10" t="str">
        <f t="shared" si="132"/>
        <v>Calidad Triple</v>
      </c>
      <c r="D395" s="22">
        <v>350</v>
      </c>
      <c r="E395" s="19" t="s">
        <v>34</v>
      </c>
      <c r="H395" s="19" t="s">
        <v>199</v>
      </c>
      <c r="J395" s="28">
        <f t="shared" si="137"/>
        <v>5.2195873591693909</v>
      </c>
      <c r="K395" s="28">
        <f t="shared" si="138"/>
        <v>1.42</v>
      </c>
      <c r="L395" s="28">
        <f t="shared" si="139"/>
        <v>1</v>
      </c>
      <c r="M395" s="25">
        <f t="shared" si="140"/>
        <v>7.4118140500205349</v>
      </c>
      <c r="O395" s="24">
        <v>321.21969962617345</v>
      </c>
      <c r="P395" s="24">
        <v>330.54259461880957</v>
      </c>
      <c r="Q395" s="24">
        <v>338.45001531872362</v>
      </c>
      <c r="R395" s="24">
        <v>346.20676562896966</v>
      </c>
      <c r="S395" s="24">
        <v>352.00022762061127</v>
      </c>
    </row>
    <row r="396" spans="1:19" outlineLevel="1">
      <c r="A396" s="10" t="s">
        <v>138</v>
      </c>
      <c r="B396" s="10" t="str">
        <f t="shared" si="136"/>
        <v>Asimétrico</v>
      </c>
      <c r="C396" s="10" t="str">
        <f t="shared" si="132"/>
        <v>Calidad Triple</v>
      </c>
      <c r="D396" s="22">
        <v>400</v>
      </c>
      <c r="E396" s="19" t="s">
        <v>34</v>
      </c>
      <c r="H396" s="19" t="s">
        <v>199</v>
      </c>
      <c r="J396" s="28">
        <f t="shared" si="137"/>
        <v>5.5697006648653096</v>
      </c>
      <c r="K396" s="28">
        <f t="shared" si="138"/>
        <v>1.42</v>
      </c>
      <c r="L396" s="28">
        <f t="shared" si="139"/>
        <v>1</v>
      </c>
      <c r="M396" s="25">
        <f t="shared" si="140"/>
        <v>7.9089749441087394</v>
      </c>
      <c r="O396" s="24">
        <v>342.76609460952449</v>
      </c>
      <c r="P396" s="24">
        <v>352.71433972275844</v>
      </c>
      <c r="Q396" s="24">
        <v>361.1521650332806</v>
      </c>
      <c r="R396" s="24">
        <v>369.42921346399152</v>
      </c>
      <c r="S396" s="24">
        <v>375.61128244498718</v>
      </c>
    </row>
    <row r="397" spans="1:19" outlineLevel="1">
      <c r="A397" s="10" t="s">
        <v>138</v>
      </c>
      <c r="B397" s="10" t="str">
        <f t="shared" si="136"/>
        <v>Asimétrico</v>
      </c>
      <c r="C397" s="10" t="str">
        <f t="shared" si="132"/>
        <v>Calidad Triple</v>
      </c>
      <c r="D397" s="22">
        <v>500</v>
      </c>
      <c r="E397" s="19" t="s">
        <v>34</v>
      </c>
      <c r="H397" s="19" t="s">
        <v>199</v>
      </c>
      <c r="J397" s="28">
        <f t="shared" si="137"/>
        <v>6.2079684861890678</v>
      </c>
      <c r="K397" s="28">
        <f t="shared" si="138"/>
        <v>1.42</v>
      </c>
      <c r="L397" s="28">
        <f t="shared" si="139"/>
        <v>1</v>
      </c>
      <c r="M397" s="25">
        <f t="shared" si="140"/>
        <v>8.8153152503884762</v>
      </c>
      <c r="O397" s="24">
        <v>382.04586592832385</v>
      </c>
      <c r="P397" s="24">
        <v>393.13414443230602</v>
      </c>
      <c r="Q397" s="24">
        <v>402.53891441395399</v>
      </c>
      <c r="R397" s="24">
        <v>411.76448305907911</v>
      </c>
      <c r="S397" s="24">
        <v>418.65499508525744</v>
      </c>
    </row>
    <row r="398" spans="1:19" outlineLevel="1">
      <c r="A398" s="10" t="s">
        <v>138</v>
      </c>
      <c r="B398" s="10" t="str">
        <f t="shared" si="136"/>
        <v>Asimétrico</v>
      </c>
      <c r="C398" s="10" t="str">
        <f t="shared" si="132"/>
        <v>Calidad Triple</v>
      </c>
      <c r="D398" s="22">
        <v>750</v>
      </c>
      <c r="E398" s="19" t="s">
        <v>34</v>
      </c>
      <c r="H398" s="19" t="s">
        <v>199</v>
      </c>
      <c r="J398" s="28">
        <f t="shared" si="137"/>
        <v>7.5607534060245989</v>
      </c>
      <c r="K398" s="28">
        <f t="shared" si="138"/>
        <v>1.42</v>
      </c>
      <c r="L398" s="28">
        <f t="shared" si="139"/>
        <v>1</v>
      </c>
      <c r="M398" s="25">
        <f t="shared" si="140"/>
        <v>10.73626983655493</v>
      </c>
      <c r="O398" s="24">
        <v>465.29788102201059</v>
      </c>
      <c r="P398" s="24">
        <v>478.802417917203</v>
      </c>
      <c r="Q398" s="24">
        <v>490.25659118335528</v>
      </c>
      <c r="R398" s="24">
        <v>501.49251316190953</v>
      </c>
      <c r="S398" s="24">
        <v>509.88454388614451</v>
      </c>
    </row>
    <row r="399" spans="1:19" outlineLevel="1">
      <c r="A399" s="10" t="s">
        <v>138</v>
      </c>
      <c r="B399" s="10" t="str">
        <f t="shared" si="136"/>
        <v>Asimétrico</v>
      </c>
      <c r="C399" s="10" t="str">
        <f t="shared" si="132"/>
        <v>Calidad Triple</v>
      </c>
      <c r="D399" s="22">
        <v>1000</v>
      </c>
      <c r="E399" s="19" t="s">
        <v>34</v>
      </c>
      <c r="H399" s="19" t="s">
        <v>199</v>
      </c>
      <c r="J399" s="28">
        <f t="shared" si="137"/>
        <v>8.6958149155642026</v>
      </c>
      <c r="K399" s="28">
        <f t="shared" si="138"/>
        <v>1.42</v>
      </c>
      <c r="L399" s="28">
        <f t="shared" si="139"/>
        <v>1</v>
      </c>
      <c r="M399" s="25">
        <f t="shared" si="140"/>
        <v>12.348057180101167</v>
      </c>
      <c r="O399" s="24">
        <v>535.15093492502308</v>
      </c>
      <c r="P399" s="24">
        <v>550.68284650243652</v>
      </c>
      <c r="Q399" s="24">
        <v>563.85658268776137</v>
      </c>
      <c r="R399" s="24">
        <v>576.77930251266309</v>
      </c>
      <c r="S399" s="24">
        <v>586.43119062814208</v>
      </c>
    </row>
    <row r="400" spans="1:19" s="3" customFormat="1">
      <c r="A400" s="124"/>
      <c r="B400" s="124"/>
      <c r="C400" s="125"/>
      <c r="D400" s="2"/>
      <c r="E400" s="2"/>
      <c r="F400" s="2"/>
      <c r="G400" s="2"/>
      <c r="H400" s="19" t="s">
        <v>199</v>
      </c>
      <c r="I400" s="2"/>
      <c r="J400" s="2"/>
      <c r="K400" s="2"/>
      <c r="L400" s="2"/>
      <c r="M400" s="2"/>
      <c r="N400" s="2"/>
      <c r="O400" s="17"/>
      <c r="P400" s="17"/>
      <c r="Q400" s="17"/>
      <c r="R400" s="17"/>
      <c r="S400" s="17"/>
    </row>
    <row r="401" spans="1:19" s="3" customFormat="1" ht="15.75">
      <c r="A401" s="124"/>
      <c r="B401" s="15" t="s">
        <v>201</v>
      </c>
      <c r="C401" s="124"/>
      <c r="D401" s="2"/>
      <c r="E401" s="2"/>
      <c r="F401" s="2"/>
      <c r="G401" s="2"/>
      <c r="H401" s="2"/>
      <c r="I401" s="2"/>
      <c r="J401" s="2"/>
      <c r="K401" s="2"/>
      <c r="L401" s="2"/>
      <c r="M401" s="2"/>
      <c r="N401" s="2"/>
      <c r="O401" s="2"/>
      <c r="P401" s="2"/>
      <c r="Q401" s="2"/>
      <c r="R401" s="2"/>
    </row>
    <row r="402" spans="1:19" s="3" customFormat="1">
      <c r="A402" s="124"/>
      <c r="B402" s="124"/>
      <c r="C402" s="124" t="s">
        <v>198</v>
      </c>
      <c r="D402" s="2"/>
      <c r="E402" s="2"/>
      <c r="F402" s="2"/>
      <c r="G402" s="2"/>
      <c r="I402" s="2"/>
      <c r="J402" s="2"/>
      <c r="K402" s="2"/>
      <c r="L402" s="2"/>
      <c r="M402" s="2"/>
      <c r="N402" s="2"/>
    </row>
    <row r="403" spans="1:19" s="3" customFormat="1">
      <c r="A403" s="124"/>
      <c r="B403" s="124"/>
      <c r="C403" s="125" t="s">
        <v>147</v>
      </c>
      <c r="D403" s="2"/>
      <c r="E403" s="2"/>
      <c r="F403" s="2"/>
      <c r="G403" s="2"/>
      <c r="I403" s="2"/>
      <c r="J403" s="2"/>
      <c r="K403" s="2"/>
      <c r="L403" s="2"/>
      <c r="M403" s="2"/>
      <c r="N403" s="2"/>
    </row>
    <row r="404" spans="1:19" s="3" customFormat="1">
      <c r="A404" s="124"/>
      <c r="B404" s="124"/>
      <c r="C404" s="125"/>
      <c r="D404" s="23" t="s">
        <v>153</v>
      </c>
      <c r="E404" s="2"/>
      <c r="F404" s="2"/>
      <c r="G404" s="2"/>
      <c r="H404" s="16"/>
      <c r="I404" s="2"/>
      <c r="J404" s="2"/>
      <c r="K404" s="2"/>
      <c r="L404" s="2"/>
      <c r="M404" s="2"/>
      <c r="N404" s="2"/>
      <c r="O404" s="17"/>
      <c r="P404" s="17"/>
      <c r="Q404" s="17"/>
      <c r="R404" s="17"/>
      <c r="S404" s="17"/>
    </row>
    <row r="405" spans="1:19" s="3" customFormat="1">
      <c r="A405" s="10" t="s">
        <v>136</v>
      </c>
      <c r="B405" s="10" t="str">
        <f t="shared" ref="B405:B427" si="141">+IF(D404="Calidad best effort",C403,B404)</f>
        <v>Simétrico</v>
      </c>
      <c r="C405" s="10" t="str">
        <f t="shared" ref="C405:C427" si="142">+IF(D405=2,D404,C404)</f>
        <v>Calidad Best Effort</v>
      </c>
      <c r="D405" s="22">
        <f t="array" ref="D405:D427">vel.SAIB</f>
        <v>2</v>
      </c>
      <c r="E405" s="2"/>
      <c r="F405" s="2"/>
      <c r="G405" s="2"/>
      <c r="H405" s="16"/>
      <c r="I405" s="2"/>
      <c r="J405" s="28">
        <f t="shared" ref="J405" si="143">INDEX(factor.vel.SAIB,MATCH(D405,vel.SAIB,0))</f>
        <v>0.42371230003293037</v>
      </c>
      <c r="K405" s="28">
        <f t="shared" ref="K405" si="144">INDEX(factor.calidad.SAIB,MATCH(C405,calidad.SAIB,0))</f>
        <v>1</v>
      </c>
      <c r="L405" s="28">
        <f t="shared" ref="L405" si="145">INDEX(factor.simetria.SAIB,MATCH(B405,simetria.SAIB,0))</f>
        <v>1.785512716845804</v>
      </c>
      <c r="M405" s="25">
        <f>J405*K405*L405</f>
        <v>0.75654369999278193</v>
      </c>
      <c r="N405"/>
      <c r="O405" s="24">
        <f t="array" ref="O405:S427">INDEX(costo.unitario,MATCH($A405:$A427,niveles.desagregacion,0),indice.tiempo)*M405:M427</f>
        <v>22.680448102459941</v>
      </c>
      <c r="P405" s="24">
        <v>23.515061499403835</v>
      </c>
      <c r="Q405" s="24">
        <v>24.253602633277929</v>
      </c>
      <c r="R405" s="24">
        <v>24.984680934882356</v>
      </c>
      <c r="S405" s="24">
        <v>25.575937214610278</v>
      </c>
    </row>
    <row r="406" spans="1:19">
      <c r="A406" s="10" t="s">
        <v>136</v>
      </c>
      <c r="B406" s="10" t="str">
        <f t="shared" si="141"/>
        <v>Simétrico</v>
      </c>
      <c r="C406" s="10" t="str">
        <f t="shared" si="142"/>
        <v>Calidad Best Effort</v>
      </c>
      <c r="D406" s="22">
        <v>3</v>
      </c>
      <c r="E406" s="19" t="s">
        <v>34</v>
      </c>
      <c r="H406" s="19" t="s">
        <v>199</v>
      </c>
      <c r="J406" s="28">
        <f t="shared" ref="J406:J427" si="146">INDEX(factor.vel.SAIB,MATCH(D406,vel.SAIB,0))</f>
        <v>0.51604389145588314</v>
      </c>
      <c r="K406" s="28">
        <f t="shared" ref="K406:K427" si="147">INDEX(factor.calidad.SAIB,MATCH(C406,calidad.SAIB,0))</f>
        <v>1</v>
      </c>
      <c r="L406" s="28">
        <f t="shared" ref="L406:L427" si="148">INDEX(factor.simetria.SAIB,MATCH(B406,simetria.SAIB,0))</f>
        <v>1.785512716845804</v>
      </c>
      <c r="M406" s="25">
        <f>J406*K406*L406</f>
        <v>0.92140293064507506</v>
      </c>
      <c r="O406" s="24">
        <v>27.622768321445946</v>
      </c>
      <c r="P406" s="24">
        <v>28.639253198535108</v>
      </c>
      <c r="Q406" s="24">
        <v>29.538730605008812</v>
      </c>
      <c r="R406" s="24">
        <v>30.429118945610647</v>
      </c>
      <c r="S406" s="24">
        <v>31.149216500991528</v>
      </c>
    </row>
    <row r="407" spans="1:19" outlineLevel="1">
      <c r="A407" s="10" t="s">
        <v>136</v>
      </c>
      <c r="B407" s="10" t="str">
        <f t="shared" si="141"/>
        <v>Simétrico</v>
      </c>
      <c r="C407" s="10" t="str">
        <f t="shared" si="142"/>
        <v>Calidad Best Effort</v>
      </c>
      <c r="D407" s="22">
        <v>5</v>
      </c>
      <c r="E407" s="19" t="s">
        <v>34</v>
      </c>
      <c r="H407" s="19" t="s">
        <v>199</v>
      </c>
      <c r="J407" s="28">
        <f t="shared" si="146"/>
        <v>0.66152993854355946</v>
      </c>
      <c r="K407" s="28">
        <f t="shared" si="147"/>
        <v>1</v>
      </c>
      <c r="L407" s="28">
        <f t="shared" si="148"/>
        <v>1.785512716845804</v>
      </c>
      <c r="M407" s="25">
        <f t="shared" ref="M407:M427" si="149">J407*K407*L407</f>
        <v>1.1811701178437486</v>
      </c>
      <c r="O407" s="24">
        <v>35.410337245802495</v>
      </c>
      <c r="P407" s="24">
        <v>36.713395356565421</v>
      </c>
      <c r="Q407" s="24">
        <v>37.866458580988336</v>
      </c>
      <c r="R407" s="24">
        <v>39.00787029807401</v>
      </c>
      <c r="S407" s="24">
        <v>39.930981877231623</v>
      </c>
    </row>
    <row r="408" spans="1:19" outlineLevel="1">
      <c r="A408" s="10" t="s">
        <v>136</v>
      </c>
      <c r="B408" s="10" t="str">
        <f t="shared" si="141"/>
        <v>Simétrico</v>
      </c>
      <c r="C408" s="10" t="str">
        <f t="shared" si="142"/>
        <v>Calidad Best Effort</v>
      </c>
      <c r="D408" s="22">
        <v>10</v>
      </c>
      <c r="E408" s="19" t="s">
        <v>34</v>
      </c>
      <c r="H408" s="19" t="s">
        <v>199</v>
      </c>
      <c r="J408" s="28">
        <f t="shared" si="146"/>
        <v>0.92663838733670956</v>
      </c>
      <c r="K408" s="28">
        <f t="shared" si="147"/>
        <v>1</v>
      </c>
      <c r="L408" s="28">
        <f t="shared" si="148"/>
        <v>1.785512716845804</v>
      </c>
      <c r="M408" s="25">
        <f t="shared" si="149"/>
        <v>1.6545246245071827</v>
      </c>
      <c r="O408" s="24">
        <v>49.601047342982575</v>
      </c>
      <c r="P408" s="24">
        <v>51.426306633622929</v>
      </c>
      <c r="Q408" s="24">
        <v>53.041460513323209</v>
      </c>
      <c r="R408" s="24">
        <v>54.640293538380398</v>
      </c>
      <c r="S408" s="24">
        <v>55.933342537682989</v>
      </c>
    </row>
    <row r="409" spans="1:19" outlineLevel="1">
      <c r="A409" s="10" t="s">
        <v>136</v>
      </c>
      <c r="B409" s="10" t="str">
        <f t="shared" si="141"/>
        <v>Simétrico</v>
      </c>
      <c r="C409" s="10" t="str">
        <f t="shared" si="142"/>
        <v>Calidad Best Effort</v>
      </c>
      <c r="D409" s="22">
        <v>15</v>
      </c>
      <c r="E409" s="19" t="s">
        <v>34</v>
      </c>
      <c r="H409" s="19" t="s">
        <v>199</v>
      </c>
      <c r="J409" s="28">
        <f t="shared" si="146"/>
        <v>1.1285631295963692</v>
      </c>
      <c r="K409" s="28">
        <f t="shared" si="147"/>
        <v>1</v>
      </c>
      <c r="L409" s="28">
        <f t="shared" si="148"/>
        <v>1.785512716845804</v>
      </c>
      <c r="M409" s="25">
        <f t="shared" si="149"/>
        <v>2.0150638196576165</v>
      </c>
      <c r="O409" s="24">
        <v>60.409663559851616</v>
      </c>
      <c r="P409" s="24">
        <v>62.632667015698544</v>
      </c>
      <c r="Q409" s="24">
        <v>64.599780770281129</v>
      </c>
      <c r="R409" s="24">
        <v>66.547017175678306</v>
      </c>
      <c r="S409" s="24">
        <v>68.121835837754873</v>
      </c>
    </row>
    <row r="410" spans="1:19" outlineLevel="1">
      <c r="A410" s="10" t="s">
        <v>136</v>
      </c>
      <c r="B410" s="10" t="str">
        <f t="shared" si="141"/>
        <v>Simétrico</v>
      </c>
      <c r="C410" s="10" t="str">
        <f t="shared" si="142"/>
        <v>Calidad Best Effort</v>
      </c>
      <c r="D410" s="22">
        <v>20</v>
      </c>
      <c r="E410" s="19" t="s">
        <v>34</v>
      </c>
      <c r="H410" s="19" t="s">
        <v>199</v>
      </c>
      <c r="J410" s="28">
        <f t="shared" si="146"/>
        <v>1.2979891775970445</v>
      </c>
      <c r="K410" s="28">
        <f t="shared" si="147"/>
        <v>1</v>
      </c>
      <c r="L410" s="28">
        <f t="shared" si="148"/>
        <v>1.785512716845804</v>
      </c>
      <c r="M410" s="25">
        <f t="shared" si="149"/>
        <v>2.3175761829277497</v>
      </c>
      <c r="O410" s="24">
        <v>69.478691503070522</v>
      </c>
      <c r="P410" s="24">
        <v>72.035424353701686</v>
      </c>
      <c r="Q410" s="24">
        <v>74.297851946444027</v>
      </c>
      <c r="R410" s="24">
        <v>76.537418094004124</v>
      </c>
      <c r="S410" s="24">
        <v>78.348657116835142</v>
      </c>
    </row>
    <row r="411" spans="1:19" outlineLevel="1">
      <c r="A411" s="10" t="s">
        <v>136</v>
      </c>
      <c r="B411" s="10" t="str">
        <f t="shared" si="141"/>
        <v>Simétrico</v>
      </c>
      <c r="C411" s="10" t="str">
        <f t="shared" si="142"/>
        <v>Calidad Best Effort</v>
      </c>
      <c r="D411" s="22">
        <v>30</v>
      </c>
      <c r="E411" s="19" t="s">
        <v>34</v>
      </c>
      <c r="H411" s="19" t="s">
        <v>199</v>
      </c>
      <c r="J411" s="28">
        <f t="shared" si="146"/>
        <v>1.5808353598013152</v>
      </c>
      <c r="K411" s="28">
        <f t="shared" si="147"/>
        <v>1</v>
      </c>
      <c r="L411" s="28">
        <f t="shared" si="148"/>
        <v>1.785512716845804</v>
      </c>
      <c r="M411" s="25">
        <f t="shared" si="149"/>
        <v>2.8226016381647603</v>
      </c>
      <c r="O411" s="24">
        <v>84.618865994026578</v>
      </c>
      <c r="P411" s="24">
        <v>87.73273918003099</v>
      </c>
      <c r="Q411" s="24">
        <v>90.488174740917898</v>
      </c>
      <c r="R411" s="24">
        <v>93.215767095140222</v>
      </c>
      <c r="S411" s="24">
        <v>95.421695111923853</v>
      </c>
    </row>
    <row r="412" spans="1:19" outlineLevel="1">
      <c r="A412" s="10" t="s">
        <v>136</v>
      </c>
      <c r="B412" s="10" t="str">
        <f t="shared" si="141"/>
        <v>Simétrico</v>
      </c>
      <c r="C412" s="10" t="str">
        <f t="shared" si="142"/>
        <v>Calidad Best Effort</v>
      </c>
      <c r="D412" s="22">
        <v>40</v>
      </c>
      <c r="E412" s="19" t="s">
        <v>34</v>
      </c>
      <c r="H412" s="19" t="s">
        <v>199</v>
      </c>
      <c r="J412" s="28">
        <f t="shared" si="146"/>
        <v>1.8181589800108939</v>
      </c>
      <c r="K412" s="28">
        <f t="shared" si="147"/>
        <v>1</v>
      </c>
      <c r="L412" s="28">
        <f t="shared" si="148"/>
        <v>1.785512716845804</v>
      </c>
      <c r="M412" s="25">
        <f t="shared" si="149"/>
        <v>3.246345980056847</v>
      </c>
      <c r="O412" s="24">
        <v>97.322311353608868</v>
      </c>
      <c r="P412" s="24">
        <v>100.9036561537787</v>
      </c>
      <c r="Q412" s="24">
        <v>104.07275271896279</v>
      </c>
      <c r="R412" s="24">
        <v>107.2098261035445</v>
      </c>
      <c r="S412" s="24">
        <v>109.74692005713423</v>
      </c>
    </row>
    <row r="413" spans="1:19" outlineLevel="1">
      <c r="A413" s="10" t="s">
        <v>136</v>
      </c>
      <c r="B413" s="10" t="str">
        <f t="shared" si="141"/>
        <v>Simétrico</v>
      </c>
      <c r="C413" s="10" t="str">
        <f t="shared" si="142"/>
        <v>Calidad Best Effort</v>
      </c>
      <c r="D413" s="22">
        <v>50</v>
      </c>
      <c r="E413" s="19" t="s">
        <v>34</v>
      </c>
      <c r="H413" s="19" t="s">
        <v>199</v>
      </c>
      <c r="J413" s="28">
        <f t="shared" si="146"/>
        <v>2.0265135112179755</v>
      </c>
      <c r="K413" s="28">
        <f t="shared" si="147"/>
        <v>1</v>
      </c>
      <c r="L413" s="28">
        <f t="shared" si="148"/>
        <v>1.785512716845804</v>
      </c>
      <c r="M413" s="25">
        <f t="shared" si="149"/>
        <v>3.6183656451395372</v>
      </c>
      <c r="O413" s="24">
        <v>108.47510095067111</v>
      </c>
      <c r="P413" s="24">
        <v>112.4668550853018</v>
      </c>
      <c r="Q413" s="24">
        <v>115.99911880828029</v>
      </c>
      <c r="R413" s="24">
        <v>119.49568960843058</v>
      </c>
      <c r="S413" s="24">
        <v>122.32352547575844</v>
      </c>
    </row>
    <row r="414" spans="1:19" outlineLevel="1">
      <c r="A414" s="10" t="s">
        <v>136</v>
      </c>
      <c r="B414" s="10" t="str">
        <f t="shared" si="141"/>
        <v>Simétrico</v>
      </c>
      <c r="C414" s="10" t="str">
        <f t="shared" si="142"/>
        <v>Calidad Best Effort</v>
      </c>
      <c r="D414" s="22">
        <v>60</v>
      </c>
      <c r="E414" s="19" t="s">
        <v>34</v>
      </c>
      <c r="H414" s="19" t="s">
        <v>199</v>
      </c>
      <c r="J414" s="28">
        <f t="shared" si="146"/>
        <v>2.2143559090858629</v>
      </c>
      <c r="K414" s="28">
        <f t="shared" si="147"/>
        <v>1</v>
      </c>
      <c r="L414" s="28">
        <f t="shared" si="148"/>
        <v>1.785512716845804</v>
      </c>
      <c r="M414" s="25">
        <f t="shared" si="149"/>
        <v>3.9537606352954593</v>
      </c>
      <c r="O414" s="24">
        <v>118.52991823105958</v>
      </c>
      <c r="P414" s="24">
        <v>122.89167763049475</v>
      </c>
      <c r="Q414" s="24">
        <v>126.75135534995198</v>
      </c>
      <c r="R414" s="24">
        <v>130.572031683956</v>
      </c>
      <c r="S414" s="24">
        <v>133.66198644027978</v>
      </c>
    </row>
    <row r="415" spans="1:19" outlineLevel="1">
      <c r="A415" s="10" t="s">
        <v>136</v>
      </c>
      <c r="B415" s="10" t="str">
        <f t="shared" si="141"/>
        <v>Simétrico</v>
      </c>
      <c r="C415" s="10" t="str">
        <f t="shared" si="142"/>
        <v>Calidad Best Effort</v>
      </c>
      <c r="D415" s="22">
        <v>70</v>
      </c>
      <c r="E415" s="19" t="s">
        <v>34</v>
      </c>
      <c r="H415" s="19" t="s">
        <v>199</v>
      </c>
      <c r="J415" s="28">
        <f t="shared" si="146"/>
        <v>2.3866951719245444</v>
      </c>
      <c r="K415" s="28">
        <f t="shared" si="147"/>
        <v>1</v>
      </c>
      <c r="L415" s="28">
        <f t="shared" si="148"/>
        <v>1.785512716845804</v>
      </c>
      <c r="M415" s="25">
        <f t="shared" si="149"/>
        <v>4.261474580705757</v>
      </c>
      <c r="O415" s="24">
        <v>127.75488457384724</v>
      </c>
      <c r="P415" s="24">
        <v>132.4561117148925</v>
      </c>
      <c r="Q415" s="24">
        <v>136.61618107881699</v>
      </c>
      <c r="R415" s="24">
        <v>140.73421365092426</v>
      </c>
      <c r="S415" s="24">
        <v>144.06465392392795</v>
      </c>
    </row>
    <row r="416" spans="1:19" outlineLevel="1">
      <c r="A416" s="10" t="s">
        <v>136</v>
      </c>
      <c r="B416" s="10" t="str">
        <f t="shared" si="141"/>
        <v>Simétrico</v>
      </c>
      <c r="C416" s="10" t="str">
        <f t="shared" si="142"/>
        <v>Calidad Best Effort</v>
      </c>
      <c r="D416" s="22">
        <v>80</v>
      </c>
      <c r="E416" s="19" t="s">
        <v>34</v>
      </c>
      <c r="H416" s="19" t="s">
        <v>199</v>
      </c>
      <c r="J416" s="28">
        <f t="shared" si="146"/>
        <v>2.5467870870187617</v>
      </c>
      <c r="K416" s="28">
        <f t="shared" si="147"/>
        <v>1</v>
      </c>
      <c r="L416" s="28">
        <f t="shared" si="148"/>
        <v>1.785512716845804</v>
      </c>
      <c r="M416" s="25">
        <f t="shared" si="149"/>
        <v>4.5473207309706805</v>
      </c>
      <c r="O416" s="24">
        <v>136.32427557721348</v>
      </c>
      <c r="P416" s="24">
        <v>141.34084607050426</v>
      </c>
      <c r="Q416" s="24">
        <v>145.77995964553278</v>
      </c>
      <c r="R416" s="24">
        <v>150.17421673455536</v>
      </c>
      <c r="S416" s="24">
        <v>153.72805234001876</v>
      </c>
    </row>
    <row r="417" spans="1:19" outlineLevel="1">
      <c r="A417" s="10" t="s">
        <v>136</v>
      </c>
      <c r="B417" s="10" t="str">
        <f t="shared" si="141"/>
        <v>Simétrico</v>
      </c>
      <c r="C417" s="10" t="str">
        <f t="shared" si="142"/>
        <v>Calidad Best Effort</v>
      </c>
      <c r="D417" s="22">
        <v>100</v>
      </c>
      <c r="E417" s="19" t="s">
        <v>34</v>
      </c>
      <c r="H417" s="19" t="s">
        <v>199</v>
      </c>
      <c r="J417" s="28">
        <f t="shared" si="146"/>
        <v>2.8386397992589538</v>
      </c>
      <c r="K417" s="28">
        <f t="shared" si="147"/>
        <v>1</v>
      </c>
      <c r="L417" s="28">
        <f t="shared" si="148"/>
        <v>1.785512716845804</v>
      </c>
      <c r="M417" s="25">
        <f t="shared" si="149"/>
        <v>5.068427460121482</v>
      </c>
      <c r="O417" s="24">
        <v>151.94655110004206</v>
      </c>
      <c r="P417" s="24">
        <v>157.53800267077889</v>
      </c>
      <c r="Q417" s="24">
        <v>162.48582282101268</v>
      </c>
      <c r="R417" s="24">
        <v>167.38364609200974</v>
      </c>
      <c r="S417" s="24">
        <v>171.3447385763842</v>
      </c>
    </row>
    <row r="418" spans="1:19" outlineLevel="1">
      <c r="A418" s="10" t="s">
        <v>136</v>
      </c>
      <c r="B418" s="10" t="str">
        <f t="shared" si="141"/>
        <v>Simétrico</v>
      </c>
      <c r="C418" s="10" t="str">
        <f t="shared" si="142"/>
        <v>Calidad Best Effort</v>
      </c>
      <c r="D418" s="22">
        <v>120</v>
      </c>
      <c r="E418" s="19" t="s">
        <v>34</v>
      </c>
      <c r="H418" s="19" t="s">
        <v>199</v>
      </c>
      <c r="J418" s="28">
        <f t="shared" si="146"/>
        <v>3.1017601306183762</v>
      </c>
      <c r="K418" s="28">
        <f t="shared" si="147"/>
        <v>1</v>
      </c>
      <c r="L418" s="28">
        <f t="shared" si="148"/>
        <v>1.785512716845804</v>
      </c>
      <c r="M418" s="25">
        <f t="shared" si="149"/>
        <v>5.5382321578244129</v>
      </c>
      <c r="O418" s="24">
        <v>166.03084135934216</v>
      </c>
      <c r="P418" s="24">
        <v>172.14057798704766</v>
      </c>
      <c r="Q418" s="24">
        <v>177.54702345415899</v>
      </c>
      <c r="R418" s="24">
        <v>182.89883771138159</v>
      </c>
      <c r="S418" s="24">
        <v>187.22709335865753</v>
      </c>
    </row>
    <row r="419" spans="1:19" outlineLevel="1">
      <c r="A419" s="10" t="s">
        <v>136</v>
      </c>
      <c r="B419" s="10" t="str">
        <f t="shared" si="141"/>
        <v>Simétrico</v>
      </c>
      <c r="C419" s="10" t="str">
        <f t="shared" si="142"/>
        <v>Calidad Best Effort</v>
      </c>
      <c r="D419" s="22">
        <v>150</v>
      </c>
      <c r="E419" s="19" t="s">
        <v>34</v>
      </c>
      <c r="H419" s="19" t="s">
        <v>199</v>
      </c>
      <c r="J419" s="28">
        <f t="shared" si="146"/>
        <v>3.4572107732942632</v>
      </c>
      <c r="K419" s="28">
        <f t="shared" si="147"/>
        <v>1</v>
      </c>
      <c r="L419" s="28">
        <f t="shared" si="148"/>
        <v>1.785512716845804</v>
      </c>
      <c r="M419" s="25">
        <f t="shared" si="149"/>
        <v>6.172893800533223</v>
      </c>
      <c r="O419" s="24">
        <v>185.05738331616035</v>
      </c>
      <c r="P419" s="24">
        <v>191.86727395947162</v>
      </c>
      <c r="Q419" s="24">
        <v>197.89327878480248</v>
      </c>
      <c r="R419" s="24">
        <v>203.85839185853689</v>
      </c>
      <c r="S419" s="24">
        <v>208.68265015808208</v>
      </c>
    </row>
    <row r="420" spans="1:19" outlineLevel="1">
      <c r="A420" s="10" t="s">
        <v>136</v>
      </c>
      <c r="B420" s="10" t="str">
        <f t="shared" si="141"/>
        <v>Simétrico</v>
      </c>
      <c r="C420" s="10" t="str">
        <f t="shared" si="142"/>
        <v>Calidad Best Effort</v>
      </c>
      <c r="D420" s="22">
        <v>200</v>
      </c>
      <c r="E420" s="19" t="s">
        <v>34</v>
      </c>
      <c r="H420" s="19" t="s">
        <v>199</v>
      </c>
      <c r="J420" s="28">
        <f t="shared" si="146"/>
        <v>3.9762260973498145</v>
      </c>
      <c r="K420" s="28">
        <f t="shared" si="147"/>
        <v>1</v>
      </c>
      <c r="L420" s="28">
        <f t="shared" si="148"/>
        <v>1.785512716845804</v>
      </c>
      <c r="M420" s="25">
        <f t="shared" si="149"/>
        <v>7.0996022618722554</v>
      </c>
      <c r="O420" s="24">
        <v>212.83920631423828</v>
      </c>
      <c r="P420" s="24">
        <v>220.6714348567379</v>
      </c>
      <c r="Q420" s="24">
        <v>227.60209636986431</v>
      </c>
      <c r="R420" s="24">
        <v>234.46272472976744</v>
      </c>
      <c r="S420" s="24">
        <v>240.01122697880155</v>
      </c>
    </row>
    <row r="421" spans="1:19" outlineLevel="1">
      <c r="A421" s="10" t="s">
        <v>136</v>
      </c>
      <c r="B421" s="10" t="str">
        <f t="shared" si="141"/>
        <v>Simétrico</v>
      </c>
      <c r="C421" s="10" t="str">
        <f t="shared" si="142"/>
        <v>Calidad Best Effort</v>
      </c>
      <c r="D421" s="22">
        <v>250</v>
      </c>
      <c r="E421" s="19" t="s">
        <v>34</v>
      </c>
      <c r="H421" s="19" t="s">
        <v>199</v>
      </c>
      <c r="J421" s="28">
        <f t="shared" si="146"/>
        <v>4.4318874193766264</v>
      </c>
      <c r="K421" s="28">
        <f t="shared" si="147"/>
        <v>1</v>
      </c>
      <c r="L421" s="28">
        <f t="shared" si="148"/>
        <v>1.785512716845804</v>
      </c>
      <c r="M421" s="25">
        <f t="shared" si="149"/>
        <v>7.9131913469258999</v>
      </c>
      <c r="O421" s="24">
        <v>237.22981986433871</v>
      </c>
      <c r="P421" s="24">
        <v>245.95959384935483</v>
      </c>
      <c r="Q421" s="24">
        <v>253.68448444057526</v>
      </c>
      <c r="R421" s="24">
        <v>261.33131632911869</v>
      </c>
      <c r="S421" s="24">
        <v>267.5156571366665</v>
      </c>
    </row>
    <row r="422" spans="1:19" outlineLevel="1">
      <c r="A422" s="10" t="s">
        <v>136</v>
      </c>
      <c r="B422" s="10" t="str">
        <f t="shared" si="141"/>
        <v>Simétrico</v>
      </c>
      <c r="C422" s="10" t="str">
        <f t="shared" si="142"/>
        <v>Calidad Best Effort</v>
      </c>
      <c r="D422" s="22">
        <v>300</v>
      </c>
      <c r="E422" s="19" t="s">
        <v>34</v>
      </c>
      <c r="H422" s="19" t="s">
        <v>199</v>
      </c>
      <c r="J422" s="28">
        <f t="shared" si="146"/>
        <v>4.8426896939866175</v>
      </c>
      <c r="K422" s="28">
        <f t="shared" si="147"/>
        <v>1</v>
      </c>
      <c r="L422" s="28">
        <f t="shared" si="148"/>
        <v>1.785512716845804</v>
      </c>
      <c r="M422" s="25">
        <f t="shared" si="149"/>
        <v>8.6466840323512208</v>
      </c>
      <c r="O422" s="24">
        <v>259.21922085397313</v>
      </c>
      <c r="P422" s="24">
        <v>268.75817852768057</v>
      </c>
      <c r="Q422" s="24">
        <v>277.19910775564796</v>
      </c>
      <c r="R422" s="24">
        <v>285.5547428325666</v>
      </c>
      <c r="S422" s="24">
        <v>292.31232502246462</v>
      </c>
    </row>
    <row r="423" spans="1:19" outlineLevel="1">
      <c r="A423" s="10" t="s">
        <v>136</v>
      </c>
      <c r="B423" s="10" t="str">
        <f t="shared" si="141"/>
        <v>Simétrico</v>
      </c>
      <c r="C423" s="10" t="str">
        <f t="shared" si="142"/>
        <v>Calidad Best Effort</v>
      </c>
      <c r="D423" s="22">
        <v>350</v>
      </c>
      <c r="E423" s="19" t="s">
        <v>34</v>
      </c>
      <c r="H423" s="19" t="s">
        <v>199</v>
      </c>
      <c r="J423" s="28">
        <f t="shared" si="146"/>
        <v>5.2195873591693909</v>
      </c>
      <c r="K423" s="28">
        <f t="shared" si="147"/>
        <v>1</v>
      </c>
      <c r="L423" s="28">
        <f t="shared" si="148"/>
        <v>1.785512716845804</v>
      </c>
      <c r="M423" s="25">
        <f t="shared" si="149"/>
        <v>9.3196396064845555</v>
      </c>
      <c r="O423" s="24">
        <v>279.39377782211369</v>
      </c>
      <c r="P423" s="24">
        <v>289.6751350924672</v>
      </c>
      <c r="Q423" s="24">
        <v>298.77300637516595</v>
      </c>
      <c r="R423" s="24">
        <v>307.778945219332</v>
      </c>
      <c r="S423" s="24">
        <v>315.06245764853816</v>
      </c>
    </row>
    <row r="424" spans="1:19" outlineLevel="1">
      <c r="A424" s="10" t="s">
        <v>136</v>
      </c>
      <c r="B424" s="10" t="str">
        <f t="shared" si="141"/>
        <v>Simétrico</v>
      </c>
      <c r="C424" s="10" t="str">
        <f t="shared" si="142"/>
        <v>Calidad Best Effort</v>
      </c>
      <c r="D424" s="22">
        <v>400</v>
      </c>
      <c r="E424" s="19" t="s">
        <v>34</v>
      </c>
      <c r="H424" s="19" t="s">
        <v>199</v>
      </c>
      <c r="J424" s="28">
        <f t="shared" si="146"/>
        <v>5.5697006648653096</v>
      </c>
      <c r="K424" s="28">
        <f t="shared" si="147"/>
        <v>1</v>
      </c>
      <c r="L424" s="28">
        <f t="shared" si="148"/>
        <v>1.785512716845804</v>
      </c>
      <c r="M424" s="25">
        <f t="shared" si="149"/>
        <v>9.9447713661415396</v>
      </c>
      <c r="O424" s="24">
        <v>298.13462310604768</v>
      </c>
      <c r="P424" s="24">
        <v>309.10562109572749</v>
      </c>
      <c r="Q424" s="24">
        <v>318.81374862482971</v>
      </c>
      <c r="R424" s="24">
        <v>328.42377718005065</v>
      </c>
      <c r="S424" s="24">
        <v>336.19584443901493</v>
      </c>
    </row>
    <row r="425" spans="1:19" outlineLevel="1">
      <c r="A425" s="10" t="s">
        <v>136</v>
      </c>
      <c r="B425" s="10" t="str">
        <f t="shared" si="141"/>
        <v>Simétrico</v>
      </c>
      <c r="C425" s="10" t="str">
        <f t="shared" si="142"/>
        <v>Calidad Best Effort</v>
      </c>
      <c r="D425" s="22">
        <v>500</v>
      </c>
      <c r="E425" s="19" t="s">
        <v>34</v>
      </c>
      <c r="H425" s="19" t="s">
        <v>199</v>
      </c>
      <c r="J425" s="28">
        <f t="shared" si="146"/>
        <v>6.2079684861890678</v>
      </c>
      <c r="K425" s="28">
        <f t="shared" si="147"/>
        <v>1</v>
      </c>
      <c r="L425" s="28">
        <f t="shared" si="148"/>
        <v>1.785512716845804</v>
      </c>
      <c r="M425" s="25">
        <f t="shared" si="149"/>
        <v>11.084406677868575</v>
      </c>
      <c r="O425" s="24">
        <v>332.29978705309054</v>
      </c>
      <c r="P425" s="24">
        <v>344.52802226357699</v>
      </c>
      <c r="Q425" s="24">
        <v>355.34866656511929</v>
      </c>
      <c r="R425" s="24">
        <v>366.05997010042898</v>
      </c>
      <c r="S425" s="24">
        <v>374.72268853349561</v>
      </c>
    </row>
    <row r="426" spans="1:19" outlineLevel="1">
      <c r="A426" s="10" t="s">
        <v>136</v>
      </c>
      <c r="B426" s="10" t="str">
        <f t="shared" si="141"/>
        <v>Simétrico</v>
      </c>
      <c r="C426" s="10" t="str">
        <f t="shared" si="142"/>
        <v>Calidad Best Effort</v>
      </c>
      <c r="D426" s="22">
        <v>750</v>
      </c>
      <c r="E426" s="19" t="s">
        <v>34</v>
      </c>
      <c r="H426" s="19" t="s">
        <v>199</v>
      </c>
      <c r="J426" s="28">
        <f t="shared" si="146"/>
        <v>7.5607534060245989</v>
      </c>
      <c r="K426" s="28">
        <f t="shared" si="147"/>
        <v>1</v>
      </c>
      <c r="L426" s="28">
        <f t="shared" si="148"/>
        <v>1.785512716845804</v>
      </c>
      <c r="M426" s="25">
        <f t="shared" si="149"/>
        <v>13.499821355392148</v>
      </c>
      <c r="O426" s="24">
        <v>404.71158195669767</v>
      </c>
      <c r="P426" s="24">
        <v>419.60448471917795</v>
      </c>
      <c r="Q426" s="24">
        <v>432.78306696235057</v>
      </c>
      <c r="R426" s="24">
        <v>445.82848187831308</v>
      </c>
      <c r="S426" s="24">
        <v>456.37890236513607</v>
      </c>
    </row>
    <row r="427" spans="1:19" outlineLevel="1">
      <c r="A427" s="10" t="s">
        <v>136</v>
      </c>
      <c r="B427" s="10" t="str">
        <f t="shared" si="141"/>
        <v>Simétrico</v>
      </c>
      <c r="C427" s="10" t="str">
        <f t="shared" si="142"/>
        <v>Calidad Best Effort</v>
      </c>
      <c r="D427" s="22">
        <v>1000</v>
      </c>
      <c r="E427" s="19" t="s">
        <v>34</v>
      </c>
      <c r="H427" s="19" t="s">
        <v>199</v>
      </c>
      <c r="J427" s="28">
        <f t="shared" si="146"/>
        <v>8.6958149155642026</v>
      </c>
      <c r="K427" s="28">
        <f t="shared" si="147"/>
        <v>1</v>
      </c>
      <c r="L427" s="28">
        <f t="shared" si="148"/>
        <v>1.785512716845804</v>
      </c>
      <c r="M427" s="25">
        <f t="shared" si="149"/>
        <v>15.526488115077305</v>
      </c>
      <c r="O427" s="24">
        <v>465.46909043169836</v>
      </c>
      <c r="P427" s="24">
        <v>482.59779692738033</v>
      </c>
      <c r="Q427" s="24">
        <v>497.75481976386851</v>
      </c>
      <c r="R427" s="24">
        <v>512.7586834681864</v>
      </c>
      <c r="S427" s="24">
        <v>524.89299058124277</v>
      </c>
    </row>
    <row r="428" spans="1:19" s="3" customFormat="1">
      <c r="A428" s="10" t="s">
        <v>136</v>
      </c>
      <c r="B428" s="10" t="str">
        <f>+IF(D426="Calidad best effort",C425,B426)</f>
        <v>Simétrico</v>
      </c>
      <c r="C428" s="10" t="str">
        <f>+IF(D428=2,D426,C426)</f>
        <v>Calidad Best Effort</v>
      </c>
      <c r="D428" s="23" t="s">
        <v>154</v>
      </c>
      <c r="E428" s="2"/>
      <c r="F428" s="2"/>
      <c r="G428" s="2"/>
      <c r="H428" s="16"/>
      <c r="I428" s="2"/>
      <c r="J428" s="2"/>
      <c r="K428" s="2"/>
      <c r="L428" s="2"/>
      <c r="M428" s="2"/>
      <c r="N428" s="2"/>
      <c r="O428" s="17"/>
      <c r="P428" s="17"/>
      <c r="Q428" s="17"/>
      <c r="R428" s="17"/>
      <c r="S428" s="17"/>
    </row>
    <row r="429" spans="1:19" s="3" customFormat="1">
      <c r="A429" s="10" t="s">
        <v>136</v>
      </c>
      <c r="B429" s="10" t="str">
        <f>+IF(D428="Calidad best effort",C426,B428)</f>
        <v>Simétrico</v>
      </c>
      <c r="C429" s="10" t="str">
        <f t="shared" ref="C429:C451" si="150">+IF(D429=2,D428,C428)</f>
        <v>Calidad Datos Generales</v>
      </c>
      <c r="D429" s="22">
        <f t="array" ref="D429:D451">vel.SAIB</f>
        <v>2</v>
      </c>
      <c r="E429" s="2"/>
      <c r="F429" s="2"/>
      <c r="G429" s="2"/>
      <c r="H429" s="16"/>
      <c r="I429" s="2"/>
      <c r="J429" s="28">
        <f t="shared" ref="J429" si="151">INDEX(factor.vel.SAIB,MATCH(D429,vel.SAIB,0))</f>
        <v>0.42371230003293037</v>
      </c>
      <c r="K429" s="28">
        <f t="shared" ref="K429" si="152">INDEX(factor.calidad.SAIB,MATCH(C429,calidad.SAIB,0))</f>
        <v>1.1101500319478763</v>
      </c>
      <c r="L429" s="28">
        <f t="shared" ref="L429" si="153">INDEX(factor.simetria.SAIB,MATCH(B429,simetria.SAIB,0))</f>
        <v>1.785512716845804</v>
      </c>
      <c r="M429" s="25">
        <f>J429*K429*L429</f>
        <v>0.83987701271695148</v>
      </c>
      <c r="N429"/>
      <c r="O429" s="24">
        <f t="array" ref="O429:S451">INDEX(costo.unitario,MATCH($A429:$A451,niveles.desagregacion,0),indice.tiempo)*M429:M451</f>
        <v>25.178700185538059</v>
      </c>
      <c r="P429" s="24">
        <v>26.105246274819446</v>
      </c>
      <c r="Q429" s="24">
        <v>26.925137738184592</v>
      </c>
      <c r="R429" s="24">
        <v>27.736744338067147</v>
      </c>
      <c r="S429" s="24">
        <v>28.393127515896481</v>
      </c>
    </row>
    <row r="430" spans="1:19">
      <c r="A430" s="10" t="s">
        <v>136</v>
      </c>
      <c r="B430" s="10" t="str">
        <f t="shared" ref="B430:B451" si="154">+IF(D429="Calidad best effort",C428,B429)</f>
        <v>Simétrico</v>
      </c>
      <c r="C430" s="10" t="str">
        <f t="shared" si="150"/>
        <v>Calidad Datos Generales</v>
      </c>
      <c r="D430" s="22">
        <v>3</v>
      </c>
      <c r="E430" s="19" t="s">
        <v>34</v>
      </c>
      <c r="H430" s="19" t="s">
        <v>199</v>
      </c>
      <c r="J430" s="28">
        <f t="shared" ref="J430:J451" si="155">INDEX(factor.vel.SAIB,MATCH(D430,vel.SAIB,0))</f>
        <v>0.51604389145588314</v>
      </c>
      <c r="K430" s="28">
        <f t="shared" ref="K430:K451" si="156">INDEX(factor.calidad.SAIB,MATCH(C430,calidad.SAIB,0))</f>
        <v>1.1101500319478763</v>
      </c>
      <c r="L430" s="28">
        <f t="shared" ref="L430:L451" si="157">INDEX(factor.simetria.SAIB,MATCH(B430,simetria.SAIB,0))</f>
        <v>1.785512716845804</v>
      </c>
      <c r="M430" s="25">
        <f>J430*K430*L430</f>
        <v>1.0228954928924969</v>
      </c>
      <c r="O430" s="24">
        <v>30.665417134542</v>
      </c>
      <c r="P430" s="24">
        <v>31.793867853317071</v>
      </c>
      <c r="Q430" s="24">
        <v>32.79242272485024</v>
      </c>
      <c r="R430" s="24">
        <v>33.780887369615385</v>
      </c>
      <c r="S430" s="24">
        <v>34.58030369372706</v>
      </c>
    </row>
    <row r="431" spans="1:19" outlineLevel="1">
      <c r="A431" s="10" t="s">
        <v>136</v>
      </c>
      <c r="B431" s="10" t="str">
        <f t="shared" si="154"/>
        <v>Simétrico</v>
      </c>
      <c r="C431" s="10" t="str">
        <f t="shared" si="150"/>
        <v>Calidad Datos Generales</v>
      </c>
      <c r="D431" s="22">
        <v>5</v>
      </c>
      <c r="E431" s="19" t="s">
        <v>34</v>
      </c>
      <c r="H431" s="19" t="s">
        <v>199</v>
      </c>
      <c r="J431" s="28">
        <f t="shared" si="155"/>
        <v>0.66152993854355946</v>
      </c>
      <c r="K431" s="28">
        <f t="shared" si="156"/>
        <v>1.1101500319478763</v>
      </c>
      <c r="L431" s="28">
        <f t="shared" si="157"/>
        <v>1.785512716845804</v>
      </c>
      <c r="M431" s="25">
        <f t="shared" ref="M431:M451" si="158">J431*K431*L431</f>
        <v>1.3112760440601143</v>
      </c>
      <c r="O431" s="24">
        <v>39.31078702471271</v>
      </c>
      <c r="P431" s="24">
        <v>40.757377028006118</v>
      </c>
      <c r="Q431" s="24">
        <v>42.037450203437132</v>
      </c>
      <c r="R431" s="24">
        <v>43.304588457625478</v>
      </c>
      <c r="S431" s="24">
        <v>44.32938080671876</v>
      </c>
    </row>
    <row r="432" spans="1:19" outlineLevel="1">
      <c r="A432" s="10" t="s">
        <v>136</v>
      </c>
      <c r="B432" s="10" t="str">
        <f t="shared" si="154"/>
        <v>Simétrico</v>
      </c>
      <c r="C432" s="10" t="str">
        <f t="shared" si="150"/>
        <v>Calidad Datos Generales</v>
      </c>
      <c r="D432" s="22">
        <v>10</v>
      </c>
      <c r="E432" s="19" t="s">
        <v>34</v>
      </c>
      <c r="H432" s="19" t="s">
        <v>199</v>
      </c>
      <c r="J432" s="28">
        <f t="shared" si="155"/>
        <v>0.92663838733670956</v>
      </c>
      <c r="K432" s="28">
        <f t="shared" si="156"/>
        <v>1.1101500319478763</v>
      </c>
      <c r="L432" s="28">
        <f t="shared" si="157"/>
        <v>1.785512716845804</v>
      </c>
      <c r="M432" s="25">
        <f t="shared" si="158"/>
        <v>1.8367705647551971</v>
      </c>
      <c r="O432" s="24">
        <v>55.064604292460231</v>
      </c>
      <c r="P432" s="24">
        <v>57.090915952277783</v>
      </c>
      <c r="Q432" s="24">
        <v>58.883979083427782</v>
      </c>
      <c r="R432" s="24">
        <v>60.65892361727434</v>
      </c>
      <c r="S432" s="24">
        <v>62.094402005160283</v>
      </c>
    </row>
    <row r="433" spans="1:19" outlineLevel="1">
      <c r="A433" s="10" t="s">
        <v>136</v>
      </c>
      <c r="B433" s="10" t="str">
        <f t="shared" si="154"/>
        <v>Simétrico</v>
      </c>
      <c r="C433" s="10" t="str">
        <f t="shared" si="150"/>
        <v>Calidad Datos Generales</v>
      </c>
      <c r="D433" s="22">
        <v>15</v>
      </c>
      <c r="E433" s="19" t="s">
        <v>34</v>
      </c>
      <c r="H433" s="19" t="s">
        <v>199</v>
      </c>
      <c r="J433" s="28">
        <f t="shared" si="155"/>
        <v>1.1285631295963692</v>
      </c>
      <c r="K433" s="28">
        <f t="shared" si="156"/>
        <v>1.1101500319478763</v>
      </c>
      <c r="L433" s="28">
        <f t="shared" si="157"/>
        <v>1.785512716845804</v>
      </c>
      <c r="M433" s="25">
        <f t="shared" si="158"/>
        <v>2.2370231637699125</v>
      </c>
      <c r="O433" s="24">
        <v>67.06378993092973</v>
      </c>
      <c r="P433" s="24">
        <v>69.531657288458433</v>
      </c>
      <c r="Q433" s="24">
        <v>71.71544868595339</v>
      </c>
      <c r="R433" s="24">
        <v>73.877173243615132</v>
      </c>
      <c r="S433" s="24">
        <v>75.625458231631555</v>
      </c>
    </row>
    <row r="434" spans="1:19" outlineLevel="1">
      <c r="A434" s="10" t="s">
        <v>136</v>
      </c>
      <c r="B434" s="10" t="str">
        <f t="shared" si="154"/>
        <v>Simétrico</v>
      </c>
      <c r="C434" s="10" t="str">
        <f t="shared" si="150"/>
        <v>Calidad Datos Generales</v>
      </c>
      <c r="D434" s="22">
        <v>20</v>
      </c>
      <c r="E434" s="19" t="s">
        <v>34</v>
      </c>
      <c r="H434" s="19" t="s">
        <v>199</v>
      </c>
      <c r="J434" s="28">
        <f t="shared" si="155"/>
        <v>1.2979891775970445</v>
      </c>
      <c r="K434" s="28">
        <f t="shared" si="156"/>
        <v>1.1101500319478763</v>
      </c>
      <c r="L434" s="28">
        <f t="shared" si="157"/>
        <v>1.785512716845804</v>
      </c>
      <c r="M434" s="25">
        <f t="shared" si="158"/>
        <v>2.5728572735188786</v>
      </c>
      <c r="O434" s="24">
        <v>77.131771591830386</v>
      </c>
      <c r="P434" s="24">
        <v>79.970128647640749</v>
      </c>
      <c r="Q434" s="24">
        <v>82.481762712003416</v>
      </c>
      <c r="R434" s="24">
        <v>84.968017142266646</v>
      </c>
      <c r="S434" s="24">
        <v>86.978764201327749</v>
      </c>
    </row>
    <row r="435" spans="1:19" outlineLevel="1">
      <c r="A435" s="10" t="s">
        <v>136</v>
      </c>
      <c r="B435" s="10" t="str">
        <f t="shared" si="154"/>
        <v>Simétrico</v>
      </c>
      <c r="C435" s="10" t="str">
        <f t="shared" si="150"/>
        <v>Calidad Datos Generales</v>
      </c>
      <c r="D435" s="22">
        <v>30</v>
      </c>
      <c r="E435" s="19" t="s">
        <v>34</v>
      </c>
      <c r="H435" s="19" t="s">
        <v>199</v>
      </c>
      <c r="J435" s="28">
        <f t="shared" si="155"/>
        <v>1.5808353598013152</v>
      </c>
      <c r="K435" s="28">
        <f t="shared" si="156"/>
        <v>1.1101500319478763</v>
      </c>
      <c r="L435" s="28">
        <f t="shared" si="157"/>
        <v>1.785512716845804</v>
      </c>
      <c r="M435" s="25">
        <f t="shared" si="158"/>
        <v>3.1335112987847369</v>
      </c>
      <c r="O435" s="24">
        <v>93.93963678666168</v>
      </c>
      <c r="P435" s="24">
        <v>97.396503203586107</v>
      </c>
      <c r="Q435" s="24">
        <v>100.45545007953503</v>
      </c>
      <c r="R435" s="24">
        <v>103.48348681871572</v>
      </c>
      <c r="S435" s="24">
        <v>105.93239787702278</v>
      </c>
    </row>
    <row r="436" spans="1:19" outlineLevel="1">
      <c r="A436" s="10" t="s">
        <v>136</v>
      </c>
      <c r="B436" s="10" t="str">
        <f t="shared" si="154"/>
        <v>Simétrico</v>
      </c>
      <c r="C436" s="10" t="str">
        <f t="shared" si="150"/>
        <v>Calidad Datos Generales</v>
      </c>
      <c r="D436" s="22">
        <v>40</v>
      </c>
      <c r="E436" s="19" t="s">
        <v>34</v>
      </c>
      <c r="H436" s="19" t="s">
        <v>199</v>
      </c>
      <c r="J436" s="28">
        <f t="shared" si="155"/>
        <v>1.8181589800108939</v>
      </c>
      <c r="K436" s="28">
        <f t="shared" si="156"/>
        <v>1.1101500319478763</v>
      </c>
      <c r="L436" s="28">
        <f t="shared" si="157"/>
        <v>1.785512716845804</v>
      </c>
      <c r="M436" s="25">
        <f t="shared" si="158"/>
        <v>3.6039310934739688</v>
      </c>
      <c r="O436" s="24">
        <v>108.04236705845005</v>
      </c>
      <c r="P436" s="24">
        <v>112.01819710277495</v>
      </c>
      <c r="Q436" s="24">
        <v>115.53636975585997</v>
      </c>
      <c r="R436" s="24">
        <v>119.01899187397619</v>
      </c>
      <c r="S436" s="24">
        <v>121.83554680760861</v>
      </c>
    </row>
    <row r="437" spans="1:19" outlineLevel="1">
      <c r="A437" s="10" t="s">
        <v>136</v>
      </c>
      <c r="B437" s="10" t="str">
        <f t="shared" si="154"/>
        <v>Simétrico</v>
      </c>
      <c r="C437" s="10" t="str">
        <f t="shared" si="150"/>
        <v>Calidad Datos Generales</v>
      </c>
      <c r="D437" s="22">
        <v>50</v>
      </c>
      <c r="E437" s="19" t="s">
        <v>34</v>
      </c>
      <c r="H437" s="19" t="s">
        <v>199</v>
      </c>
      <c r="J437" s="28">
        <f t="shared" si="155"/>
        <v>2.0265135112179755</v>
      </c>
      <c r="K437" s="28">
        <f t="shared" si="156"/>
        <v>1.1101500319478763</v>
      </c>
      <c r="L437" s="28">
        <f t="shared" si="157"/>
        <v>1.785512716845804</v>
      </c>
      <c r="M437" s="25">
        <f t="shared" si="158"/>
        <v>4.0169287365507556</v>
      </c>
      <c r="O437" s="24">
        <v>120.42363678593665</v>
      </c>
      <c r="P437" s="24">
        <v>124.85508276602498</v>
      </c>
      <c r="Q437" s="24">
        <v>128.77642545093786</v>
      </c>
      <c r="R437" s="24">
        <v>132.65814363643273</v>
      </c>
      <c r="S437" s="24">
        <v>135.79746571489011</v>
      </c>
    </row>
    <row r="438" spans="1:19" outlineLevel="1">
      <c r="A438" s="10" t="s">
        <v>136</v>
      </c>
      <c r="B438" s="10" t="str">
        <f t="shared" si="154"/>
        <v>Simétrico</v>
      </c>
      <c r="C438" s="10" t="str">
        <f t="shared" si="150"/>
        <v>Calidad Datos Generales</v>
      </c>
      <c r="D438" s="22">
        <v>60</v>
      </c>
      <c r="E438" s="19" t="s">
        <v>34</v>
      </c>
      <c r="H438" s="19" t="s">
        <v>199</v>
      </c>
      <c r="J438" s="28">
        <f t="shared" si="155"/>
        <v>2.2143559090858629</v>
      </c>
      <c r="K438" s="28">
        <f t="shared" si="156"/>
        <v>1.1101500319478763</v>
      </c>
      <c r="L438" s="28">
        <f t="shared" si="157"/>
        <v>1.785512716845804</v>
      </c>
      <c r="M438" s="25">
        <f t="shared" si="158"/>
        <v>4.3892674955875099</v>
      </c>
      <c r="O438" s="24">
        <v>131.58599251098997</v>
      </c>
      <c r="P438" s="24">
        <v>136.42819984762187</v>
      </c>
      <c r="Q438" s="24">
        <v>140.71302119118582</v>
      </c>
      <c r="R438" s="24">
        <v>144.95454514544286</v>
      </c>
      <c r="S438" s="24">
        <v>148.38485851689322</v>
      </c>
    </row>
    <row r="439" spans="1:19" outlineLevel="1">
      <c r="A439" s="10" t="s">
        <v>136</v>
      </c>
      <c r="B439" s="10" t="str">
        <f t="shared" si="154"/>
        <v>Simétrico</v>
      </c>
      <c r="C439" s="10" t="str">
        <f t="shared" si="150"/>
        <v>Calidad Datos Generales</v>
      </c>
      <c r="D439" s="22">
        <v>70</v>
      </c>
      <c r="E439" s="19" t="s">
        <v>34</v>
      </c>
      <c r="H439" s="19" t="s">
        <v>199</v>
      </c>
      <c r="J439" s="28">
        <f t="shared" si="155"/>
        <v>2.3866951719245444</v>
      </c>
      <c r="K439" s="28">
        <f t="shared" si="156"/>
        <v>1.1101500319478763</v>
      </c>
      <c r="L439" s="28">
        <f t="shared" si="157"/>
        <v>1.785512716845804</v>
      </c>
      <c r="M439" s="25">
        <f t="shared" si="158"/>
        <v>4.7308761419155587</v>
      </c>
      <c r="O439" s="24">
        <v>141.82708919115373</v>
      </c>
      <c r="P439" s="24">
        <v>147.04615665197937</v>
      </c>
      <c r="Q439" s="24">
        <v>151.66445778924555</v>
      </c>
      <c r="R439" s="24">
        <v>156.23609178073281</v>
      </c>
      <c r="S439" s="24">
        <v>159.93338015620836</v>
      </c>
    </row>
    <row r="440" spans="1:19" outlineLevel="1">
      <c r="A440" s="10" t="s">
        <v>136</v>
      </c>
      <c r="B440" s="10" t="str">
        <f t="shared" si="154"/>
        <v>Simétrico</v>
      </c>
      <c r="C440" s="10" t="str">
        <f t="shared" si="150"/>
        <v>Calidad Datos Generales</v>
      </c>
      <c r="D440" s="22">
        <v>80</v>
      </c>
      <c r="E440" s="19" t="s">
        <v>34</v>
      </c>
      <c r="H440" s="19" t="s">
        <v>199</v>
      </c>
      <c r="J440" s="28">
        <f t="shared" si="155"/>
        <v>2.5467870870187617</v>
      </c>
      <c r="K440" s="28">
        <f t="shared" si="156"/>
        <v>1.1101500319478763</v>
      </c>
      <c r="L440" s="28">
        <f t="shared" si="157"/>
        <v>1.785512716845804</v>
      </c>
      <c r="M440" s="25">
        <f t="shared" si="158"/>
        <v>5.048208254764341</v>
      </c>
      <c r="O440" s="24">
        <v>151.34039888731465</v>
      </c>
      <c r="P440" s="24">
        <v>156.90954478071018</v>
      </c>
      <c r="Q440" s="24">
        <v>161.83762685784833</v>
      </c>
      <c r="R440" s="24">
        <v>166.71591150561395</v>
      </c>
      <c r="S440" s="24">
        <v>170.66120221655663</v>
      </c>
    </row>
    <row r="441" spans="1:19" outlineLevel="1">
      <c r="A441" s="10" t="s">
        <v>136</v>
      </c>
      <c r="B441" s="10" t="str">
        <f t="shared" si="154"/>
        <v>Simétrico</v>
      </c>
      <c r="C441" s="10" t="str">
        <f t="shared" si="150"/>
        <v>Calidad Datos Generales</v>
      </c>
      <c r="D441" s="22">
        <v>100</v>
      </c>
      <c r="E441" s="19" t="s">
        <v>34</v>
      </c>
      <c r="H441" s="19" t="s">
        <v>199</v>
      </c>
      <c r="J441" s="28">
        <f t="shared" si="155"/>
        <v>2.8386397992589538</v>
      </c>
      <c r="K441" s="28">
        <f t="shared" si="156"/>
        <v>1.1101500319478763</v>
      </c>
      <c r="L441" s="28">
        <f t="shared" si="157"/>
        <v>1.785512716845804</v>
      </c>
      <c r="M441" s="25">
        <f t="shared" si="158"/>
        <v>5.6267149067793572</v>
      </c>
      <c r="O441" s="24">
        <v>168.68346855808133</v>
      </c>
      <c r="P441" s="24">
        <v>174.89081869796982</v>
      </c>
      <c r="Q441" s="24">
        <v>180.38364139582421</v>
      </c>
      <c r="R441" s="24">
        <v>185.82096005659665</v>
      </c>
      <c r="S441" s="24">
        <v>190.21836700467344</v>
      </c>
    </row>
    <row r="442" spans="1:19" outlineLevel="1">
      <c r="A442" s="10" t="s">
        <v>136</v>
      </c>
      <c r="B442" s="10" t="str">
        <f t="shared" si="154"/>
        <v>Simétrico</v>
      </c>
      <c r="C442" s="10" t="str">
        <f t="shared" si="150"/>
        <v>Calidad Datos Generales</v>
      </c>
      <c r="D442" s="22">
        <v>120</v>
      </c>
      <c r="E442" s="19" t="s">
        <v>34</v>
      </c>
      <c r="H442" s="19" t="s">
        <v>199</v>
      </c>
      <c r="J442" s="28">
        <f t="shared" si="155"/>
        <v>3.1017601306183762</v>
      </c>
      <c r="K442" s="28">
        <f t="shared" si="156"/>
        <v>1.1101500319478763</v>
      </c>
      <c r="L442" s="28">
        <f t="shared" si="157"/>
        <v>1.785512716845804</v>
      </c>
      <c r="M442" s="25">
        <f t="shared" si="158"/>
        <v>6.1482686069435273</v>
      </c>
      <c r="O442" s="24">
        <v>184.31914383940648</v>
      </c>
      <c r="P442" s="24">
        <v>191.10186815184684</v>
      </c>
      <c r="Q442" s="24">
        <v>197.10383375988494</v>
      </c>
      <c r="R442" s="24">
        <v>203.04515052851971</v>
      </c>
      <c r="S442" s="24">
        <v>207.85016367362167</v>
      </c>
    </row>
    <row r="443" spans="1:19" outlineLevel="1">
      <c r="A443" s="10" t="s">
        <v>136</v>
      </c>
      <c r="B443" s="10" t="str">
        <f t="shared" si="154"/>
        <v>Simétrico</v>
      </c>
      <c r="C443" s="10" t="str">
        <f t="shared" si="150"/>
        <v>Calidad Datos Generales</v>
      </c>
      <c r="D443" s="22">
        <v>150</v>
      </c>
      <c r="E443" s="19" t="s">
        <v>34</v>
      </c>
      <c r="H443" s="19" t="s">
        <v>199</v>
      </c>
      <c r="J443" s="28">
        <f t="shared" si="155"/>
        <v>3.4572107732942632</v>
      </c>
      <c r="K443" s="28">
        <f t="shared" si="156"/>
        <v>1.1101500319478763</v>
      </c>
      <c r="L443" s="28">
        <f t="shared" si="157"/>
        <v>1.785512716845804</v>
      </c>
      <c r="M443" s="25">
        <f t="shared" si="158"/>
        <v>6.8528382498728044</v>
      </c>
      <c r="O443" s="24">
        <v>205.4414600006258</v>
      </c>
      <c r="P443" s="24">
        <v>213.00146031585933</v>
      </c>
      <c r="Q443" s="24">
        <v>219.69122976521845</v>
      </c>
      <c r="R443" s="24">
        <v>226.3134002345974</v>
      </c>
      <c r="S443" s="24">
        <v>231.6690507399623</v>
      </c>
    </row>
    <row r="444" spans="1:19" outlineLevel="1">
      <c r="A444" s="10" t="s">
        <v>136</v>
      </c>
      <c r="B444" s="10" t="str">
        <f t="shared" si="154"/>
        <v>Simétrico</v>
      </c>
      <c r="C444" s="10" t="str">
        <f t="shared" si="150"/>
        <v>Calidad Datos Generales</v>
      </c>
      <c r="D444" s="22">
        <v>200</v>
      </c>
      <c r="E444" s="19" t="s">
        <v>34</v>
      </c>
      <c r="H444" s="19" t="s">
        <v>199</v>
      </c>
      <c r="J444" s="28">
        <f t="shared" si="155"/>
        <v>3.9762260973498145</v>
      </c>
      <c r="K444" s="28">
        <f t="shared" si="156"/>
        <v>1.1101500319478763</v>
      </c>
      <c r="L444" s="28">
        <f t="shared" si="157"/>
        <v>1.785512716845804</v>
      </c>
      <c r="M444" s="25">
        <f t="shared" si="158"/>
        <v>7.8816236778346989</v>
      </c>
      <c r="O444" s="24">
        <v>236.28345168951225</v>
      </c>
      <c r="P444" s="24">
        <v>244.97840045619128</v>
      </c>
      <c r="Q444" s="24">
        <v>252.67247455640847</v>
      </c>
      <c r="R444" s="24">
        <v>260.28880134933746</v>
      </c>
      <c r="S444" s="24">
        <v>266.44847129836552</v>
      </c>
    </row>
    <row r="445" spans="1:19" outlineLevel="1">
      <c r="A445" s="10" t="s">
        <v>136</v>
      </c>
      <c r="B445" s="10" t="str">
        <f t="shared" si="154"/>
        <v>Simétrico</v>
      </c>
      <c r="C445" s="10" t="str">
        <f t="shared" si="150"/>
        <v>Calidad Datos Generales</v>
      </c>
      <c r="D445" s="22">
        <v>250</v>
      </c>
      <c r="E445" s="19" t="s">
        <v>34</v>
      </c>
      <c r="H445" s="19" t="s">
        <v>199</v>
      </c>
      <c r="J445" s="28">
        <f t="shared" si="155"/>
        <v>4.4318874193766264</v>
      </c>
      <c r="K445" s="28">
        <f t="shared" si="156"/>
        <v>1.1101500319478763</v>
      </c>
      <c r="L445" s="28">
        <f t="shared" si="157"/>
        <v>1.785512716845804</v>
      </c>
      <c r="M445" s="25">
        <f t="shared" si="158"/>
        <v>8.7848296265994463</v>
      </c>
      <c r="O445" s="24">
        <v>263.36069210138453</v>
      </c>
      <c r="P445" s="24">
        <v>273.05205096974794</v>
      </c>
      <c r="Q445" s="24">
        <v>281.62783850638516</v>
      </c>
      <c r="R445" s="24">
        <v>290.11696917175169</v>
      </c>
      <c r="S445" s="24">
        <v>296.98251531682746</v>
      </c>
    </row>
    <row r="446" spans="1:19" outlineLevel="1">
      <c r="A446" s="10" t="s">
        <v>136</v>
      </c>
      <c r="B446" s="10" t="str">
        <f t="shared" si="154"/>
        <v>Simétrico</v>
      </c>
      <c r="C446" s="10" t="str">
        <f t="shared" si="150"/>
        <v>Calidad Datos Generales</v>
      </c>
      <c r="D446" s="22">
        <v>300</v>
      </c>
      <c r="E446" s="19" t="s">
        <v>34</v>
      </c>
      <c r="H446" s="19" t="s">
        <v>199</v>
      </c>
      <c r="J446" s="28">
        <f t="shared" si="155"/>
        <v>4.8426896939866175</v>
      </c>
      <c r="K446" s="28">
        <f t="shared" si="156"/>
        <v>1.1101500319478763</v>
      </c>
      <c r="L446" s="28">
        <f t="shared" si="157"/>
        <v>1.785512716845804</v>
      </c>
      <c r="M446" s="25">
        <f t="shared" si="158"/>
        <v>9.5991165547578987</v>
      </c>
      <c r="O446" s="24">
        <v>287.77222631254182</v>
      </c>
      <c r="P446" s="24">
        <v>298.3619004787576</v>
      </c>
      <c r="Q446" s="24">
        <v>307.73259833085541</v>
      </c>
      <c r="R446" s="24">
        <v>317.00860687844136</v>
      </c>
      <c r="S446" s="24">
        <v>324.51053696244708</v>
      </c>
    </row>
    <row r="447" spans="1:19" outlineLevel="1">
      <c r="A447" s="10" t="s">
        <v>136</v>
      </c>
      <c r="B447" s="10" t="str">
        <f t="shared" si="154"/>
        <v>Simétrico</v>
      </c>
      <c r="C447" s="10" t="str">
        <f t="shared" si="150"/>
        <v>Calidad Datos Generales</v>
      </c>
      <c r="D447" s="22">
        <v>350</v>
      </c>
      <c r="E447" s="19" t="s">
        <v>34</v>
      </c>
      <c r="H447" s="19" t="s">
        <v>199</v>
      </c>
      <c r="J447" s="28">
        <f t="shared" si="155"/>
        <v>5.2195873591693909</v>
      </c>
      <c r="K447" s="28">
        <f t="shared" si="156"/>
        <v>1.1101500319478763</v>
      </c>
      <c r="L447" s="28">
        <f t="shared" si="157"/>
        <v>1.785512716845804</v>
      </c>
      <c r="M447" s="25">
        <f t="shared" si="158"/>
        <v>10.346198206881521</v>
      </c>
      <c r="O447" s="24">
        <v>310.16901137525736</v>
      </c>
      <c r="P447" s="24">
        <v>321.58286047740779</v>
      </c>
      <c r="Q447" s="24">
        <v>331.68286257255352</v>
      </c>
      <c r="R447" s="24">
        <v>341.68080586812505</v>
      </c>
      <c r="S447" s="24">
        <v>349.76659742410101</v>
      </c>
    </row>
    <row r="448" spans="1:19" outlineLevel="1">
      <c r="A448" s="10" t="s">
        <v>136</v>
      </c>
      <c r="B448" s="10" t="str">
        <f t="shared" si="154"/>
        <v>Simétrico</v>
      </c>
      <c r="C448" s="10" t="str">
        <f t="shared" si="150"/>
        <v>Calidad Datos Generales</v>
      </c>
      <c r="D448" s="22">
        <v>400</v>
      </c>
      <c r="E448" s="19" t="s">
        <v>34</v>
      </c>
      <c r="H448" s="19" t="s">
        <v>199</v>
      </c>
      <c r="J448" s="28">
        <f t="shared" si="155"/>
        <v>5.5697006648653096</v>
      </c>
      <c r="K448" s="28">
        <f t="shared" si="156"/>
        <v>1.1101500319478763</v>
      </c>
      <c r="L448" s="28">
        <f t="shared" si="157"/>
        <v>1.785512716845804</v>
      </c>
      <c r="M448" s="25">
        <f t="shared" si="158"/>
        <v>11.040188249836357</v>
      </c>
      <c r="O448" s="24">
        <v>330.97416136594694</v>
      </c>
      <c r="P448" s="24">
        <v>343.15361513469009</v>
      </c>
      <c r="Q448" s="24">
        <v>353.93109322127697</v>
      </c>
      <c r="R448" s="24">
        <v>364.59966672887549</v>
      </c>
      <c r="S448" s="24">
        <v>373.22782744471567</v>
      </c>
    </row>
    <row r="449" spans="1:19" outlineLevel="1">
      <c r="A449" s="10" t="s">
        <v>136</v>
      </c>
      <c r="B449" s="10" t="str">
        <f t="shared" si="154"/>
        <v>Simétrico</v>
      </c>
      <c r="C449" s="10" t="str">
        <f t="shared" si="150"/>
        <v>Calidad Datos Generales</v>
      </c>
      <c r="D449" s="22">
        <v>500</v>
      </c>
      <c r="E449" s="19" t="s">
        <v>34</v>
      </c>
      <c r="H449" s="19" t="s">
        <v>199</v>
      </c>
      <c r="J449" s="28">
        <f t="shared" si="155"/>
        <v>6.2079684861890678</v>
      </c>
      <c r="K449" s="28">
        <f t="shared" si="156"/>
        <v>1.1101500319478763</v>
      </c>
      <c r="L449" s="28">
        <f t="shared" si="157"/>
        <v>1.785512716845804</v>
      </c>
      <c r="M449" s="25">
        <f t="shared" si="158"/>
        <v>12.305354427559054</v>
      </c>
      <c r="O449" s="24">
        <v>368.902619213261</v>
      </c>
      <c r="P449" s="24">
        <v>382.47779492284872</v>
      </c>
      <c r="Q449" s="24">
        <v>394.49033353990251</v>
      </c>
      <c r="R449" s="24">
        <v>406.38148750182995</v>
      </c>
      <c r="S449" s="24">
        <v>415.99840464705431</v>
      </c>
    </row>
    <row r="450" spans="1:19" outlineLevel="1">
      <c r="A450" s="10" t="s">
        <v>136</v>
      </c>
      <c r="B450" s="10" t="str">
        <f t="shared" si="154"/>
        <v>Simétrico</v>
      </c>
      <c r="C450" s="10" t="str">
        <f t="shared" si="150"/>
        <v>Calidad Datos Generales</v>
      </c>
      <c r="D450" s="22">
        <v>750</v>
      </c>
      <c r="E450" s="19" t="s">
        <v>34</v>
      </c>
      <c r="H450" s="19" t="s">
        <v>199</v>
      </c>
      <c r="J450" s="28">
        <f t="shared" si="155"/>
        <v>7.5607534060245989</v>
      </c>
      <c r="K450" s="28">
        <f t="shared" si="156"/>
        <v>1.1101500319478763</v>
      </c>
      <c r="L450" s="28">
        <f t="shared" si="157"/>
        <v>1.785512716845804</v>
      </c>
      <c r="M450" s="25">
        <f t="shared" si="158"/>
        <v>14.986827108979215</v>
      </c>
      <c r="O450" s="24">
        <v>449.29057563890342</v>
      </c>
      <c r="P450" s="24">
        <v>465.82393211646752</v>
      </c>
      <c r="Q450" s="24">
        <v>480.45413561475334</v>
      </c>
      <c r="R450" s="24">
        <v>494.93650340048242</v>
      </c>
      <c r="S450" s="24">
        <v>506.64905304099244</v>
      </c>
    </row>
    <row r="451" spans="1:19" outlineLevel="1">
      <c r="A451" s="10" t="s">
        <v>136</v>
      </c>
      <c r="B451" s="10" t="str">
        <f t="shared" si="154"/>
        <v>Simétrico</v>
      </c>
      <c r="C451" s="10" t="str">
        <f t="shared" si="150"/>
        <v>Calidad Datos Generales</v>
      </c>
      <c r="D451" s="22">
        <v>1000</v>
      </c>
      <c r="E451" s="19" t="s">
        <v>34</v>
      </c>
      <c r="H451" s="19" t="s">
        <v>199</v>
      </c>
      <c r="J451" s="28">
        <f t="shared" si="155"/>
        <v>8.6958149155642026</v>
      </c>
      <c r="K451" s="28">
        <f t="shared" si="156"/>
        <v>1.1101500319478763</v>
      </c>
      <c r="L451" s="28">
        <f t="shared" si="157"/>
        <v>1.785512716845804</v>
      </c>
      <c r="M451" s="25">
        <f t="shared" si="158"/>
        <v>17.236731276991392</v>
      </c>
      <c r="O451" s="24">
        <v>516.7405256134989</v>
      </c>
      <c r="P451" s="24">
        <v>535.75595967690606</v>
      </c>
      <c r="Q451" s="24">
        <v>552.58252906306802</v>
      </c>
      <c r="R451" s="24">
        <v>569.2390688337581</v>
      </c>
      <c r="S451" s="24">
        <v>582.70997026298301</v>
      </c>
    </row>
    <row r="452" spans="1:19" s="3" customFormat="1">
      <c r="A452" s="10" t="s">
        <v>136</v>
      </c>
      <c r="B452" s="10" t="str">
        <f>+IF(D450="Calidad best effort",C449,B450)</f>
        <v>Simétrico</v>
      </c>
      <c r="C452" s="10" t="str">
        <f>+IF(D452=2,D450,C450)</f>
        <v>Calidad Datos Generales</v>
      </c>
      <c r="D452" s="23" t="s">
        <v>155</v>
      </c>
      <c r="E452" s="2"/>
      <c r="F452" s="2"/>
      <c r="G452" s="2"/>
      <c r="H452" s="16"/>
      <c r="I452" s="2"/>
      <c r="J452" s="2"/>
      <c r="K452" s="2"/>
      <c r="L452" s="2"/>
      <c r="M452" s="2"/>
      <c r="N452" s="2"/>
      <c r="O452" s="17"/>
      <c r="P452" s="17"/>
      <c r="Q452" s="17"/>
      <c r="R452" s="17"/>
      <c r="S452" s="17"/>
    </row>
    <row r="453" spans="1:19" s="3" customFormat="1">
      <c r="A453" s="10" t="s">
        <v>136</v>
      </c>
      <c r="B453" s="10" t="str">
        <f>+IF(D452="Calidad best effort",C450,B452)</f>
        <v>Simétrico</v>
      </c>
      <c r="C453" s="10" t="str">
        <f t="shared" ref="C453:C475" si="159">+IF(D453=2,D452,C452)</f>
        <v>Calidad Doble</v>
      </c>
      <c r="D453" s="22">
        <f t="array" ref="D453:D475">vel.SAIB</f>
        <v>2</v>
      </c>
      <c r="E453" s="2"/>
      <c r="F453" s="2"/>
      <c r="G453" s="2"/>
      <c r="H453" s="16"/>
      <c r="I453" s="2"/>
      <c r="J453" s="28">
        <f t="shared" ref="J453" si="160">INDEX(factor.vel.SAIB,MATCH(D453,vel.SAIB,0))</f>
        <v>0.42371230003293037</v>
      </c>
      <c r="K453" s="28">
        <f t="shared" ref="K453" si="161">INDEX(factor.calidad.SAIB,MATCH(C453,calidad.SAIB,0))</f>
        <v>1.2727636784397074</v>
      </c>
      <c r="L453" s="28">
        <f t="shared" ref="L453" si="162">INDEX(factor.simetria.SAIB,MATCH(B453,simetria.SAIB,0))</f>
        <v>1.785512716845804</v>
      </c>
      <c r="M453" s="25">
        <f>J453*K453*L453</f>
        <v>0.9629013425031997</v>
      </c>
      <c r="N453"/>
      <c r="O453" s="24">
        <f t="array" ref="O453:S475">INDEX(costo.unitario,MATCH($A453:$A475,niveles.desagregacion,0),indice.tiempo)*M453:M475</f>
        <v>28.866850555547803</v>
      </c>
      <c r="P453" s="24">
        <v>29.929116172717169</v>
      </c>
      <c r="Q453" s="24">
        <v>30.869104502945792</v>
      </c>
      <c r="R453" s="24">
        <v>31.799594411323302</v>
      </c>
      <c r="S453" s="24">
        <v>32.552123928810381</v>
      </c>
    </row>
    <row r="454" spans="1:19">
      <c r="A454" s="10" t="s">
        <v>136</v>
      </c>
      <c r="B454" s="10" t="str">
        <f t="shared" ref="B454:B475" si="163">+IF(D453="Calidad best effort",C452,B453)</f>
        <v>Simétrico</v>
      </c>
      <c r="C454" s="10" t="str">
        <f t="shared" si="159"/>
        <v>Calidad Doble</v>
      </c>
      <c r="D454" s="22">
        <v>3</v>
      </c>
      <c r="E454" s="19" t="s">
        <v>34</v>
      </c>
      <c r="H454" s="19" t="s">
        <v>199</v>
      </c>
      <c r="J454" s="28">
        <f t="shared" ref="J454:J475" si="164">INDEX(factor.vel.SAIB,MATCH(D454,vel.SAIB,0))</f>
        <v>0.51604389145588314</v>
      </c>
      <c r="K454" s="28">
        <f t="shared" ref="K454:K475" si="165">INDEX(factor.calidad.SAIB,MATCH(C454,calidad.SAIB,0))</f>
        <v>1.2727636784397074</v>
      </c>
      <c r="L454" s="28">
        <f t="shared" ref="L454:L475" si="166">INDEX(factor.simetria.SAIB,MATCH(B454,simetria.SAIB,0))</f>
        <v>1.785512716845804</v>
      </c>
      <c r="M454" s="25">
        <f>J454*K454*L454</f>
        <v>1.1727281833329524</v>
      </c>
      <c r="O454" s="24">
        <v>35.157256217491366</v>
      </c>
      <c r="P454" s="24">
        <v>36.451001248733704</v>
      </c>
      <c r="Q454" s="24">
        <v>37.59582342127058</v>
      </c>
      <c r="R454" s="24">
        <v>38.729077360894799</v>
      </c>
      <c r="S454" s="24">
        <v>39.645591374316808</v>
      </c>
    </row>
    <row r="455" spans="1:19" outlineLevel="1">
      <c r="A455" s="10" t="s">
        <v>136</v>
      </c>
      <c r="B455" s="10" t="str">
        <f t="shared" si="163"/>
        <v>Simétrico</v>
      </c>
      <c r="C455" s="10" t="str">
        <f t="shared" si="159"/>
        <v>Calidad Doble</v>
      </c>
      <c r="D455" s="22">
        <v>5</v>
      </c>
      <c r="E455" s="19" t="s">
        <v>34</v>
      </c>
      <c r="H455" s="19" t="s">
        <v>199</v>
      </c>
      <c r="J455" s="28">
        <f t="shared" si="164"/>
        <v>0.66152993854355946</v>
      </c>
      <c r="K455" s="28">
        <f t="shared" si="165"/>
        <v>1.2727636784397074</v>
      </c>
      <c r="L455" s="28">
        <f t="shared" si="166"/>
        <v>1.785512716845804</v>
      </c>
      <c r="M455" s="25">
        <f t="shared" ref="M455:M475" si="167">J455*K455*L455</f>
        <v>1.5033504240498721</v>
      </c>
      <c r="O455" s="24">
        <v>45.068991087758157</v>
      </c>
      <c r="P455" s="24">
        <v>46.727476122033472</v>
      </c>
      <c r="Q455" s="24">
        <v>48.195053113023533</v>
      </c>
      <c r="R455" s="24">
        <v>49.647800488675678</v>
      </c>
      <c r="S455" s="24">
        <v>50.822703377774616</v>
      </c>
    </row>
    <row r="456" spans="1:19" outlineLevel="1">
      <c r="A456" s="10" t="s">
        <v>136</v>
      </c>
      <c r="B456" s="10" t="str">
        <f t="shared" si="163"/>
        <v>Simétrico</v>
      </c>
      <c r="C456" s="10" t="str">
        <f t="shared" si="159"/>
        <v>Calidad Doble</v>
      </c>
      <c r="D456" s="22">
        <v>10</v>
      </c>
      <c r="E456" s="19" t="s">
        <v>34</v>
      </c>
      <c r="H456" s="19" t="s">
        <v>199</v>
      </c>
      <c r="J456" s="28">
        <f t="shared" si="164"/>
        <v>0.92663838733670956</v>
      </c>
      <c r="K456" s="28">
        <f t="shared" si="165"/>
        <v>1.2727636784397074</v>
      </c>
      <c r="L456" s="28">
        <f t="shared" si="166"/>
        <v>1.785512716845804</v>
      </c>
      <c r="M456" s="25">
        <f t="shared" si="167"/>
        <v>2.1058188471568373</v>
      </c>
      <c r="O456" s="24">
        <v>63.130411470716567</v>
      </c>
      <c r="P456" s="24">
        <v>65.453535199578241</v>
      </c>
      <c r="Q456" s="24">
        <v>67.509244392751725</v>
      </c>
      <c r="R456" s="24">
        <v>69.544180994934408</v>
      </c>
      <c r="S456" s="24">
        <v>71.189926795689559</v>
      </c>
    </row>
    <row r="457" spans="1:19" outlineLevel="1">
      <c r="A457" s="10" t="s">
        <v>136</v>
      </c>
      <c r="B457" s="10" t="str">
        <f t="shared" si="163"/>
        <v>Simétrico</v>
      </c>
      <c r="C457" s="10" t="str">
        <f t="shared" si="159"/>
        <v>Calidad Doble</v>
      </c>
      <c r="D457" s="22">
        <v>15</v>
      </c>
      <c r="E457" s="19" t="s">
        <v>34</v>
      </c>
      <c r="H457" s="19" t="s">
        <v>199</v>
      </c>
      <c r="J457" s="28">
        <f t="shared" si="164"/>
        <v>1.1285631295963692</v>
      </c>
      <c r="K457" s="28">
        <f t="shared" si="165"/>
        <v>1.2727636784397074</v>
      </c>
      <c r="L457" s="28">
        <f t="shared" si="166"/>
        <v>1.785512716845804</v>
      </c>
      <c r="M457" s="25">
        <f t="shared" si="167"/>
        <v>2.5647000393981951</v>
      </c>
      <c r="O457" s="24">
        <v>76.887225605741889</v>
      </c>
      <c r="P457" s="24">
        <v>79.716583661389805</v>
      </c>
      <c r="Q457" s="24">
        <v>82.220254599581679</v>
      </c>
      <c r="R457" s="24">
        <v>84.698626369706702</v>
      </c>
      <c r="S457" s="24">
        <v>86.702998362926778</v>
      </c>
    </row>
    <row r="458" spans="1:19" outlineLevel="1">
      <c r="A458" s="10" t="s">
        <v>136</v>
      </c>
      <c r="B458" s="10" t="str">
        <f t="shared" si="163"/>
        <v>Simétrico</v>
      </c>
      <c r="C458" s="10" t="str">
        <f t="shared" si="159"/>
        <v>Calidad Doble</v>
      </c>
      <c r="D458" s="22">
        <v>20</v>
      </c>
      <c r="E458" s="19" t="s">
        <v>34</v>
      </c>
      <c r="H458" s="19" t="s">
        <v>199</v>
      </c>
      <c r="J458" s="28">
        <f t="shared" si="164"/>
        <v>1.2979891775970445</v>
      </c>
      <c r="K458" s="28">
        <f t="shared" si="165"/>
        <v>1.2727636784397074</v>
      </c>
      <c r="L458" s="28">
        <f t="shared" si="166"/>
        <v>1.785512716845804</v>
      </c>
      <c r="M458" s="25">
        <f t="shared" si="167"/>
        <v>2.9497267876473789</v>
      </c>
      <c r="O458" s="24">
        <v>88.429954970625687</v>
      </c>
      <c r="P458" s="24">
        <v>91.684071678382637</v>
      </c>
      <c r="Q458" s="24">
        <v>94.563607343524879</v>
      </c>
      <c r="R458" s="24">
        <v>97.414045791602504</v>
      </c>
      <c r="S458" s="24">
        <v>99.719325032834462</v>
      </c>
    </row>
    <row r="459" spans="1:19" outlineLevel="1">
      <c r="A459" s="10" t="s">
        <v>136</v>
      </c>
      <c r="B459" s="10" t="str">
        <f t="shared" si="163"/>
        <v>Simétrico</v>
      </c>
      <c r="C459" s="10" t="str">
        <f t="shared" si="159"/>
        <v>Calidad Doble</v>
      </c>
      <c r="D459" s="22">
        <v>30</v>
      </c>
      <c r="E459" s="19" t="s">
        <v>34</v>
      </c>
      <c r="H459" s="19" t="s">
        <v>199</v>
      </c>
      <c r="J459" s="28">
        <f t="shared" si="164"/>
        <v>1.5808353598013152</v>
      </c>
      <c r="K459" s="28">
        <f t="shared" si="165"/>
        <v>1.2727636784397074</v>
      </c>
      <c r="L459" s="28">
        <f t="shared" si="166"/>
        <v>1.785512716845804</v>
      </c>
      <c r="M459" s="25">
        <f t="shared" si="167"/>
        <v>3.5925048437605245</v>
      </c>
      <c r="O459" s="24">
        <v>107.69981914795395</v>
      </c>
      <c r="P459" s="24">
        <v>111.66304383836768</v>
      </c>
      <c r="Q459" s="24">
        <v>115.17006213854569</v>
      </c>
      <c r="R459" s="24">
        <v>118.64164261658971</v>
      </c>
      <c r="S459" s="24">
        <v>121.44926767360445</v>
      </c>
    </row>
    <row r="460" spans="1:19" outlineLevel="1">
      <c r="A460" s="10" t="s">
        <v>136</v>
      </c>
      <c r="B460" s="10" t="str">
        <f t="shared" si="163"/>
        <v>Simétrico</v>
      </c>
      <c r="C460" s="10" t="str">
        <f t="shared" si="159"/>
        <v>Calidad Doble</v>
      </c>
      <c r="D460" s="22">
        <v>40</v>
      </c>
      <c r="E460" s="19" t="s">
        <v>34</v>
      </c>
      <c r="H460" s="19" t="s">
        <v>199</v>
      </c>
      <c r="J460" s="28">
        <f t="shared" si="164"/>
        <v>1.8181589800108939</v>
      </c>
      <c r="K460" s="28">
        <f t="shared" si="165"/>
        <v>1.2727636784397074</v>
      </c>
      <c r="L460" s="28">
        <f t="shared" si="166"/>
        <v>1.785512716845804</v>
      </c>
      <c r="M460" s="25">
        <f t="shared" si="167"/>
        <v>4.1318312510651101</v>
      </c>
      <c r="O460" s="24">
        <v>123.86830299267372</v>
      </c>
      <c r="P460" s="24">
        <v>128.42650857429879</v>
      </c>
      <c r="Q460" s="24">
        <v>132.46001957593316</v>
      </c>
      <c r="R460" s="24">
        <v>136.45277263642868</v>
      </c>
      <c r="S460" s="24">
        <v>139.68189366934669</v>
      </c>
    </row>
    <row r="461" spans="1:19" outlineLevel="1">
      <c r="A461" s="10" t="s">
        <v>136</v>
      </c>
      <c r="B461" s="10" t="str">
        <f t="shared" si="163"/>
        <v>Simétrico</v>
      </c>
      <c r="C461" s="10" t="str">
        <f t="shared" si="159"/>
        <v>Calidad Doble</v>
      </c>
      <c r="D461" s="22">
        <v>50</v>
      </c>
      <c r="E461" s="19" t="s">
        <v>34</v>
      </c>
      <c r="H461" s="19" t="s">
        <v>199</v>
      </c>
      <c r="J461" s="28">
        <f t="shared" si="164"/>
        <v>2.0265135112179755</v>
      </c>
      <c r="K461" s="28">
        <f t="shared" si="165"/>
        <v>1.2727636784397074</v>
      </c>
      <c r="L461" s="28">
        <f t="shared" si="166"/>
        <v>1.785512716845804</v>
      </c>
      <c r="M461" s="25">
        <f t="shared" si="167"/>
        <v>4.605324368447663</v>
      </c>
      <c r="O461" s="24">
        <v>138.06316850509478</v>
      </c>
      <c r="P461" s="24">
        <v>143.14372818091425</v>
      </c>
      <c r="Q461" s="24">
        <v>147.63946515019148</v>
      </c>
      <c r="R461" s="24">
        <v>152.08977346371566</v>
      </c>
      <c r="S461" s="24">
        <v>155.6889402442396</v>
      </c>
    </row>
    <row r="462" spans="1:19" outlineLevel="1">
      <c r="A462" s="10" t="s">
        <v>136</v>
      </c>
      <c r="B462" s="10" t="str">
        <f t="shared" si="163"/>
        <v>Simétrico</v>
      </c>
      <c r="C462" s="10" t="str">
        <f t="shared" si="159"/>
        <v>Calidad Doble</v>
      </c>
      <c r="D462" s="22">
        <v>60</v>
      </c>
      <c r="E462" s="19" t="s">
        <v>34</v>
      </c>
      <c r="H462" s="19" t="s">
        <v>199</v>
      </c>
      <c r="J462" s="28">
        <f t="shared" si="164"/>
        <v>2.2143559090858629</v>
      </c>
      <c r="K462" s="28">
        <f t="shared" si="165"/>
        <v>1.2727636784397074</v>
      </c>
      <c r="L462" s="28">
        <f t="shared" si="166"/>
        <v>1.785512716845804</v>
      </c>
      <c r="M462" s="25">
        <f t="shared" si="167"/>
        <v>5.0322029298487632</v>
      </c>
      <c r="O462" s="24">
        <v>150.86057473292112</v>
      </c>
      <c r="P462" s="24">
        <v>156.41206367061523</v>
      </c>
      <c r="Q462" s="24">
        <v>161.32452128242338</v>
      </c>
      <c r="R462" s="24">
        <v>166.18733934741786</v>
      </c>
      <c r="S462" s="24">
        <v>170.12012152928878</v>
      </c>
    </row>
    <row r="463" spans="1:19" outlineLevel="1">
      <c r="A463" s="10" t="s">
        <v>136</v>
      </c>
      <c r="B463" s="10" t="str">
        <f t="shared" si="163"/>
        <v>Simétrico</v>
      </c>
      <c r="C463" s="10" t="str">
        <f t="shared" si="159"/>
        <v>Calidad Doble</v>
      </c>
      <c r="D463" s="22">
        <v>70</v>
      </c>
      <c r="E463" s="19" t="s">
        <v>34</v>
      </c>
      <c r="H463" s="19" t="s">
        <v>199</v>
      </c>
      <c r="J463" s="28">
        <f t="shared" si="164"/>
        <v>2.3866951719245444</v>
      </c>
      <c r="K463" s="28">
        <f t="shared" si="165"/>
        <v>1.2727636784397074</v>
      </c>
      <c r="L463" s="28">
        <f t="shared" si="166"/>
        <v>1.785512716845804</v>
      </c>
      <c r="M463" s="25">
        <f t="shared" si="167"/>
        <v>5.423850062916368</v>
      </c>
      <c r="O463" s="24">
        <v>162.60177682885001</v>
      </c>
      <c r="P463" s="24">
        <v>168.58532797806737</v>
      </c>
      <c r="Q463" s="24">
        <v>173.88011316426025</v>
      </c>
      <c r="R463" s="24">
        <v>179.12139544867</v>
      </c>
      <c r="S463" s="24">
        <v>183.36025886136193</v>
      </c>
    </row>
    <row r="464" spans="1:19" outlineLevel="1">
      <c r="A464" s="10" t="s">
        <v>136</v>
      </c>
      <c r="B464" s="10" t="str">
        <f t="shared" si="163"/>
        <v>Simétrico</v>
      </c>
      <c r="C464" s="10" t="str">
        <f t="shared" si="159"/>
        <v>Calidad Doble</v>
      </c>
      <c r="D464" s="22">
        <v>80</v>
      </c>
      <c r="E464" s="19" t="s">
        <v>34</v>
      </c>
      <c r="H464" s="19" t="s">
        <v>199</v>
      </c>
      <c r="J464" s="28">
        <f t="shared" si="164"/>
        <v>2.5467870870187617</v>
      </c>
      <c r="K464" s="28">
        <f t="shared" si="165"/>
        <v>1.2727636784397074</v>
      </c>
      <c r="L464" s="28">
        <f t="shared" si="166"/>
        <v>1.785512716845804</v>
      </c>
      <c r="M464" s="25">
        <f t="shared" si="167"/>
        <v>5.7876646605953823</v>
      </c>
      <c r="O464" s="24">
        <v>173.5085864442826</v>
      </c>
      <c r="P464" s="24">
        <v>179.89349515847547</v>
      </c>
      <c r="Q464" s="24">
        <v>185.54343768124039</v>
      </c>
      <c r="R464" s="24">
        <v>191.13628849787455</v>
      </c>
      <c r="S464" s="24">
        <v>195.65948137565414</v>
      </c>
    </row>
    <row r="465" spans="1:19" outlineLevel="1">
      <c r="A465" s="10" t="s">
        <v>136</v>
      </c>
      <c r="B465" s="10" t="str">
        <f t="shared" si="163"/>
        <v>Simétrico</v>
      </c>
      <c r="C465" s="10" t="str">
        <f t="shared" si="159"/>
        <v>Calidad Doble</v>
      </c>
      <c r="D465" s="22">
        <v>100</v>
      </c>
      <c r="E465" s="19" t="s">
        <v>34</v>
      </c>
      <c r="H465" s="19" t="s">
        <v>199</v>
      </c>
      <c r="J465" s="28">
        <f t="shared" si="164"/>
        <v>2.8386397992589538</v>
      </c>
      <c r="K465" s="28">
        <f t="shared" si="165"/>
        <v>1.2727636784397074</v>
      </c>
      <c r="L465" s="28">
        <f t="shared" si="166"/>
        <v>1.785512716845804</v>
      </c>
      <c r="M465" s="25">
        <f t="shared" si="167"/>
        <v>6.4509103780490413</v>
      </c>
      <c r="O465" s="24">
        <v>193.39205130431651</v>
      </c>
      <c r="P465" s="24">
        <v>200.508647773305</v>
      </c>
      <c r="Q465" s="24">
        <v>206.80605354797467</v>
      </c>
      <c r="R465" s="24">
        <v>213.03982511071649</v>
      </c>
      <c r="S465" s="24">
        <v>218.08135975176882</v>
      </c>
    </row>
    <row r="466" spans="1:19" outlineLevel="1">
      <c r="A466" s="10" t="s">
        <v>136</v>
      </c>
      <c r="B466" s="10" t="str">
        <f t="shared" si="163"/>
        <v>Simétrico</v>
      </c>
      <c r="C466" s="10" t="str">
        <f t="shared" si="159"/>
        <v>Calidad Doble</v>
      </c>
      <c r="D466" s="22">
        <v>120</v>
      </c>
      <c r="E466" s="19" t="s">
        <v>34</v>
      </c>
      <c r="H466" s="19" t="s">
        <v>199</v>
      </c>
      <c r="J466" s="28">
        <f t="shared" si="164"/>
        <v>3.1017601306183762</v>
      </c>
      <c r="K466" s="28">
        <f t="shared" si="165"/>
        <v>1.2727636784397074</v>
      </c>
      <c r="L466" s="28">
        <f t="shared" si="166"/>
        <v>1.785512716845804</v>
      </c>
      <c r="M466" s="25">
        <f t="shared" si="167"/>
        <v>7.0488607332456779</v>
      </c>
      <c r="O466" s="24">
        <v>211.31802438295585</v>
      </c>
      <c r="P466" s="24">
        <v>219.0942752475321</v>
      </c>
      <c r="Q466" s="24">
        <v>225.9754026675364</v>
      </c>
      <c r="R466" s="24">
        <v>232.7869974678851</v>
      </c>
      <c r="S466" s="24">
        <v>238.29584404673946</v>
      </c>
    </row>
    <row r="467" spans="1:19" outlineLevel="1">
      <c r="A467" s="10" t="s">
        <v>136</v>
      </c>
      <c r="B467" s="10" t="str">
        <f t="shared" si="163"/>
        <v>Simétrico</v>
      </c>
      <c r="C467" s="10" t="str">
        <f t="shared" si="159"/>
        <v>Calidad Doble</v>
      </c>
      <c r="D467" s="22">
        <v>150</v>
      </c>
      <c r="E467" s="19" t="s">
        <v>34</v>
      </c>
      <c r="H467" s="19" t="s">
        <v>199</v>
      </c>
      <c r="J467" s="28">
        <f t="shared" si="164"/>
        <v>3.4572107732942632</v>
      </c>
      <c r="K467" s="28">
        <f t="shared" si="165"/>
        <v>1.2727636784397074</v>
      </c>
      <c r="L467" s="28">
        <f t="shared" si="166"/>
        <v>1.785512716845804</v>
      </c>
      <c r="M467" s="25">
        <f t="shared" si="167"/>
        <v>7.8566350201843296</v>
      </c>
      <c r="O467" s="24">
        <v>235.53431591190318</v>
      </c>
      <c r="P467" s="24">
        <v>244.20169737685617</v>
      </c>
      <c r="Q467" s="24">
        <v>251.87137744463971</v>
      </c>
      <c r="R467" s="24">
        <v>259.46355670267468</v>
      </c>
      <c r="S467" s="24">
        <v>265.6036974417471</v>
      </c>
    </row>
    <row r="468" spans="1:19" outlineLevel="1">
      <c r="A468" s="10" t="s">
        <v>136</v>
      </c>
      <c r="B468" s="10" t="str">
        <f t="shared" si="163"/>
        <v>Simétrico</v>
      </c>
      <c r="C468" s="10" t="str">
        <f t="shared" si="159"/>
        <v>Calidad Doble</v>
      </c>
      <c r="D468" s="22">
        <v>200</v>
      </c>
      <c r="E468" s="19" t="s">
        <v>34</v>
      </c>
      <c r="H468" s="19" t="s">
        <v>199</v>
      </c>
      <c r="J468" s="28">
        <f t="shared" si="164"/>
        <v>3.9762260973498145</v>
      </c>
      <c r="K468" s="28">
        <f t="shared" si="165"/>
        <v>1.2727636784397074</v>
      </c>
      <c r="L468" s="28">
        <f t="shared" si="166"/>
        <v>1.785512716845804</v>
      </c>
      <c r="M468" s="25">
        <f t="shared" si="167"/>
        <v>9.0361158902793992</v>
      </c>
      <c r="O468" s="24">
        <v>270.89401114469774</v>
      </c>
      <c r="P468" s="24">
        <v>280.86258715483001</v>
      </c>
      <c r="Q468" s="24">
        <v>289.68368139629729</v>
      </c>
      <c r="R468" s="24">
        <v>298.41563998405542</v>
      </c>
      <c r="S468" s="24">
        <v>305.47757211636701</v>
      </c>
    </row>
    <row r="469" spans="1:19" outlineLevel="1">
      <c r="A469" s="10" t="s">
        <v>136</v>
      </c>
      <c r="B469" s="10" t="str">
        <f t="shared" si="163"/>
        <v>Simétrico</v>
      </c>
      <c r="C469" s="10" t="str">
        <f t="shared" si="159"/>
        <v>Calidad Doble</v>
      </c>
      <c r="D469" s="22">
        <v>250</v>
      </c>
      <c r="E469" s="19" t="s">
        <v>34</v>
      </c>
      <c r="H469" s="19" t="s">
        <v>199</v>
      </c>
      <c r="J469" s="28">
        <f t="shared" si="164"/>
        <v>4.4318874193766264</v>
      </c>
      <c r="K469" s="28">
        <f t="shared" si="165"/>
        <v>1.2727636784397074</v>
      </c>
      <c r="L469" s="28">
        <f t="shared" si="166"/>
        <v>1.785512716845804</v>
      </c>
      <c r="M469" s="25">
        <f t="shared" si="167"/>
        <v>10.071622526910671</v>
      </c>
      <c r="O469" s="24">
        <v>301.9374981661249</v>
      </c>
      <c r="P469" s="24">
        <v>313.04843741524127</v>
      </c>
      <c r="Q469" s="24">
        <v>322.88039757966726</v>
      </c>
      <c r="R469" s="24">
        <v>332.61300746253988</v>
      </c>
      <c r="S469" s="24">
        <v>340.48421181747926</v>
      </c>
    </row>
    <row r="470" spans="1:19" outlineLevel="1">
      <c r="A470" s="10" t="s">
        <v>136</v>
      </c>
      <c r="B470" s="10" t="str">
        <f t="shared" si="163"/>
        <v>Simétrico</v>
      </c>
      <c r="C470" s="10" t="str">
        <f t="shared" si="159"/>
        <v>Calidad Doble</v>
      </c>
      <c r="D470" s="22">
        <v>300</v>
      </c>
      <c r="E470" s="19" t="s">
        <v>34</v>
      </c>
      <c r="H470" s="19" t="s">
        <v>199</v>
      </c>
      <c r="J470" s="28">
        <f t="shared" si="164"/>
        <v>4.8426896939866175</v>
      </c>
      <c r="K470" s="28">
        <f t="shared" si="165"/>
        <v>1.2727636784397074</v>
      </c>
      <c r="L470" s="28">
        <f t="shared" si="166"/>
        <v>1.785512716845804</v>
      </c>
      <c r="M470" s="25">
        <f t="shared" si="167"/>
        <v>11.005185375321222</v>
      </c>
      <c r="O470" s="24">
        <v>329.92480905637774</v>
      </c>
      <c r="P470" s="24">
        <v>342.06564791364633</v>
      </c>
      <c r="Q470" s="24">
        <v>352.80895604728335</v>
      </c>
      <c r="R470" s="24">
        <v>363.44370488348216</v>
      </c>
      <c r="S470" s="24">
        <v>372.04451004885544</v>
      </c>
    </row>
    <row r="471" spans="1:19" outlineLevel="1">
      <c r="A471" s="10" t="s">
        <v>136</v>
      </c>
      <c r="B471" s="10" t="str">
        <f t="shared" si="163"/>
        <v>Simétrico</v>
      </c>
      <c r="C471" s="10" t="str">
        <f t="shared" si="159"/>
        <v>Calidad Doble</v>
      </c>
      <c r="D471" s="22">
        <v>350</v>
      </c>
      <c r="E471" s="19" t="s">
        <v>34</v>
      </c>
      <c r="H471" s="19" t="s">
        <v>199</v>
      </c>
      <c r="J471" s="28">
        <f t="shared" si="164"/>
        <v>5.2195873591693909</v>
      </c>
      <c r="K471" s="28">
        <f t="shared" si="165"/>
        <v>1.2727636784397074</v>
      </c>
      <c r="L471" s="28">
        <f t="shared" si="166"/>
        <v>1.785512716845804</v>
      </c>
      <c r="M471" s="25">
        <f t="shared" si="167"/>
        <v>11.861698787281668</v>
      </c>
      <c r="O471" s="24">
        <v>355.60225239403974</v>
      </c>
      <c r="P471" s="24">
        <v>368.68799049280761</v>
      </c>
      <c r="Q471" s="24">
        <v>380.26743061254632</v>
      </c>
      <c r="R471" s="24">
        <v>391.72986246365014</v>
      </c>
      <c r="S471" s="24">
        <v>401.00005253500791</v>
      </c>
    </row>
    <row r="472" spans="1:19" outlineLevel="1">
      <c r="A472" s="10" t="s">
        <v>136</v>
      </c>
      <c r="B472" s="10" t="str">
        <f t="shared" si="163"/>
        <v>Simétrico</v>
      </c>
      <c r="C472" s="10" t="str">
        <f t="shared" si="159"/>
        <v>Calidad Doble</v>
      </c>
      <c r="D472" s="22">
        <v>400</v>
      </c>
      <c r="E472" s="19" t="s">
        <v>34</v>
      </c>
      <c r="H472" s="19" t="s">
        <v>199</v>
      </c>
      <c r="J472" s="28">
        <f t="shared" si="164"/>
        <v>5.5697006648653096</v>
      </c>
      <c r="K472" s="28">
        <f t="shared" si="165"/>
        <v>1.2727636784397074</v>
      </c>
      <c r="L472" s="28">
        <f t="shared" si="166"/>
        <v>1.785512716845804</v>
      </c>
      <c r="M472" s="25">
        <f t="shared" si="167"/>
        <v>12.657343785212181</v>
      </c>
      <c r="O472" s="24">
        <v>379.45491957468903</v>
      </c>
      <c r="P472" s="24">
        <v>393.41840733218856</v>
      </c>
      <c r="Q472" s="24">
        <v>405.77455943689051</v>
      </c>
      <c r="R472" s="24">
        <v>418.00585473074409</v>
      </c>
      <c r="S472" s="24">
        <v>427.89785964434429</v>
      </c>
    </row>
    <row r="473" spans="1:19" outlineLevel="1">
      <c r="A473" s="10" t="s">
        <v>136</v>
      </c>
      <c r="B473" s="10" t="str">
        <f t="shared" si="163"/>
        <v>Simétrico</v>
      </c>
      <c r="C473" s="10" t="str">
        <f t="shared" si="159"/>
        <v>Calidad Doble</v>
      </c>
      <c r="D473" s="22">
        <v>500</v>
      </c>
      <c r="E473" s="19" t="s">
        <v>34</v>
      </c>
      <c r="H473" s="19" t="s">
        <v>199</v>
      </c>
      <c r="J473" s="28">
        <f t="shared" si="164"/>
        <v>6.2079684861890678</v>
      </c>
      <c r="K473" s="28">
        <f t="shared" si="165"/>
        <v>1.2727636784397074</v>
      </c>
      <c r="L473" s="28">
        <f t="shared" si="166"/>
        <v>1.785512716845804</v>
      </c>
      <c r="M473" s="25">
        <f t="shared" si="167"/>
        <v>14.107830216645665</v>
      </c>
      <c r="O473" s="24">
        <v>422.93909931442295</v>
      </c>
      <c r="P473" s="24">
        <v>438.5027529417477</v>
      </c>
      <c r="Q473" s="24">
        <v>452.27487598606632</v>
      </c>
      <c r="R473" s="24">
        <v>465.90783407455132</v>
      </c>
      <c r="S473" s="24">
        <v>476.93342745270866</v>
      </c>
    </row>
    <row r="474" spans="1:19" outlineLevel="1">
      <c r="A474" s="10" t="s">
        <v>136</v>
      </c>
      <c r="B474" s="10" t="str">
        <f t="shared" si="163"/>
        <v>Simétrico</v>
      </c>
      <c r="C474" s="10" t="str">
        <f t="shared" si="159"/>
        <v>Calidad Doble</v>
      </c>
      <c r="D474" s="22">
        <v>750</v>
      </c>
      <c r="E474" s="19" t="s">
        <v>34</v>
      </c>
      <c r="H474" s="19" t="s">
        <v>199</v>
      </c>
      <c r="J474" s="28">
        <f t="shared" si="164"/>
        <v>7.5607534060245989</v>
      </c>
      <c r="K474" s="28">
        <f t="shared" si="165"/>
        <v>1.2727636784397074</v>
      </c>
      <c r="L474" s="28">
        <f t="shared" si="166"/>
        <v>1.785512716845804</v>
      </c>
      <c r="M474" s="25">
        <f t="shared" si="167"/>
        <v>17.182082286567827</v>
      </c>
      <c r="O474" s="24">
        <v>515.10220175835957</v>
      </c>
      <c r="P474" s="24">
        <v>534.05734746097892</v>
      </c>
      <c r="Q474" s="24">
        <v>550.83056827341954</v>
      </c>
      <c r="R474" s="24">
        <v>567.43429854863223</v>
      </c>
      <c r="S474" s="24">
        <v>580.86249053652659</v>
      </c>
    </row>
    <row r="475" spans="1:19" outlineLevel="1">
      <c r="A475" s="10" t="s">
        <v>136</v>
      </c>
      <c r="B475" s="10" t="str">
        <f t="shared" si="163"/>
        <v>Simétrico</v>
      </c>
      <c r="C475" s="10" t="str">
        <f t="shared" si="159"/>
        <v>Calidad Doble</v>
      </c>
      <c r="D475" s="22">
        <v>1000</v>
      </c>
      <c r="E475" s="19" t="s">
        <v>34</v>
      </c>
      <c r="H475" s="19" t="s">
        <v>199</v>
      </c>
      <c r="J475" s="28">
        <f t="shared" si="164"/>
        <v>8.6958149155642026</v>
      </c>
      <c r="K475" s="28">
        <f t="shared" si="165"/>
        <v>1.2727636784397074</v>
      </c>
      <c r="L475" s="28">
        <f t="shared" si="166"/>
        <v>1.785512716845804</v>
      </c>
      <c r="M475" s="25">
        <f t="shared" si="167"/>
        <v>19.761550126596187</v>
      </c>
      <c r="O475" s="24">
        <v>592.43215173783312</v>
      </c>
      <c r="P475" s="24">
        <v>614.23294722419143</v>
      </c>
      <c r="Q475" s="24">
        <v>633.52425536375472</v>
      </c>
      <c r="R475" s="24">
        <v>652.62062812287047</v>
      </c>
      <c r="S475" s="24">
        <v>668.06473347940107</v>
      </c>
    </row>
    <row r="476" spans="1:19" s="3" customFormat="1">
      <c r="A476" s="10" t="s">
        <v>136</v>
      </c>
      <c r="B476" s="10" t="str">
        <f>+IF(D474="Calidad best effort",C473,B474)</f>
        <v>Simétrico</v>
      </c>
      <c r="C476" s="10" t="str">
        <f>+IF(D476=2,D474,C474)</f>
        <v>Calidad Doble</v>
      </c>
      <c r="D476" s="23" t="s">
        <v>156</v>
      </c>
      <c r="E476" s="2"/>
      <c r="F476" s="2"/>
      <c r="G476" s="2"/>
      <c r="H476" s="16"/>
      <c r="I476" s="2"/>
      <c r="J476" s="2"/>
      <c r="K476" s="2"/>
      <c r="L476" s="2"/>
      <c r="M476" s="2"/>
      <c r="N476" s="2"/>
      <c r="O476" s="17"/>
      <c r="P476" s="17"/>
      <c r="Q476" s="17"/>
      <c r="R476" s="17"/>
      <c r="S476" s="17"/>
    </row>
    <row r="477" spans="1:19" s="3" customFormat="1">
      <c r="A477" s="10" t="s">
        <v>136</v>
      </c>
      <c r="B477" s="10" t="str">
        <f>+IF(D476="Calidad best effort",C474,B476)</f>
        <v>Simétrico</v>
      </c>
      <c r="C477" s="10" t="str">
        <f t="shared" ref="C477:C499" si="168">+IF(D477=2,D476,C476)</f>
        <v>Calidad Triple</v>
      </c>
      <c r="D477" s="22">
        <f t="array" ref="D477:D499">vel.SAIB</f>
        <v>2</v>
      </c>
      <c r="E477" s="2"/>
      <c r="F477" s="2"/>
      <c r="G477" s="2"/>
      <c r="H477" s="16"/>
      <c r="I477" s="2"/>
      <c r="J477" s="28">
        <f t="shared" ref="J477" si="169">INDEX(factor.vel.SAIB,MATCH(D477,vel.SAIB,0))</f>
        <v>0.42371230003293037</v>
      </c>
      <c r="K477" s="28">
        <f t="shared" ref="K477" si="170">INDEX(factor.calidad.SAIB,MATCH(C477,calidad.SAIB,0))</f>
        <v>1.42</v>
      </c>
      <c r="L477" s="28">
        <f t="shared" ref="L477" si="171">INDEX(factor.simetria.SAIB,MATCH(B477,simetria.SAIB,0))</f>
        <v>1.785512716845804</v>
      </c>
      <c r="M477" s="25">
        <f>J477*K477*L477</f>
        <v>1.0742920539897505</v>
      </c>
      <c r="N477"/>
      <c r="O477" s="24">
        <f t="array" ref="O477:S499">INDEX(costo.unitario,MATCH($A477:$A499,niveles.desagregacion,0),indice.tiempo)*M477:M499</f>
        <v>32.206236305493121</v>
      </c>
      <c r="P477" s="24">
        <v>33.391387329153446</v>
      </c>
      <c r="Q477" s="24">
        <v>34.440115739254658</v>
      </c>
      <c r="R477" s="24">
        <v>35.47824692753295</v>
      </c>
      <c r="S477" s="24">
        <v>36.317830844746595</v>
      </c>
    </row>
    <row r="478" spans="1:19">
      <c r="A478" s="10" t="s">
        <v>136</v>
      </c>
      <c r="B478" s="10" t="str">
        <f t="shared" ref="B478:B499" si="172">+IF(D477="Calidad best effort",C476,B477)</f>
        <v>Simétrico</v>
      </c>
      <c r="C478" s="10" t="str">
        <f t="shared" si="168"/>
        <v>Calidad Triple</v>
      </c>
      <c r="D478" s="22">
        <v>3</v>
      </c>
      <c r="E478" s="19" t="s">
        <v>34</v>
      </c>
      <c r="H478" s="19" t="s">
        <v>199</v>
      </c>
      <c r="J478" s="28">
        <f t="shared" ref="J478:J499" si="173">INDEX(factor.vel.SAIB,MATCH(D478,vel.SAIB,0))</f>
        <v>0.51604389145588314</v>
      </c>
      <c r="K478" s="28">
        <f t="shared" ref="K478:K499" si="174">INDEX(factor.calidad.SAIB,MATCH(C478,calidad.SAIB,0))</f>
        <v>1.42</v>
      </c>
      <c r="L478" s="28">
        <f t="shared" ref="L478:L499" si="175">INDEX(factor.simetria.SAIB,MATCH(B478,simetria.SAIB,0))</f>
        <v>1.785512716845804</v>
      </c>
      <c r="M478" s="25">
        <f>J478*K478*L478</f>
        <v>1.3083921615160066</v>
      </c>
      <c r="O478" s="24">
        <v>39.224331016453242</v>
      </c>
      <c r="P478" s="24">
        <v>40.667739541919858</v>
      </c>
      <c r="Q478" s="24">
        <v>41.944997459112514</v>
      </c>
      <c r="R478" s="24">
        <v>43.209348902767118</v>
      </c>
      <c r="S478" s="24">
        <v>44.231887431407969</v>
      </c>
    </row>
    <row r="479" spans="1:19" outlineLevel="1">
      <c r="A479" s="10" t="s">
        <v>136</v>
      </c>
      <c r="B479" s="10" t="str">
        <f t="shared" si="172"/>
        <v>Simétrico</v>
      </c>
      <c r="C479" s="10" t="str">
        <f t="shared" si="168"/>
        <v>Calidad Triple</v>
      </c>
      <c r="D479" s="22">
        <v>5</v>
      </c>
      <c r="E479" s="19" t="s">
        <v>34</v>
      </c>
      <c r="H479" s="19" t="s">
        <v>199</v>
      </c>
      <c r="J479" s="28">
        <f t="shared" si="173"/>
        <v>0.66152993854355946</v>
      </c>
      <c r="K479" s="28">
        <f t="shared" si="174"/>
        <v>1.42</v>
      </c>
      <c r="L479" s="28">
        <f t="shared" si="175"/>
        <v>1.785512716845804</v>
      </c>
      <c r="M479" s="25">
        <f t="shared" ref="M479:M499" si="176">J479*K479*L479</f>
        <v>1.677261567338123</v>
      </c>
      <c r="O479" s="24">
        <v>50.282678889039545</v>
      </c>
      <c r="P479" s="24">
        <v>52.133021406322896</v>
      </c>
      <c r="Q479" s="24">
        <v>53.770371185003434</v>
      </c>
      <c r="R479" s="24">
        <v>55.391175823265094</v>
      </c>
      <c r="S479" s="24">
        <v>56.701994265668908</v>
      </c>
    </row>
    <row r="480" spans="1:19" outlineLevel="1">
      <c r="A480" s="10" t="s">
        <v>136</v>
      </c>
      <c r="B480" s="10" t="str">
        <f t="shared" si="172"/>
        <v>Simétrico</v>
      </c>
      <c r="C480" s="10" t="str">
        <f t="shared" si="168"/>
        <v>Calidad Triple</v>
      </c>
      <c r="D480" s="22">
        <v>10</v>
      </c>
      <c r="E480" s="19" t="s">
        <v>34</v>
      </c>
      <c r="H480" s="19" t="s">
        <v>199</v>
      </c>
      <c r="J480" s="28">
        <f t="shared" si="173"/>
        <v>0.92663838733670956</v>
      </c>
      <c r="K480" s="28">
        <f t="shared" si="174"/>
        <v>1.42</v>
      </c>
      <c r="L480" s="28">
        <f t="shared" si="175"/>
        <v>1.785512716845804</v>
      </c>
      <c r="M480" s="25">
        <f t="shared" si="176"/>
        <v>2.3494249668001994</v>
      </c>
      <c r="O480" s="24">
        <v>70.433487227035243</v>
      </c>
      <c r="P480" s="24">
        <v>73.025355419744557</v>
      </c>
      <c r="Q480" s="24">
        <v>75.318873928918947</v>
      </c>
      <c r="R480" s="24">
        <v>77.589216824500156</v>
      </c>
      <c r="S480" s="24">
        <v>79.425346403509849</v>
      </c>
    </row>
    <row r="481" spans="1:19" outlineLevel="1">
      <c r="A481" s="10" t="s">
        <v>136</v>
      </c>
      <c r="B481" s="10" t="str">
        <f t="shared" si="172"/>
        <v>Simétrico</v>
      </c>
      <c r="C481" s="10" t="str">
        <f t="shared" si="168"/>
        <v>Calidad Triple</v>
      </c>
      <c r="D481" s="22">
        <v>15</v>
      </c>
      <c r="E481" s="19" t="s">
        <v>34</v>
      </c>
      <c r="H481" s="19" t="s">
        <v>199</v>
      </c>
      <c r="J481" s="28">
        <f t="shared" si="173"/>
        <v>1.1285631295963692</v>
      </c>
      <c r="K481" s="28">
        <f t="shared" si="174"/>
        <v>1.42</v>
      </c>
      <c r="L481" s="28">
        <f t="shared" si="175"/>
        <v>1.785512716845804</v>
      </c>
      <c r="M481" s="25">
        <f t="shared" si="176"/>
        <v>2.8613906239138149</v>
      </c>
      <c r="O481" s="24">
        <v>85.781722254989276</v>
      </c>
      <c r="P481" s="24">
        <v>88.938387162291917</v>
      </c>
      <c r="Q481" s="24">
        <v>91.731688693799185</v>
      </c>
      <c r="R481" s="24">
        <v>94.496764389463166</v>
      </c>
      <c r="S481" s="24">
        <v>96.733006889611914</v>
      </c>
    </row>
    <row r="482" spans="1:19" outlineLevel="1">
      <c r="A482" s="10" t="s">
        <v>136</v>
      </c>
      <c r="B482" s="10" t="str">
        <f t="shared" si="172"/>
        <v>Simétrico</v>
      </c>
      <c r="C482" s="10" t="str">
        <f t="shared" si="168"/>
        <v>Calidad Triple</v>
      </c>
      <c r="D482" s="22">
        <v>20</v>
      </c>
      <c r="E482" s="19" t="s">
        <v>34</v>
      </c>
      <c r="H482" s="19" t="s">
        <v>199</v>
      </c>
      <c r="J482" s="28">
        <f t="shared" si="173"/>
        <v>1.2979891775970445</v>
      </c>
      <c r="K482" s="28">
        <f t="shared" si="174"/>
        <v>1.42</v>
      </c>
      <c r="L482" s="28">
        <f t="shared" si="175"/>
        <v>1.785512716845804</v>
      </c>
      <c r="M482" s="25">
        <f t="shared" si="176"/>
        <v>3.2909581797574043</v>
      </c>
      <c r="O482" s="24">
        <v>98.659741934360142</v>
      </c>
      <c r="P482" s="24">
        <v>102.29030258225639</v>
      </c>
      <c r="Q482" s="24">
        <v>105.50294976395051</v>
      </c>
      <c r="R482" s="24">
        <v>108.68313369348584</v>
      </c>
      <c r="S482" s="24">
        <v>111.2550931059059</v>
      </c>
    </row>
    <row r="483" spans="1:19" outlineLevel="1">
      <c r="A483" s="10" t="s">
        <v>136</v>
      </c>
      <c r="B483" s="10" t="str">
        <f t="shared" si="172"/>
        <v>Simétrico</v>
      </c>
      <c r="C483" s="10" t="str">
        <f t="shared" si="168"/>
        <v>Calidad Triple</v>
      </c>
      <c r="D483" s="22">
        <v>30</v>
      </c>
      <c r="E483" s="19" t="s">
        <v>34</v>
      </c>
      <c r="H483" s="19" t="s">
        <v>199</v>
      </c>
      <c r="J483" s="28">
        <f t="shared" si="173"/>
        <v>1.5808353598013152</v>
      </c>
      <c r="K483" s="28">
        <f t="shared" si="174"/>
        <v>1.42</v>
      </c>
      <c r="L483" s="28">
        <f t="shared" si="175"/>
        <v>1.785512716845804</v>
      </c>
      <c r="M483" s="25">
        <f t="shared" si="176"/>
        <v>4.0080943261939597</v>
      </c>
      <c r="O483" s="24">
        <v>120.15878971151774</v>
      </c>
      <c r="P483" s="24">
        <v>124.580489635644</v>
      </c>
      <c r="Q483" s="24">
        <v>128.49320813210343</v>
      </c>
      <c r="R483" s="24">
        <v>132.36638927509912</v>
      </c>
      <c r="S483" s="24">
        <v>135.49880705893187</v>
      </c>
    </row>
    <row r="484" spans="1:19" outlineLevel="1">
      <c r="A484" s="10" t="s">
        <v>136</v>
      </c>
      <c r="B484" s="10" t="str">
        <f t="shared" si="172"/>
        <v>Simétrico</v>
      </c>
      <c r="C484" s="10" t="str">
        <f t="shared" si="168"/>
        <v>Calidad Triple</v>
      </c>
      <c r="D484" s="22">
        <v>40</v>
      </c>
      <c r="E484" s="19" t="s">
        <v>34</v>
      </c>
      <c r="H484" s="19" t="s">
        <v>199</v>
      </c>
      <c r="J484" s="28">
        <f t="shared" si="173"/>
        <v>1.8181589800108939</v>
      </c>
      <c r="K484" s="28">
        <f t="shared" si="174"/>
        <v>1.42</v>
      </c>
      <c r="L484" s="28">
        <f t="shared" si="175"/>
        <v>1.785512716845804</v>
      </c>
      <c r="M484" s="25">
        <f t="shared" si="176"/>
        <v>4.6098112916807228</v>
      </c>
      <c r="O484" s="24">
        <v>138.19768212212458</v>
      </c>
      <c r="P484" s="24">
        <v>143.28319173836573</v>
      </c>
      <c r="Q484" s="24">
        <v>147.78330886092715</v>
      </c>
      <c r="R484" s="24">
        <v>152.23795306703317</v>
      </c>
      <c r="S484" s="24">
        <v>155.84062648113061</v>
      </c>
    </row>
    <row r="485" spans="1:19" outlineLevel="1">
      <c r="A485" s="10" t="s">
        <v>136</v>
      </c>
      <c r="B485" s="10" t="str">
        <f t="shared" si="172"/>
        <v>Simétrico</v>
      </c>
      <c r="C485" s="10" t="str">
        <f t="shared" si="168"/>
        <v>Calidad Triple</v>
      </c>
      <c r="D485" s="22">
        <v>50</v>
      </c>
      <c r="E485" s="19" t="s">
        <v>34</v>
      </c>
      <c r="H485" s="19" t="s">
        <v>199</v>
      </c>
      <c r="J485" s="28">
        <f t="shared" si="173"/>
        <v>2.0265135112179755</v>
      </c>
      <c r="K485" s="28">
        <f t="shared" si="174"/>
        <v>1.42</v>
      </c>
      <c r="L485" s="28">
        <f t="shared" si="175"/>
        <v>1.785512716845804</v>
      </c>
      <c r="M485" s="25">
        <f t="shared" si="176"/>
        <v>5.1380792160981423</v>
      </c>
      <c r="O485" s="24">
        <v>154.03464334995297</v>
      </c>
      <c r="P485" s="24">
        <v>159.70293422112854</v>
      </c>
      <c r="Q485" s="24">
        <v>164.71874870775798</v>
      </c>
      <c r="R485" s="24">
        <v>169.6838792439714</v>
      </c>
      <c r="S485" s="24">
        <v>173.69940617557697</v>
      </c>
    </row>
    <row r="486" spans="1:19" outlineLevel="1">
      <c r="A486" s="10" t="s">
        <v>136</v>
      </c>
      <c r="B486" s="10" t="str">
        <f t="shared" si="172"/>
        <v>Simétrico</v>
      </c>
      <c r="C486" s="10" t="str">
        <f t="shared" si="168"/>
        <v>Calidad Triple</v>
      </c>
      <c r="D486" s="22">
        <v>60</v>
      </c>
      <c r="E486" s="19" t="s">
        <v>34</v>
      </c>
      <c r="H486" s="19" t="s">
        <v>199</v>
      </c>
      <c r="J486" s="28">
        <f t="shared" si="173"/>
        <v>2.2143559090858629</v>
      </c>
      <c r="K486" s="28">
        <f t="shared" si="174"/>
        <v>1.42</v>
      </c>
      <c r="L486" s="28">
        <f t="shared" si="175"/>
        <v>1.785512716845804</v>
      </c>
      <c r="M486" s="25">
        <f t="shared" si="176"/>
        <v>5.6143401021195523</v>
      </c>
      <c r="O486" s="24">
        <v>168.31248388810459</v>
      </c>
      <c r="P486" s="24">
        <v>174.50618223530256</v>
      </c>
      <c r="Q486" s="24">
        <v>179.9869245969318</v>
      </c>
      <c r="R486" s="24">
        <v>185.41228499121752</v>
      </c>
      <c r="S486" s="24">
        <v>189.80002074519729</v>
      </c>
    </row>
    <row r="487" spans="1:19" outlineLevel="1">
      <c r="A487" s="10" t="s">
        <v>136</v>
      </c>
      <c r="B487" s="10" t="str">
        <f t="shared" si="172"/>
        <v>Simétrico</v>
      </c>
      <c r="C487" s="10" t="str">
        <f t="shared" si="168"/>
        <v>Calidad Triple</v>
      </c>
      <c r="D487" s="22">
        <v>70</v>
      </c>
      <c r="E487" s="19" t="s">
        <v>34</v>
      </c>
      <c r="H487" s="19" t="s">
        <v>199</v>
      </c>
      <c r="J487" s="28">
        <f t="shared" si="173"/>
        <v>2.3866951719245444</v>
      </c>
      <c r="K487" s="28">
        <f t="shared" si="174"/>
        <v>1.42</v>
      </c>
      <c r="L487" s="28">
        <f t="shared" si="175"/>
        <v>1.785512716845804</v>
      </c>
      <c r="M487" s="25">
        <f t="shared" si="176"/>
        <v>6.0512939046021739</v>
      </c>
      <c r="O487" s="24">
        <v>181.41193609486302</v>
      </c>
      <c r="P487" s="24">
        <v>188.08767863514731</v>
      </c>
      <c r="Q487" s="24">
        <v>193.99497713192011</v>
      </c>
      <c r="R487" s="24">
        <v>199.84258338431241</v>
      </c>
      <c r="S487" s="24">
        <v>204.57180857197764</v>
      </c>
    </row>
    <row r="488" spans="1:19" outlineLevel="1">
      <c r="A488" s="10" t="s">
        <v>136</v>
      </c>
      <c r="B488" s="10" t="str">
        <f t="shared" si="172"/>
        <v>Simétrico</v>
      </c>
      <c r="C488" s="10" t="str">
        <f t="shared" si="168"/>
        <v>Calidad Triple</v>
      </c>
      <c r="D488" s="22">
        <v>80</v>
      </c>
      <c r="E488" s="19" t="s">
        <v>34</v>
      </c>
      <c r="H488" s="19" t="s">
        <v>199</v>
      </c>
      <c r="J488" s="28">
        <f t="shared" si="173"/>
        <v>2.5467870870187617</v>
      </c>
      <c r="K488" s="28">
        <f t="shared" si="174"/>
        <v>1.42</v>
      </c>
      <c r="L488" s="28">
        <f t="shared" si="175"/>
        <v>1.785512716845804</v>
      </c>
      <c r="M488" s="25">
        <f t="shared" si="176"/>
        <v>6.457195437978366</v>
      </c>
      <c r="O488" s="24">
        <v>193.58047131964315</v>
      </c>
      <c r="P488" s="24">
        <v>200.70400142011604</v>
      </c>
      <c r="Q488" s="24">
        <v>207.00754269665654</v>
      </c>
      <c r="R488" s="24">
        <v>213.24738776306862</v>
      </c>
      <c r="S488" s="24">
        <v>218.29383432282663</v>
      </c>
    </row>
    <row r="489" spans="1:19" outlineLevel="1">
      <c r="A489" s="10" t="s">
        <v>136</v>
      </c>
      <c r="B489" s="10" t="str">
        <f t="shared" si="172"/>
        <v>Simétrico</v>
      </c>
      <c r="C489" s="10" t="str">
        <f t="shared" si="168"/>
        <v>Calidad Triple</v>
      </c>
      <c r="D489" s="22">
        <v>100</v>
      </c>
      <c r="E489" s="19" t="s">
        <v>34</v>
      </c>
      <c r="H489" s="19" t="s">
        <v>199</v>
      </c>
      <c r="J489" s="28">
        <f t="shared" si="173"/>
        <v>2.8386397992589538</v>
      </c>
      <c r="K489" s="28">
        <f t="shared" si="174"/>
        <v>1.42</v>
      </c>
      <c r="L489" s="28">
        <f t="shared" si="175"/>
        <v>1.785512716845804</v>
      </c>
      <c r="M489" s="25">
        <f t="shared" si="176"/>
        <v>7.1971669933725053</v>
      </c>
      <c r="O489" s="24">
        <v>215.76410256205975</v>
      </c>
      <c r="P489" s="24">
        <v>223.70396379250604</v>
      </c>
      <c r="Q489" s="24">
        <v>230.72986840583803</v>
      </c>
      <c r="R489" s="24">
        <v>237.68477745065385</v>
      </c>
      <c r="S489" s="24">
        <v>243.30952877846559</v>
      </c>
    </row>
    <row r="490" spans="1:19" outlineLevel="1">
      <c r="A490" s="10" t="s">
        <v>136</v>
      </c>
      <c r="B490" s="10" t="str">
        <f t="shared" si="172"/>
        <v>Simétrico</v>
      </c>
      <c r="C490" s="10" t="str">
        <f t="shared" si="168"/>
        <v>Calidad Triple</v>
      </c>
      <c r="D490" s="22">
        <v>120</v>
      </c>
      <c r="E490" s="19" t="s">
        <v>34</v>
      </c>
      <c r="H490" s="19" t="s">
        <v>199</v>
      </c>
      <c r="J490" s="28">
        <f t="shared" si="173"/>
        <v>3.1017601306183762</v>
      </c>
      <c r="K490" s="28">
        <f t="shared" si="174"/>
        <v>1.42</v>
      </c>
      <c r="L490" s="28">
        <f t="shared" si="175"/>
        <v>1.785512716845804</v>
      </c>
      <c r="M490" s="25">
        <f t="shared" si="176"/>
        <v>7.8642896641106663</v>
      </c>
      <c r="O490" s="24">
        <v>235.76379473026589</v>
      </c>
      <c r="P490" s="24">
        <v>244.43962074160768</v>
      </c>
      <c r="Q490" s="24">
        <v>252.11677330490576</v>
      </c>
      <c r="R490" s="24">
        <v>259.71634955016185</v>
      </c>
      <c r="S490" s="24">
        <v>265.86247256929369</v>
      </c>
    </row>
    <row r="491" spans="1:19" outlineLevel="1">
      <c r="A491" s="10" t="s">
        <v>136</v>
      </c>
      <c r="B491" s="10" t="str">
        <f t="shared" si="172"/>
        <v>Simétrico</v>
      </c>
      <c r="C491" s="10" t="str">
        <f t="shared" si="168"/>
        <v>Calidad Triple</v>
      </c>
      <c r="D491" s="22">
        <v>150</v>
      </c>
      <c r="E491" s="19" t="s">
        <v>34</v>
      </c>
      <c r="H491" s="19" t="s">
        <v>199</v>
      </c>
      <c r="J491" s="28">
        <f t="shared" si="173"/>
        <v>3.4572107732942632</v>
      </c>
      <c r="K491" s="28">
        <f t="shared" si="174"/>
        <v>1.42</v>
      </c>
      <c r="L491" s="28">
        <f t="shared" si="175"/>
        <v>1.785512716845804</v>
      </c>
      <c r="M491" s="25">
        <f t="shared" si="176"/>
        <v>8.7655091967571757</v>
      </c>
      <c r="O491" s="24">
        <v>262.78148430894771</v>
      </c>
      <c r="P491" s="24">
        <v>272.45152902244968</v>
      </c>
      <c r="Q491" s="24">
        <v>281.0084558744195</v>
      </c>
      <c r="R491" s="24">
        <v>289.47891643912237</v>
      </c>
      <c r="S491" s="24">
        <v>296.32936322447654</v>
      </c>
    </row>
    <row r="492" spans="1:19" outlineLevel="1">
      <c r="A492" s="10" t="s">
        <v>136</v>
      </c>
      <c r="B492" s="10" t="str">
        <f t="shared" si="172"/>
        <v>Simétrico</v>
      </c>
      <c r="C492" s="10" t="str">
        <f t="shared" si="168"/>
        <v>Calidad Triple</v>
      </c>
      <c r="D492" s="22">
        <v>200</v>
      </c>
      <c r="E492" s="19" t="s">
        <v>34</v>
      </c>
      <c r="H492" s="19" t="s">
        <v>199</v>
      </c>
      <c r="J492" s="28">
        <f t="shared" si="173"/>
        <v>3.9762260973498145</v>
      </c>
      <c r="K492" s="28">
        <f t="shared" si="174"/>
        <v>1.42</v>
      </c>
      <c r="L492" s="28">
        <f t="shared" si="175"/>
        <v>1.785512716845804</v>
      </c>
      <c r="M492" s="25">
        <f t="shared" si="176"/>
        <v>10.081435211858603</v>
      </c>
      <c r="O492" s="24">
        <v>302.23167296621835</v>
      </c>
      <c r="P492" s="24">
        <v>313.35343749656784</v>
      </c>
      <c r="Q492" s="24">
        <v>323.19497684520729</v>
      </c>
      <c r="R492" s="24">
        <v>332.93706911626975</v>
      </c>
      <c r="S492" s="24">
        <v>340.81594230989816</v>
      </c>
    </row>
    <row r="493" spans="1:19" outlineLevel="1">
      <c r="A493" s="10" t="s">
        <v>136</v>
      </c>
      <c r="B493" s="10" t="str">
        <f t="shared" si="172"/>
        <v>Simétrico</v>
      </c>
      <c r="C493" s="10" t="str">
        <f t="shared" si="168"/>
        <v>Calidad Triple</v>
      </c>
      <c r="D493" s="22">
        <v>250</v>
      </c>
      <c r="E493" s="19" t="s">
        <v>34</v>
      </c>
      <c r="H493" s="19" t="s">
        <v>199</v>
      </c>
      <c r="J493" s="28">
        <f t="shared" si="173"/>
        <v>4.4318874193766264</v>
      </c>
      <c r="K493" s="28">
        <f t="shared" si="174"/>
        <v>1.42</v>
      </c>
      <c r="L493" s="28">
        <f t="shared" si="175"/>
        <v>1.785512716845804</v>
      </c>
      <c r="M493" s="25">
        <f t="shared" si="176"/>
        <v>11.236731712634777</v>
      </c>
      <c r="O493" s="24">
        <v>336.8663442073609</v>
      </c>
      <c r="P493" s="24">
        <v>349.26262326608384</v>
      </c>
      <c r="Q493" s="24">
        <v>360.23196790561684</v>
      </c>
      <c r="R493" s="24">
        <v>371.0904691873485</v>
      </c>
      <c r="S493" s="24">
        <v>379.87223313406645</v>
      </c>
    </row>
    <row r="494" spans="1:19" outlineLevel="1">
      <c r="A494" s="10" t="s">
        <v>136</v>
      </c>
      <c r="B494" s="10" t="str">
        <f t="shared" si="172"/>
        <v>Simétrico</v>
      </c>
      <c r="C494" s="10" t="str">
        <f t="shared" si="168"/>
        <v>Calidad Triple</v>
      </c>
      <c r="D494" s="22">
        <v>300</v>
      </c>
      <c r="E494" s="19" t="s">
        <v>34</v>
      </c>
      <c r="H494" s="19" t="s">
        <v>199</v>
      </c>
      <c r="J494" s="28">
        <f t="shared" si="173"/>
        <v>4.8426896939866175</v>
      </c>
      <c r="K494" s="28">
        <f t="shared" si="174"/>
        <v>1.42</v>
      </c>
      <c r="L494" s="28">
        <f t="shared" si="175"/>
        <v>1.785512716845804</v>
      </c>
      <c r="M494" s="25">
        <f t="shared" si="176"/>
        <v>12.278291325938733</v>
      </c>
      <c r="O494" s="24">
        <v>368.09129361264183</v>
      </c>
      <c r="P494" s="24">
        <v>381.63661350930636</v>
      </c>
      <c r="Q494" s="24">
        <v>393.62273301302014</v>
      </c>
      <c r="R494" s="24">
        <v>405.48773482224453</v>
      </c>
      <c r="S494" s="24">
        <v>415.08350153189974</v>
      </c>
    </row>
    <row r="495" spans="1:19" outlineLevel="1">
      <c r="A495" s="10" t="s">
        <v>136</v>
      </c>
      <c r="B495" s="10" t="str">
        <f t="shared" si="172"/>
        <v>Simétrico</v>
      </c>
      <c r="C495" s="10" t="str">
        <f t="shared" si="168"/>
        <v>Calidad Triple</v>
      </c>
      <c r="D495" s="22">
        <v>350</v>
      </c>
      <c r="E495" s="19" t="s">
        <v>34</v>
      </c>
      <c r="H495" s="19" t="s">
        <v>199</v>
      </c>
      <c r="J495" s="28">
        <f t="shared" si="173"/>
        <v>5.2195873591693909</v>
      </c>
      <c r="K495" s="28">
        <f t="shared" si="174"/>
        <v>1.42</v>
      </c>
      <c r="L495" s="28">
        <f t="shared" si="175"/>
        <v>1.785512716845804</v>
      </c>
      <c r="M495" s="25">
        <f t="shared" si="176"/>
        <v>13.233888241208067</v>
      </c>
      <c r="O495" s="24">
        <v>396.73916450740143</v>
      </c>
      <c r="P495" s="24">
        <v>411.33869183130338</v>
      </c>
      <c r="Q495" s="24">
        <v>424.25766905273559</v>
      </c>
      <c r="R495" s="24">
        <v>437.0461022114514</v>
      </c>
      <c r="S495" s="24">
        <v>447.38868986092416</v>
      </c>
    </row>
    <row r="496" spans="1:19" outlineLevel="1">
      <c r="A496" s="10" t="s">
        <v>136</v>
      </c>
      <c r="B496" s="10" t="str">
        <f t="shared" si="172"/>
        <v>Simétrico</v>
      </c>
      <c r="C496" s="10" t="str">
        <f t="shared" si="168"/>
        <v>Calidad Triple</v>
      </c>
      <c r="D496" s="22">
        <v>400</v>
      </c>
      <c r="E496" s="19" t="s">
        <v>34</v>
      </c>
      <c r="H496" s="19" t="s">
        <v>199</v>
      </c>
      <c r="J496" s="28">
        <f t="shared" si="173"/>
        <v>5.5697006648653096</v>
      </c>
      <c r="K496" s="28">
        <f t="shared" si="174"/>
        <v>1.42</v>
      </c>
      <c r="L496" s="28">
        <f t="shared" si="175"/>
        <v>1.785512716845804</v>
      </c>
      <c r="M496" s="25">
        <f t="shared" si="176"/>
        <v>14.121575339920986</v>
      </c>
      <c r="O496" s="24">
        <v>423.3511648105877</v>
      </c>
      <c r="P496" s="24">
        <v>438.92998195593304</v>
      </c>
      <c r="Q496" s="24">
        <v>452.71552304725822</v>
      </c>
      <c r="R496" s="24">
        <v>466.3617635956719</v>
      </c>
      <c r="S496" s="24">
        <v>477.39809910340119</v>
      </c>
    </row>
    <row r="497" spans="1:19" outlineLevel="1">
      <c r="A497" s="10" t="s">
        <v>136</v>
      </c>
      <c r="B497" s="10" t="str">
        <f t="shared" si="172"/>
        <v>Simétrico</v>
      </c>
      <c r="C497" s="10" t="str">
        <f t="shared" si="168"/>
        <v>Calidad Triple</v>
      </c>
      <c r="D497" s="22">
        <v>500</v>
      </c>
      <c r="E497" s="19" t="s">
        <v>34</v>
      </c>
      <c r="H497" s="19" t="s">
        <v>199</v>
      </c>
      <c r="J497" s="28">
        <f t="shared" si="173"/>
        <v>6.2079684861890678</v>
      </c>
      <c r="K497" s="28">
        <f t="shared" si="174"/>
        <v>1.42</v>
      </c>
      <c r="L497" s="28">
        <f t="shared" si="175"/>
        <v>1.785512716845804</v>
      </c>
      <c r="M497" s="25">
        <f t="shared" si="176"/>
        <v>15.739857482573377</v>
      </c>
      <c r="O497" s="24">
        <v>471.86569761538857</v>
      </c>
      <c r="P497" s="24">
        <v>489.22979161427935</v>
      </c>
      <c r="Q497" s="24">
        <v>504.59510652246945</v>
      </c>
      <c r="R497" s="24">
        <v>519.80515754260921</v>
      </c>
      <c r="S497" s="24">
        <v>532.10621771756382</v>
      </c>
    </row>
    <row r="498" spans="1:19" outlineLevel="1">
      <c r="A498" s="10" t="s">
        <v>136</v>
      </c>
      <c r="B498" s="10" t="str">
        <f t="shared" si="172"/>
        <v>Simétrico</v>
      </c>
      <c r="C498" s="10" t="str">
        <f t="shared" si="168"/>
        <v>Calidad Triple</v>
      </c>
      <c r="D498" s="22">
        <v>750</v>
      </c>
      <c r="E498" s="19" t="s">
        <v>34</v>
      </c>
      <c r="H498" s="19" t="s">
        <v>199</v>
      </c>
      <c r="J498" s="28">
        <f t="shared" si="173"/>
        <v>7.5607534060245989</v>
      </c>
      <c r="K498" s="28">
        <f t="shared" si="174"/>
        <v>1.42</v>
      </c>
      <c r="L498" s="28">
        <f t="shared" si="175"/>
        <v>1.785512716845804</v>
      </c>
      <c r="M498" s="25">
        <f t="shared" si="176"/>
        <v>19.169746324656849</v>
      </c>
      <c r="O498" s="24">
        <v>574.69044637851061</v>
      </c>
      <c r="P498" s="24">
        <v>595.83836830123255</v>
      </c>
      <c r="Q498" s="24">
        <v>614.55195508653776</v>
      </c>
      <c r="R498" s="24">
        <v>633.07644426720458</v>
      </c>
      <c r="S498" s="24">
        <v>648.05804135849314</v>
      </c>
    </row>
    <row r="499" spans="1:19" outlineLevel="1">
      <c r="A499" s="10" t="s">
        <v>136</v>
      </c>
      <c r="B499" s="10" t="str">
        <f t="shared" si="172"/>
        <v>Simétrico</v>
      </c>
      <c r="C499" s="10" t="str">
        <f t="shared" si="168"/>
        <v>Calidad Triple</v>
      </c>
      <c r="D499" s="22">
        <v>1000</v>
      </c>
      <c r="E499" s="19" t="s">
        <v>34</v>
      </c>
      <c r="H499" s="19" t="s">
        <v>199</v>
      </c>
      <c r="J499" s="28">
        <f t="shared" si="173"/>
        <v>8.6958149155642026</v>
      </c>
      <c r="K499" s="28">
        <f t="shared" si="174"/>
        <v>1.42</v>
      </c>
      <c r="L499" s="28">
        <f t="shared" si="175"/>
        <v>1.785512716845804</v>
      </c>
      <c r="M499" s="25">
        <f t="shared" si="176"/>
        <v>22.047613123409771</v>
      </c>
      <c r="O499" s="24">
        <v>660.96610841301163</v>
      </c>
      <c r="P499" s="24">
        <v>685.28887163688</v>
      </c>
      <c r="Q499" s="24">
        <v>706.81184406469322</v>
      </c>
      <c r="R499" s="24">
        <v>728.11733052482464</v>
      </c>
      <c r="S499" s="24">
        <v>745.34804662536465</v>
      </c>
    </row>
    <row r="500" spans="1:19">
      <c r="A500" s="124"/>
      <c r="B500" s="124"/>
      <c r="C500" s="124"/>
    </row>
    <row r="501" spans="1:19" s="3" customFormat="1">
      <c r="A501" s="124"/>
      <c r="B501" s="124"/>
      <c r="C501" s="125" t="s">
        <v>149</v>
      </c>
      <c r="D501" s="2"/>
      <c r="E501" s="2"/>
      <c r="F501" s="2"/>
      <c r="G501" s="2"/>
      <c r="H501"/>
      <c r="I501" s="2"/>
      <c r="J501" s="2"/>
      <c r="K501" s="2"/>
      <c r="L501" s="2"/>
      <c r="M501" s="2"/>
      <c r="N501" s="2"/>
      <c r="O501" s="17"/>
      <c r="P501" s="17"/>
      <c r="Q501" s="17"/>
      <c r="R501" s="17"/>
      <c r="S501" s="17"/>
    </row>
    <row r="502" spans="1:19" s="3" customFormat="1">
      <c r="A502" s="124"/>
      <c r="B502" s="124"/>
      <c r="C502" s="125"/>
      <c r="D502" s="23" t="s">
        <v>153</v>
      </c>
      <c r="E502" s="2"/>
      <c r="F502" s="2"/>
      <c r="G502" s="2"/>
      <c r="H502" s="16"/>
      <c r="I502" s="2"/>
      <c r="J502" s="2"/>
      <c r="K502" s="2"/>
      <c r="L502" s="2"/>
      <c r="M502" s="2"/>
      <c r="N502" s="2"/>
      <c r="O502" s="17"/>
      <c r="P502" s="17"/>
      <c r="Q502" s="17"/>
      <c r="R502" s="17"/>
      <c r="S502" s="17"/>
    </row>
    <row r="503" spans="1:19" s="3" customFormat="1">
      <c r="A503" s="10" t="s">
        <v>136</v>
      </c>
      <c r="B503" s="10" t="str">
        <f t="shared" ref="B503:B525" si="177">+IF(D502="Calidad best effort",C501,B502)</f>
        <v>Asimétrico</v>
      </c>
      <c r="C503" s="10" t="str">
        <f t="shared" ref="C503:C525" si="178">+IF(D503=2,D502,C502)</f>
        <v>Calidad Best Effort</v>
      </c>
      <c r="D503" s="22">
        <f t="array" ref="D503:D525">vel.SAIB</f>
        <v>2</v>
      </c>
      <c r="E503" s="2"/>
      <c r="F503" s="2"/>
      <c r="G503" s="2"/>
      <c r="H503" s="16"/>
      <c r="I503" s="2"/>
      <c r="J503" s="28">
        <f t="shared" ref="J503" si="179">INDEX(factor.vel.SAIB,MATCH(D503,vel.SAIB,0))</f>
        <v>0.42371230003293037</v>
      </c>
      <c r="K503" s="28">
        <f t="shared" ref="K503" si="180">INDEX(factor.calidad.SAIB,MATCH(C503,calidad.SAIB,0))</f>
        <v>1</v>
      </c>
      <c r="L503" s="28">
        <f t="shared" ref="L503" si="181">INDEX(factor.simetria.SAIB,MATCH(B503,simetria.SAIB,0))</f>
        <v>1</v>
      </c>
      <c r="M503" s="25">
        <f>J503*K503*L503</f>
        <v>0.42371230003293037</v>
      </c>
      <c r="N503"/>
      <c r="O503" s="24">
        <f t="array" ref="O503:S525">INDEX(costo.unitario,MATCH($A503:$A525,niveles.desagregacion,0),indice.tiempo)*M503:M525</f>
        <v>12.702484775648122</v>
      </c>
      <c r="P503" s="24">
        <v>13.169921041472248</v>
      </c>
      <c r="Q503" s="24">
        <v>13.583550766372086</v>
      </c>
      <c r="R503" s="24">
        <v>13.993000833407127</v>
      </c>
      <c r="S503" s="24">
        <v>14.324141728764289</v>
      </c>
    </row>
    <row r="504" spans="1:19">
      <c r="A504" s="10" t="s">
        <v>136</v>
      </c>
      <c r="B504" s="10" t="str">
        <f t="shared" si="177"/>
        <v>Asimétrico</v>
      </c>
      <c r="C504" s="10" t="str">
        <f t="shared" si="178"/>
        <v>Calidad Best Effort</v>
      </c>
      <c r="D504" s="22">
        <v>3</v>
      </c>
      <c r="E504" s="19" t="s">
        <v>34</v>
      </c>
      <c r="H504" s="19" t="s">
        <v>199</v>
      </c>
      <c r="J504" s="28">
        <f t="shared" ref="J504:J525" si="182">INDEX(factor.vel.SAIB,MATCH(D504,vel.SAIB,0))</f>
        <v>0.51604389145588314</v>
      </c>
      <c r="K504" s="28">
        <f t="shared" ref="K504:K525" si="183">INDEX(factor.calidad.SAIB,MATCH(C504,calidad.SAIB,0))</f>
        <v>1</v>
      </c>
      <c r="L504" s="28">
        <f t="shared" ref="L504:L525" si="184">INDEX(factor.simetria.SAIB,MATCH(B504,simetria.SAIB,0))</f>
        <v>1</v>
      </c>
      <c r="M504" s="25">
        <f>J504*K504*L504</f>
        <v>0.51604389145588314</v>
      </c>
      <c r="O504" s="24">
        <v>15.470496547480728</v>
      </c>
      <c r="P504" s="24">
        <v>16.039792339943542</v>
      </c>
      <c r="Q504" s="24">
        <v>16.543556551750822</v>
      </c>
      <c r="R504" s="24">
        <v>17.042230312066991</v>
      </c>
      <c r="S504" s="24">
        <v>17.445530467023584</v>
      </c>
    </row>
    <row r="505" spans="1:19" outlineLevel="1">
      <c r="A505" s="10" t="s">
        <v>136</v>
      </c>
      <c r="B505" s="10" t="str">
        <f t="shared" si="177"/>
        <v>Asimétrico</v>
      </c>
      <c r="C505" s="10" t="str">
        <f t="shared" si="178"/>
        <v>Calidad Best Effort</v>
      </c>
      <c r="D505" s="22">
        <v>5</v>
      </c>
      <c r="E505" s="19" t="s">
        <v>34</v>
      </c>
      <c r="H505" s="19" t="s">
        <v>199</v>
      </c>
      <c r="J505" s="28">
        <f t="shared" si="182"/>
        <v>0.66152993854355946</v>
      </c>
      <c r="K505" s="28">
        <f t="shared" si="183"/>
        <v>1</v>
      </c>
      <c r="L505" s="28">
        <f t="shared" si="184"/>
        <v>1</v>
      </c>
      <c r="M505" s="25">
        <f t="shared" ref="M505:M525" si="185">J505*K505*L505</f>
        <v>0.66152993854355946</v>
      </c>
      <c r="O505" s="24">
        <v>19.832027468477847</v>
      </c>
      <c r="P505" s="24">
        <v>20.561822388709412</v>
      </c>
      <c r="Q505" s="24">
        <v>21.207610690043865</v>
      </c>
      <c r="R505" s="24">
        <v>21.846873410671268</v>
      </c>
      <c r="S505" s="24">
        <v>22.363874253313451</v>
      </c>
    </row>
    <row r="506" spans="1:19" outlineLevel="1">
      <c r="A506" s="10" t="s">
        <v>136</v>
      </c>
      <c r="B506" s="10" t="str">
        <f t="shared" si="177"/>
        <v>Asimétrico</v>
      </c>
      <c r="C506" s="10" t="str">
        <f t="shared" si="178"/>
        <v>Calidad Best Effort</v>
      </c>
      <c r="D506" s="22">
        <v>10</v>
      </c>
      <c r="E506" s="19" t="s">
        <v>34</v>
      </c>
      <c r="H506" s="19" t="s">
        <v>199</v>
      </c>
      <c r="J506" s="28">
        <f t="shared" si="182"/>
        <v>0.92663838733670956</v>
      </c>
      <c r="K506" s="28">
        <f t="shared" si="183"/>
        <v>1</v>
      </c>
      <c r="L506" s="28">
        <f t="shared" si="184"/>
        <v>1</v>
      </c>
      <c r="M506" s="25">
        <f t="shared" si="185"/>
        <v>0.92663838733670956</v>
      </c>
      <c r="O506" s="24">
        <v>27.779722247291108</v>
      </c>
      <c r="P506" s="24">
        <v>28.801982841360005</v>
      </c>
      <c r="Q506" s="24">
        <v>29.706571122620485</v>
      </c>
      <c r="R506" s="24">
        <v>30.602018693490553</v>
      </c>
      <c r="S506" s="24">
        <v>31.32620787853698</v>
      </c>
    </row>
    <row r="507" spans="1:19" outlineLevel="1">
      <c r="A507" s="10" t="s">
        <v>136</v>
      </c>
      <c r="B507" s="10" t="str">
        <f t="shared" si="177"/>
        <v>Asimétrico</v>
      </c>
      <c r="C507" s="10" t="str">
        <f t="shared" si="178"/>
        <v>Calidad Best Effort</v>
      </c>
      <c r="D507" s="22">
        <v>15</v>
      </c>
      <c r="E507" s="19" t="s">
        <v>34</v>
      </c>
      <c r="H507" s="19" t="s">
        <v>199</v>
      </c>
      <c r="J507" s="28">
        <f t="shared" si="182"/>
        <v>1.1285631295963692</v>
      </c>
      <c r="K507" s="28">
        <f t="shared" si="183"/>
        <v>1</v>
      </c>
      <c r="L507" s="28">
        <f t="shared" si="184"/>
        <v>1</v>
      </c>
      <c r="M507" s="25">
        <f t="shared" si="185"/>
        <v>1.1285631295963692</v>
      </c>
      <c r="O507" s="24">
        <v>33.833230640086533</v>
      </c>
      <c r="P507" s="24">
        <v>35.078253111712485</v>
      </c>
      <c r="Q507" s="24">
        <v>36.179961173505284</v>
      </c>
      <c r="R507" s="24">
        <v>37.270536663125469</v>
      </c>
      <c r="S507" s="24">
        <v>38.152534672559177</v>
      </c>
    </row>
    <row r="508" spans="1:19" outlineLevel="1">
      <c r="A508" s="10" t="s">
        <v>136</v>
      </c>
      <c r="B508" s="10" t="str">
        <f t="shared" si="177"/>
        <v>Asimétrico</v>
      </c>
      <c r="C508" s="10" t="str">
        <f t="shared" si="178"/>
        <v>Calidad Best Effort</v>
      </c>
      <c r="D508" s="22">
        <v>20</v>
      </c>
      <c r="E508" s="19" t="s">
        <v>34</v>
      </c>
      <c r="H508" s="19" t="s">
        <v>199</v>
      </c>
      <c r="J508" s="28">
        <f t="shared" si="182"/>
        <v>1.2979891775970445</v>
      </c>
      <c r="K508" s="28">
        <f t="shared" si="183"/>
        <v>1</v>
      </c>
      <c r="L508" s="28">
        <f t="shared" si="184"/>
        <v>1</v>
      </c>
      <c r="M508" s="25">
        <f t="shared" si="185"/>
        <v>1.2979891775970445</v>
      </c>
      <c r="O508" s="24">
        <v>38.912459624375039</v>
      </c>
      <c r="P508" s="24">
        <v>40.344391655163228</v>
      </c>
      <c r="Q508" s="24">
        <v>41.611494135810375</v>
      </c>
      <c r="R508" s="24">
        <v>42.865792761874715</v>
      </c>
      <c r="S508" s="24">
        <v>43.880201119621205</v>
      </c>
    </row>
    <row r="509" spans="1:19" outlineLevel="1">
      <c r="A509" s="10" t="s">
        <v>136</v>
      </c>
      <c r="B509" s="10" t="str">
        <f t="shared" si="177"/>
        <v>Asimétrico</v>
      </c>
      <c r="C509" s="10" t="str">
        <f t="shared" si="178"/>
        <v>Calidad Best Effort</v>
      </c>
      <c r="D509" s="22">
        <v>30</v>
      </c>
      <c r="E509" s="19" t="s">
        <v>34</v>
      </c>
      <c r="H509" s="19" t="s">
        <v>199</v>
      </c>
      <c r="J509" s="28">
        <f t="shared" si="182"/>
        <v>1.5808353598013152</v>
      </c>
      <c r="K509" s="28">
        <f t="shared" si="183"/>
        <v>1</v>
      </c>
      <c r="L509" s="28">
        <f t="shared" si="184"/>
        <v>1</v>
      </c>
      <c r="M509" s="25">
        <f t="shared" si="185"/>
        <v>1.5808353598013152</v>
      </c>
      <c r="O509" s="24">
        <v>47.391914488018863</v>
      </c>
      <c r="P509" s="24">
        <v>49.13588032854517</v>
      </c>
      <c r="Q509" s="24">
        <v>50.67909843888971</v>
      </c>
      <c r="R509" s="24">
        <v>52.206722593278677</v>
      </c>
      <c r="S509" s="24">
        <v>53.442181739534718</v>
      </c>
    </row>
    <row r="510" spans="1:19" outlineLevel="1">
      <c r="A510" s="10" t="s">
        <v>136</v>
      </c>
      <c r="B510" s="10" t="str">
        <f t="shared" si="177"/>
        <v>Asimétrico</v>
      </c>
      <c r="C510" s="10" t="str">
        <f t="shared" si="178"/>
        <v>Calidad Best Effort</v>
      </c>
      <c r="D510" s="22">
        <v>40</v>
      </c>
      <c r="E510" s="19" t="s">
        <v>34</v>
      </c>
      <c r="H510" s="19" t="s">
        <v>199</v>
      </c>
      <c r="J510" s="28">
        <f t="shared" si="182"/>
        <v>1.8181589800108939</v>
      </c>
      <c r="K510" s="28">
        <f t="shared" si="183"/>
        <v>1</v>
      </c>
      <c r="L510" s="28">
        <f t="shared" si="184"/>
        <v>1</v>
      </c>
      <c r="M510" s="25">
        <f t="shared" si="185"/>
        <v>1.8181589800108939</v>
      </c>
      <c r="O510" s="24">
        <v>54.506646990189751</v>
      </c>
      <c r="P510" s="24">
        <v>56.512426487798955</v>
      </c>
      <c r="Q510" s="24">
        <v>58.287320911840055</v>
      </c>
      <c r="R510" s="24">
        <v>60.044280330266105</v>
      </c>
      <c r="S510" s="24">
        <v>61.465213337157053</v>
      </c>
    </row>
    <row r="511" spans="1:19" outlineLevel="1">
      <c r="A511" s="10" t="s">
        <v>136</v>
      </c>
      <c r="B511" s="10" t="str">
        <f t="shared" si="177"/>
        <v>Asimétrico</v>
      </c>
      <c r="C511" s="10" t="str">
        <f t="shared" si="178"/>
        <v>Calidad Best Effort</v>
      </c>
      <c r="D511" s="22">
        <v>50</v>
      </c>
      <c r="E511" s="19" t="s">
        <v>34</v>
      </c>
      <c r="H511" s="19" t="s">
        <v>199</v>
      </c>
      <c r="J511" s="28">
        <f t="shared" si="182"/>
        <v>2.0265135112179755</v>
      </c>
      <c r="K511" s="28">
        <f t="shared" si="183"/>
        <v>1</v>
      </c>
      <c r="L511" s="28">
        <f t="shared" si="184"/>
        <v>1</v>
      </c>
      <c r="M511" s="25">
        <f t="shared" si="185"/>
        <v>2.0265135112179755</v>
      </c>
      <c r="O511" s="24">
        <v>60.752914234236151</v>
      </c>
      <c r="P511" s="24">
        <v>62.988548904865844</v>
      </c>
      <c r="Q511" s="24">
        <v>64.966839896384741</v>
      </c>
      <c r="R511" s="24">
        <v>66.925140594644205</v>
      </c>
      <c r="S511" s="24">
        <v>68.508907453680294</v>
      </c>
    </row>
    <row r="512" spans="1:19" outlineLevel="1">
      <c r="A512" s="10" t="s">
        <v>136</v>
      </c>
      <c r="B512" s="10" t="str">
        <f t="shared" si="177"/>
        <v>Asimétrico</v>
      </c>
      <c r="C512" s="10" t="str">
        <f t="shared" si="178"/>
        <v>Calidad Best Effort</v>
      </c>
      <c r="D512" s="22">
        <v>60</v>
      </c>
      <c r="E512" s="19" t="s">
        <v>34</v>
      </c>
      <c r="H512" s="19" t="s">
        <v>199</v>
      </c>
      <c r="J512" s="28">
        <f t="shared" si="182"/>
        <v>2.2143559090858629</v>
      </c>
      <c r="K512" s="28">
        <f t="shared" si="183"/>
        <v>1</v>
      </c>
      <c r="L512" s="28">
        <f t="shared" si="184"/>
        <v>1</v>
      </c>
      <c r="M512" s="25">
        <f t="shared" si="185"/>
        <v>2.2143559090858629</v>
      </c>
      <c r="O512" s="24">
        <v>66.384247568087062</v>
      </c>
      <c r="P512" s="24">
        <v>68.827108578419399</v>
      </c>
      <c r="Q512" s="24">
        <v>70.988772106795452</v>
      </c>
      <c r="R512" s="24">
        <v>73.128592393683931</v>
      </c>
      <c r="S512" s="24">
        <v>74.859162401486699</v>
      </c>
    </row>
    <row r="513" spans="1:19" outlineLevel="1">
      <c r="A513" s="10" t="s">
        <v>136</v>
      </c>
      <c r="B513" s="10" t="str">
        <f t="shared" si="177"/>
        <v>Asimétrico</v>
      </c>
      <c r="C513" s="10" t="str">
        <f t="shared" si="178"/>
        <v>Calidad Best Effort</v>
      </c>
      <c r="D513" s="22">
        <v>70</v>
      </c>
      <c r="E513" s="19" t="s">
        <v>34</v>
      </c>
      <c r="H513" s="19" t="s">
        <v>199</v>
      </c>
      <c r="J513" s="28">
        <f t="shared" si="182"/>
        <v>2.3866951719245444</v>
      </c>
      <c r="K513" s="28">
        <f t="shared" si="183"/>
        <v>1</v>
      </c>
      <c r="L513" s="28">
        <f t="shared" si="184"/>
        <v>1</v>
      </c>
      <c r="M513" s="25">
        <f t="shared" si="185"/>
        <v>2.3866951719245444</v>
      </c>
      <c r="O513" s="24">
        <v>71.5508119144245</v>
      </c>
      <c r="P513" s="24">
        <v>74.18379632091488</v>
      </c>
      <c r="Q513" s="24">
        <v>76.513698160692016</v>
      </c>
      <c r="R513" s="24">
        <v>78.820056739521931</v>
      </c>
      <c r="S513" s="24">
        <v>80.685313839951377</v>
      </c>
    </row>
    <row r="514" spans="1:19" outlineLevel="1">
      <c r="A514" s="10" t="s">
        <v>136</v>
      </c>
      <c r="B514" s="10" t="str">
        <f t="shared" si="177"/>
        <v>Asimétrico</v>
      </c>
      <c r="C514" s="10" t="str">
        <f t="shared" si="178"/>
        <v>Calidad Best Effort</v>
      </c>
      <c r="D514" s="22">
        <v>80</v>
      </c>
      <c r="E514" s="19" t="s">
        <v>34</v>
      </c>
      <c r="H514" s="19" t="s">
        <v>199</v>
      </c>
      <c r="J514" s="28">
        <f t="shared" si="182"/>
        <v>2.5467870870187617</v>
      </c>
      <c r="K514" s="28">
        <f t="shared" si="183"/>
        <v>1</v>
      </c>
      <c r="L514" s="28">
        <f t="shared" si="184"/>
        <v>1</v>
      </c>
      <c r="M514" s="25">
        <f t="shared" si="185"/>
        <v>2.5467870870187617</v>
      </c>
      <c r="O514" s="24">
        <v>76.350212625781239</v>
      </c>
      <c r="P514" s="24">
        <v>79.159809245262508</v>
      </c>
      <c r="Q514" s="24">
        <v>81.645993484191052</v>
      </c>
      <c r="R514" s="24">
        <v>84.107055255168106</v>
      </c>
      <c r="S514" s="24">
        <v>86.09742786463427</v>
      </c>
    </row>
    <row r="515" spans="1:19" outlineLevel="1">
      <c r="A515" s="10" t="s">
        <v>136</v>
      </c>
      <c r="B515" s="10" t="str">
        <f t="shared" si="177"/>
        <v>Asimétrico</v>
      </c>
      <c r="C515" s="10" t="str">
        <f t="shared" si="178"/>
        <v>Calidad Best Effort</v>
      </c>
      <c r="D515" s="22">
        <v>100</v>
      </c>
      <c r="E515" s="19" t="s">
        <v>34</v>
      </c>
      <c r="H515" s="19" t="s">
        <v>199</v>
      </c>
      <c r="J515" s="28">
        <f t="shared" si="182"/>
        <v>2.8386397992589538</v>
      </c>
      <c r="K515" s="28">
        <f t="shared" si="183"/>
        <v>1</v>
      </c>
      <c r="L515" s="28">
        <f t="shared" si="184"/>
        <v>1</v>
      </c>
      <c r="M515" s="25">
        <f t="shared" si="185"/>
        <v>2.8386397992589538</v>
      </c>
      <c r="O515" s="24">
        <v>85.099674545283065</v>
      </c>
      <c r="P515" s="24">
        <v>88.231240911617547</v>
      </c>
      <c r="Q515" s="24">
        <v>91.002332992649798</v>
      </c>
      <c r="R515" s="24">
        <v>93.745423660550117</v>
      </c>
      <c r="S515" s="24">
        <v>95.963885868633355</v>
      </c>
    </row>
    <row r="516" spans="1:19" outlineLevel="1">
      <c r="A516" s="10" t="s">
        <v>136</v>
      </c>
      <c r="B516" s="10" t="str">
        <f t="shared" si="177"/>
        <v>Asimétrico</v>
      </c>
      <c r="C516" s="10" t="str">
        <f t="shared" si="178"/>
        <v>Calidad Best Effort</v>
      </c>
      <c r="D516" s="22">
        <v>120</v>
      </c>
      <c r="E516" s="19" t="s">
        <v>34</v>
      </c>
      <c r="H516" s="19" t="s">
        <v>199</v>
      </c>
      <c r="J516" s="28">
        <f t="shared" si="182"/>
        <v>3.1017601306183762</v>
      </c>
      <c r="K516" s="28">
        <f t="shared" si="183"/>
        <v>1</v>
      </c>
      <c r="L516" s="28">
        <f t="shared" si="184"/>
        <v>1</v>
      </c>
      <c r="M516" s="25">
        <f t="shared" si="185"/>
        <v>3.1017601306183762</v>
      </c>
      <c r="O516" s="24">
        <v>92.987767487113629</v>
      </c>
      <c r="P516" s="24">
        <v>96.409606250882632</v>
      </c>
      <c r="Q516" s="24">
        <v>99.437557503261331</v>
      </c>
      <c r="R516" s="24">
        <v>102.43491182436459</v>
      </c>
      <c r="S516" s="24">
        <v>104.85900861540958</v>
      </c>
    </row>
    <row r="517" spans="1:19" outlineLevel="1">
      <c r="A517" s="10" t="s">
        <v>136</v>
      </c>
      <c r="B517" s="10" t="str">
        <f t="shared" si="177"/>
        <v>Asimétrico</v>
      </c>
      <c r="C517" s="10" t="str">
        <f t="shared" si="178"/>
        <v>Calidad Best Effort</v>
      </c>
      <c r="D517" s="22">
        <v>150</v>
      </c>
      <c r="E517" s="19" t="s">
        <v>34</v>
      </c>
      <c r="H517" s="19" t="s">
        <v>199</v>
      </c>
      <c r="J517" s="28">
        <f t="shared" si="182"/>
        <v>3.4572107732942632</v>
      </c>
      <c r="K517" s="28">
        <f t="shared" si="183"/>
        <v>1</v>
      </c>
      <c r="L517" s="28">
        <f t="shared" si="184"/>
        <v>1</v>
      </c>
      <c r="M517" s="25">
        <f t="shared" si="185"/>
        <v>3.4572107732942632</v>
      </c>
      <c r="O517" s="24">
        <v>103.6438338244229</v>
      </c>
      <c r="P517" s="24">
        <v>107.45780310006114</v>
      </c>
      <c r="Q517" s="24">
        <v>110.83274676104838</v>
      </c>
      <c r="R517" s="24">
        <v>114.17358719161786</v>
      </c>
      <c r="S517" s="24">
        <v>116.87547682479139</v>
      </c>
    </row>
    <row r="518" spans="1:19" outlineLevel="1">
      <c r="A518" s="10" t="s">
        <v>136</v>
      </c>
      <c r="B518" s="10" t="str">
        <f t="shared" si="177"/>
        <v>Asimétrico</v>
      </c>
      <c r="C518" s="10" t="str">
        <f t="shared" si="178"/>
        <v>Calidad Best Effort</v>
      </c>
      <c r="D518" s="22">
        <v>200</v>
      </c>
      <c r="E518" s="19" t="s">
        <v>34</v>
      </c>
      <c r="H518" s="19" t="s">
        <v>199</v>
      </c>
      <c r="J518" s="28">
        <f t="shared" si="182"/>
        <v>3.9762260973498145</v>
      </c>
      <c r="K518" s="28">
        <f t="shared" si="183"/>
        <v>1</v>
      </c>
      <c r="L518" s="28">
        <f t="shared" si="184"/>
        <v>1</v>
      </c>
      <c r="M518" s="25">
        <f t="shared" si="185"/>
        <v>3.9762260973498145</v>
      </c>
      <c r="O518" s="24">
        <v>119.20341104611633</v>
      </c>
      <c r="P518" s="24">
        <v>123.58995417661592</v>
      </c>
      <c r="Q518" s="24">
        <v>127.47156277438035</v>
      </c>
      <c r="R518" s="24">
        <v>131.31394837890451</v>
      </c>
      <c r="S518" s="24">
        <v>134.42146040986657</v>
      </c>
    </row>
    <row r="519" spans="1:19" outlineLevel="1">
      <c r="A519" s="10" t="s">
        <v>136</v>
      </c>
      <c r="B519" s="10" t="str">
        <f t="shared" si="177"/>
        <v>Asimétrico</v>
      </c>
      <c r="C519" s="10" t="str">
        <f t="shared" si="178"/>
        <v>Calidad Best Effort</v>
      </c>
      <c r="D519" s="22">
        <v>250</v>
      </c>
      <c r="E519" s="19" t="s">
        <v>34</v>
      </c>
      <c r="H519" s="19" t="s">
        <v>199</v>
      </c>
      <c r="J519" s="28">
        <f t="shared" si="182"/>
        <v>4.4318874193766264</v>
      </c>
      <c r="K519" s="28">
        <f t="shared" si="183"/>
        <v>1</v>
      </c>
      <c r="L519" s="28">
        <f t="shared" si="184"/>
        <v>1</v>
      </c>
      <c r="M519" s="25">
        <f t="shared" si="185"/>
        <v>4.4318874193766264</v>
      </c>
      <c r="O519" s="24">
        <v>132.86369658762041</v>
      </c>
      <c r="P519" s="24">
        <v>137.75292190797416</v>
      </c>
      <c r="Q519" s="24">
        <v>142.07934899994515</v>
      </c>
      <c r="R519" s="24">
        <v>146.36205828361352</v>
      </c>
      <c r="S519" s="24">
        <v>149.82568010450581</v>
      </c>
    </row>
    <row r="520" spans="1:19" outlineLevel="1">
      <c r="A520" s="10" t="s">
        <v>136</v>
      </c>
      <c r="B520" s="10" t="str">
        <f t="shared" si="177"/>
        <v>Asimétrico</v>
      </c>
      <c r="C520" s="10" t="str">
        <f t="shared" si="178"/>
        <v>Calidad Best Effort</v>
      </c>
      <c r="D520" s="22">
        <v>300</v>
      </c>
      <c r="E520" s="19" t="s">
        <v>34</v>
      </c>
      <c r="H520" s="19" t="s">
        <v>199</v>
      </c>
      <c r="J520" s="28">
        <f t="shared" si="182"/>
        <v>4.8426896939866175</v>
      </c>
      <c r="K520" s="28">
        <f t="shared" si="183"/>
        <v>1</v>
      </c>
      <c r="L520" s="28">
        <f t="shared" si="184"/>
        <v>1</v>
      </c>
      <c r="M520" s="25">
        <f t="shared" si="185"/>
        <v>4.8426896939866175</v>
      </c>
      <c r="O520" s="24">
        <v>145.17915129268675</v>
      </c>
      <c r="P520" s="24">
        <v>150.52157063459907</v>
      </c>
      <c r="Q520" s="24">
        <v>155.24902463049037</v>
      </c>
      <c r="R520" s="24">
        <v>159.928708509572</v>
      </c>
      <c r="S520" s="24">
        <v>163.71338174440376</v>
      </c>
    </row>
    <row r="521" spans="1:19" outlineLevel="1">
      <c r="A521" s="10" t="s">
        <v>136</v>
      </c>
      <c r="B521" s="10" t="str">
        <f t="shared" si="177"/>
        <v>Asimétrico</v>
      </c>
      <c r="C521" s="10" t="str">
        <f t="shared" si="178"/>
        <v>Calidad Best Effort</v>
      </c>
      <c r="D521" s="22">
        <v>350</v>
      </c>
      <c r="E521" s="19" t="s">
        <v>34</v>
      </c>
      <c r="H521" s="19" t="s">
        <v>199</v>
      </c>
      <c r="J521" s="28">
        <f t="shared" si="182"/>
        <v>5.2195873591693909</v>
      </c>
      <c r="K521" s="28">
        <f t="shared" si="183"/>
        <v>1</v>
      </c>
      <c r="L521" s="28">
        <f t="shared" si="184"/>
        <v>1</v>
      </c>
      <c r="M521" s="25">
        <f t="shared" si="185"/>
        <v>5.2195873591693909</v>
      </c>
      <c r="O521" s="24">
        <v>156.47817861285048</v>
      </c>
      <c r="P521" s="24">
        <v>162.23638866274362</v>
      </c>
      <c r="Q521" s="24">
        <v>167.33177174059176</v>
      </c>
      <c r="R521" s="24">
        <v>172.37566684097251</v>
      </c>
      <c r="S521" s="24">
        <v>176.45489425867066</v>
      </c>
    </row>
    <row r="522" spans="1:19" outlineLevel="1">
      <c r="A522" s="10" t="s">
        <v>136</v>
      </c>
      <c r="B522" s="10" t="str">
        <f t="shared" si="177"/>
        <v>Asimétrico</v>
      </c>
      <c r="C522" s="10" t="str">
        <f t="shared" si="178"/>
        <v>Calidad Best Effort</v>
      </c>
      <c r="D522" s="22">
        <v>400</v>
      </c>
      <c r="E522" s="19" t="s">
        <v>34</v>
      </c>
      <c r="H522" s="19" t="s">
        <v>199</v>
      </c>
      <c r="J522" s="28">
        <f t="shared" si="182"/>
        <v>5.5697006648653096</v>
      </c>
      <c r="K522" s="28">
        <f t="shared" si="183"/>
        <v>1</v>
      </c>
      <c r="L522" s="28">
        <f t="shared" si="184"/>
        <v>1</v>
      </c>
      <c r="M522" s="25">
        <f t="shared" si="185"/>
        <v>5.5697006648653096</v>
      </c>
      <c r="O522" s="24">
        <v>166.97423675184859</v>
      </c>
      <c r="P522" s="24">
        <v>173.11868920305298</v>
      </c>
      <c r="Q522" s="24">
        <v>178.55585435875804</v>
      </c>
      <c r="R522" s="24">
        <v>183.93807788735742</v>
      </c>
      <c r="S522" s="24">
        <v>188.29092689573301</v>
      </c>
    </row>
    <row r="523" spans="1:19" outlineLevel="1">
      <c r="A523" s="10" t="s">
        <v>136</v>
      </c>
      <c r="B523" s="10" t="str">
        <f t="shared" si="177"/>
        <v>Asimétrico</v>
      </c>
      <c r="C523" s="10" t="str">
        <f t="shared" si="178"/>
        <v>Calidad Best Effort</v>
      </c>
      <c r="D523" s="22">
        <v>500</v>
      </c>
      <c r="E523" s="19" t="s">
        <v>34</v>
      </c>
      <c r="H523" s="19" t="s">
        <v>199</v>
      </c>
      <c r="J523" s="28">
        <f t="shared" si="182"/>
        <v>6.2079684861890678</v>
      </c>
      <c r="K523" s="28">
        <f t="shared" si="183"/>
        <v>1</v>
      </c>
      <c r="L523" s="28">
        <f t="shared" si="184"/>
        <v>1</v>
      </c>
      <c r="M523" s="25">
        <f t="shared" si="185"/>
        <v>6.2079684861890678</v>
      </c>
      <c r="O523" s="24">
        <v>186.10888845424435</v>
      </c>
      <c r="P523" s="24">
        <v>192.95747323054786</v>
      </c>
      <c r="Q523" s="24">
        <v>199.01771811116541</v>
      </c>
      <c r="R523" s="24">
        <v>205.01672525026422</v>
      </c>
      <c r="S523" s="24">
        <v>209.86839522233237</v>
      </c>
    </row>
    <row r="524" spans="1:19" outlineLevel="1">
      <c r="A524" s="10" t="s">
        <v>136</v>
      </c>
      <c r="B524" s="10" t="str">
        <f t="shared" si="177"/>
        <v>Asimétrico</v>
      </c>
      <c r="C524" s="10" t="str">
        <f t="shared" si="178"/>
        <v>Calidad Best Effort</v>
      </c>
      <c r="D524" s="22">
        <v>750</v>
      </c>
      <c r="E524" s="19" t="s">
        <v>34</v>
      </c>
      <c r="H524" s="19" t="s">
        <v>199</v>
      </c>
      <c r="J524" s="28">
        <f t="shared" si="182"/>
        <v>7.5607534060245989</v>
      </c>
      <c r="K524" s="28">
        <f t="shared" si="183"/>
        <v>1</v>
      </c>
      <c r="L524" s="28">
        <f t="shared" si="184"/>
        <v>1</v>
      </c>
      <c r="M524" s="25">
        <f t="shared" si="185"/>
        <v>7.5607534060245989</v>
      </c>
      <c r="O524" s="24">
        <v>226.66407141117458</v>
      </c>
      <c r="P524" s="24">
        <v>235.00503847456761</v>
      </c>
      <c r="Q524" s="24">
        <v>242.38587766929106</v>
      </c>
      <c r="R524" s="24">
        <v>249.69213474205381</v>
      </c>
      <c r="S524" s="24">
        <v>255.60103720311318</v>
      </c>
    </row>
    <row r="525" spans="1:19" outlineLevel="1">
      <c r="A525" s="10" t="s">
        <v>136</v>
      </c>
      <c r="B525" s="10" t="str">
        <f t="shared" si="177"/>
        <v>Asimétrico</v>
      </c>
      <c r="C525" s="10" t="str">
        <f t="shared" si="178"/>
        <v>Calidad Best Effort</v>
      </c>
      <c r="D525" s="22">
        <v>1000</v>
      </c>
      <c r="E525" s="19" t="s">
        <v>34</v>
      </c>
      <c r="H525" s="19" t="s">
        <v>199</v>
      </c>
      <c r="J525" s="28">
        <f t="shared" si="182"/>
        <v>8.6958149155642026</v>
      </c>
      <c r="K525" s="28">
        <f t="shared" si="183"/>
        <v>1</v>
      </c>
      <c r="L525" s="28">
        <f t="shared" si="184"/>
        <v>1</v>
      </c>
      <c r="M525" s="25">
        <f t="shared" si="185"/>
        <v>8.6958149155642026</v>
      </c>
      <c r="O525" s="24">
        <v>260.69211719419866</v>
      </c>
      <c r="P525" s="24">
        <v>270.28527569375876</v>
      </c>
      <c r="Q525" s="24">
        <v>278.77416669603838</v>
      </c>
      <c r="R525" s="24">
        <v>287.17727890171506</v>
      </c>
      <c r="S525" s="24">
        <v>293.97325800540477</v>
      </c>
    </row>
    <row r="526" spans="1:19" s="3" customFormat="1">
      <c r="A526" s="10" t="s">
        <v>136</v>
      </c>
      <c r="B526" s="10" t="str">
        <f>+IF(D524="Calidad best effort",C523,B524)</f>
        <v>Asimétrico</v>
      </c>
      <c r="C526" s="10" t="str">
        <f>+IF(D526=2,D524,C524)</f>
        <v>Calidad Best Effort</v>
      </c>
      <c r="D526" s="23" t="s">
        <v>154</v>
      </c>
      <c r="E526" s="2"/>
      <c r="F526" s="2"/>
      <c r="G526" s="2"/>
      <c r="H526" s="19"/>
      <c r="I526" s="2"/>
      <c r="J526" s="2"/>
      <c r="K526" s="2"/>
      <c r="L526" s="2"/>
      <c r="M526" s="2"/>
      <c r="N526" s="2"/>
      <c r="O526" s="17"/>
      <c r="P526" s="17"/>
      <c r="Q526" s="17"/>
      <c r="R526" s="17"/>
      <c r="S526" s="17"/>
    </row>
    <row r="527" spans="1:19" s="3" customFormat="1">
      <c r="A527" s="10" t="s">
        <v>136</v>
      </c>
      <c r="B527" s="10" t="str">
        <f>+IF(D526="Calidad best effort",C524,B526)</f>
        <v>Asimétrico</v>
      </c>
      <c r="C527" s="10" t="str">
        <f t="shared" ref="C527:C549" si="186">+IF(D527=2,D526,C526)</f>
        <v>Calidad Datos Generales</v>
      </c>
      <c r="D527" s="22">
        <f t="array" ref="D527:D549">vel.SAIB</f>
        <v>2</v>
      </c>
      <c r="E527" s="2"/>
      <c r="F527" s="2"/>
      <c r="G527" s="2"/>
      <c r="H527" s="19"/>
      <c r="I527" s="2"/>
      <c r="J527" s="28">
        <f t="shared" ref="J527" si="187">INDEX(factor.vel.SAIB,MATCH(D527,vel.SAIB,0))</f>
        <v>0.42371230003293037</v>
      </c>
      <c r="K527" s="28">
        <f t="shared" ref="K527" si="188">INDEX(factor.calidad.SAIB,MATCH(C527,calidad.SAIB,0))</f>
        <v>1.1101500319478763</v>
      </c>
      <c r="L527" s="28">
        <f t="shared" ref="L527" si="189">INDEX(factor.simetria.SAIB,MATCH(B527,simetria.SAIB,0))</f>
        <v>1</v>
      </c>
      <c r="M527" s="25">
        <f>J527*K527*L527</f>
        <v>0.4703842234182658</v>
      </c>
      <c r="N527"/>
      <c r="O527" s="24">
        <f t="array" ref="O527:S549">INDEX(costo.unitario,MATCH($A527:$A549,niveles.desagregacion,0),indice.tiempo)*M527:M549</f>
        <v>14.101663879503176</v>
      </c>
      <c r="P527" s="24">
        <v>14.620588264941425</v>
      </c>
      <c r="Q527" s="24">
        <v>15.079779317253573</v>
      </c>
      <c r="R527" s="24">
        <v>15.534330322253581</v>
      </c>
      <c r="S527" s="24">
        <v>15.901946397813584</v>
      </c>
    </row>
    <row r="528" spans="1:19">
      <c r="A528" s="10" t="s">
        <v>136</v>
      </c>
      <c r="B528" s="10" t="str">
        <f t="shared" ref="B528:B549" si="190">+IF(D527="Calidad best effort",C526,B527)</f>
        <v>Asimétrico</v>
      </c>
      <c r="C528" s="10" t="str">
        <f t="shared" si="186"/>
        <v>Calidad Datos Generales</v>
      </c>
      <c r="D528" s="22">
        <v>3</v>
      </c>
      <c r="E528" s="19" t="s">
        <v>34</v>
      </c>
      <c r="H528" s="19" t="s">
        <v>199</v>
      </c>
      <c r="J528" s="28">
        <f t="shared" ref="J528:J549" si="191">INDEX(factor.vel.SAIB,MATCH(D528,vel.SAIB,0))</f>
        <v>0.51604389145588314</v>
      </c>
      <c r="K528" s="28">
        <f t="shared" ref="K528:K549" si="192">INDEX(factor.calidad.SAIB,MATCH(C528,calidad.SAIB,0))</f>
        <v>1.1101500319478763</v>
      </c>
      <c r="L528" s="28">
        <f t="shared" ref="L528:L549" si="193">INDEX(factor.simetria.SAIB,MATCH(B528,simetria.SAIB,0))</f>
        <v>1</v>
      </c>
      <c r="M528" s="25">
        <f>J528*K528*L528</f>
        <v>0.57288614258625503</v>
      </c>
      <c r="O528" s="24">
        <v>17.174572236435239</v>
      </c>
      <c r="P528" s="24">
        <v>17.806575978625624</v>
      </c>
      <c r="Q528" s="24">
        <v>18.365829834457674</v>
      </c>
      <c r="R528" s="24">
        <v>18.919432525404236</v>
      </c>
      <c r="S528" s="24">
        <v>19.367156205313879</v>
      </c>
    </row>
    <row r="529" spans="1:19" outlineLevel="1">
      <c r="A529" s="10" t="s">
        <v>136</v>
      </c>
      <c r="B529" s="10" t="str">
        <f t="shared" si="190"/>
        <v>Asimétrico</v>
      </c>
      <c r="C529" s="10" t="str">
        <f t="shared" si="186"/>
        <v>Calidad Datos Generales</v>
      </c>
      <c r="D529" s="22">
        <v>5</v>
      </c>
      <c r="E529" s="19" t="s">
        <v>34</v>
      </c>
      <c r="H529" s="19" t="s">
        <v>199</v>
      </c>
      <c r="J529" s="28">
        <f t="shared" si="191"/>
        <v>0.66152993854355946</v>
      </c>
      <c r="K529" s="28">
        <f t="shared" si="192"/>
        <v>1.1101500319478763</v>
      </c>
      <c r="L529" s="28">
        <f t="shared" si="193"/>
        <v>1</v>
      </c>
      <c r="M529" s="25">
        <f t="shared" ref="M529:M549" si="194">J529*K529*L529</f>
        <v>0.73439748240860914</v>
      </c>
      <c r="O529" s="24">
        <v>22.01652592772184</v>
      </c>
      <c r="P529" s="24">
        <v>22.82670778173231</v>
      </c>
      <c r="Q529" s="24">
        <v>23.543629685090316</v>
      </c>
      <c r="R529" s="24">
        <v>24.253307214817916</v>
      </c>
      <c r="S529" s="24">
        <v>24.827255716794216</v>
      </c>
    </row>
    <row r="530" spans="1:19" outlineLevel="1">
      <c r="A530" s="10" t="s">
        <v>136</v>
      </c>
      <c r="B530" s="10" t="str">
        <f t="shared" si="190"/>
        <v>Asimétrico</v>
      </c>
      <c r="C530" s="10" t="str">
        <f t="shared" si="186"/>
        <v>Calidad Datos Generales</v>
      </c>
      <c r="D530" s="22">
        <v>10</v>
      </c>
      <c r="E530" s="19" t="s">
        <v>34</v>
      </c>
      <c r="H530" s="19" t="s">
        <v>199</v>
      </c>
      <c r="J530" s="28">
        <f t="shared" si="191"/>
        <v>0.92663838733670956</v>
      </c>
      <c r="K530" s="28">
        <f t="shared" si="192"/>
        <v>1.1101500319478763</v>
      </c>
      <c r="L530" s="28">
        <f t="shared" si="193"/>
        <v>1</v>
      </c>
      <c r="M530" s="25">
        <f t="shared" si="194"/>
        <v>1.0287076353059768</v>
      </c>
      <c r="O530" s="24">
        <v>30.839659540333358</v>
      </c>
      <c r="P530" s="24">
        <v>31.974522171497995</v>
      </c>
      <c r="Q530" s="24">
        <v>32.978750880838994</v>
      </c>
      <c r="R530" s="24">
        <v>33.972832030248043</v>
      </c>
      <c r="S530" s="24">
        <v>34.776790677163646</v>
      </c>
    </row>
    <row r="531" spans="1:19" outlineLevel="1">
      <c r="A531" s="10" t="s">
        <v>136</v>
      </c>
      <c r="B531" s="10" t="str">
        <f t="shared" si="190"/>
        <v>Asimétrico</v>
      </c>
      <c r="C531" s="10" t="str">
        <f t="shared" si="186"/>
        <v>Calidad Datos Generales</v>
      </c>
      <c r="D531" s="22">
        <v>15</v>
      </c>
      <c r="E531" s="19" t="s">
        <v>34</v>
      </c>
      <c r="H531" s="19" t="s">
        <v>199</v>
      </c>
      <c r="J531" s="28">
        <f t="shared" si="191"/>
        <v>1.1285631295963692</v>
      </c>
      <c r="K531" s="28">
        <f t="shared" si="192"/>
        <v>1.1101500319478763</v>
      </c>
      <c r="L531" s="28">
        <f t="shared" si="193"/>
        <v>1</v>
      </c>
      <c r="M531" s="25">
        <f t="shared" si="194"/>
        <v>1.2528743943766045</v>
      </c>
      <c r="O531" s="24">
        <v>37.559962075991933</v>
      </c>
      <c r="P531" s="24">
        <v>38.94212381264331</v>
      </c>
      <c r="Q531" s="24">
        <v>40.165185052639814</v>
      </c>
      <c r="R531" s="24">
        <v>41.375887467283235</v>
      </c>
      <c r="S531" s="24">
        <v>42.35503758563403</v>
      </c>
    </row>
    <row r="532" spans="1:19" outlineLevel="1">
      <c r="A532" s="10" t="s">
        <v>136</v>
      </c>
      <c r="B532" s="10" t="str">
        <f t="shared" si="190"/>
        <v>Asimétrico</v>
      </c>
      <c r="C532" s="10" t="str">
        <f t="shared" si="186"/>
        <v>Calidad Datos Generales</v>
      </c>
      <c r="D532" s="22">
        <v>20</v>
      </c>
      <c r="E532" s="19" t="s">
        <v>34</v>
      </c>
      <c r="H532" s="19" t="s">
        <v>199</v>
      </c>
      <c r="J532" s="28">
        <f t="shared" si="191"/>
        <v>1.2979891775970445</v>
      </c>
      <c r="K532" s="28">
        <f t="shared" si="192"/>
        <v>1.1101500319478763</v>
      </c>
      <c r="L532" s="28">
        <f t="shared" si="193"/>
        <v>1</v>
      </c>
      <c r="M532" s="25">
        <f t="shared" si="194"/>
        <v>1.4409627269773566</v>
      </c>
      <c r="O532" s="24">
        <v>43.198668295170393</v>
      </c>
      <c r="P532" s="24">
        <v>44.788327684897098</v>
      </c>
      <c r="Q532" s="24">
        <v>46.195001544268756</v>
      </c>
      <c r="R532" s="24">
        <v>47.587461204066258</v>
      </c>
      <c r="S532" s="24">
        <v>48.713606674826714</v>
      </c>
    </row>
    <row r="533" spans="1:19" outlineLevel="1">
      <c r="A533" s="10" t="s">
        <v>136</v>
      </c>
      <c r="B533" s="10" t="str">
        <f t="shared" si="190"/>
        <v>Asimétrico</v>
      </c>
      <c r="C533" s="10" t="str">
        <f t="shared" si="186"/>
        <v>Calidad Datos Generales</v>
      </c>
      <c r="D533" s="22">
        <v>30</v>
      </c>
      <c r="E533" s="19" t="s">
        <v>34</v>
      </c>
      <c r="H533" s="19" t="s">
        <v>199</v>
      </c>
      <c r="J533" s="28">
        <f t="shared" si="191"/>
        <v>1.5808353598013152</v>
      </c>
      <c r="K533" s="28">
        <f t="shared" si="192"/>
        <v>1.1101500319478763</v>
      </c>
      <c r="L533" s="28">
        <f t="shared" si="193"/>
        <v>1</v>
      </c>
      <c r="M533" s="25">
        <f t="shared" si="194"/>
        <v>1.7549644251877625</v>
      </c>
      <c r="O533" s="24">
        <v>52.612135382945162</v>
      </c>
      <c r="P533" s="24">
        <v>54.548199116521445</v>
      </c>
      <c r="Q533" s="24">
        <v>56.261402751022977</v>
      </c>
      <c r="R533" s="24">
        <v>57.957294754822236</v>
      </c>
      <c r="S533" s="24">
        <v>59.328839765508683</v>
      </c>
    </row>
    <row r="534" spans="1:19" outlineLevel="1">
      <c r="A534" s="10" t="s">
        <v>136</v>
      </c>
      <c r="B534" s="10" t="str">
        <f t="shared" si="190"/>
        <v>Asimétrico</v>
      </c>
      <c r="C534" s="10" t="str">
        <f t="shared" si="186"/>
        <v>Calidad Datos Generales</v>
      </c>
      <c r="D534" s="22">
        <v>40</v>
      </c>
      <c r="E534" s="19" t="s">
        <v>34</v>
      </c>
      <c r="H534" s="19" t="s">
        <v>199</v>
      </c>
      <c r="J534" s="28">
        <f t="shared" si="191"/>
        <v>1.8181589800108939</v>
      </c>
      <c r="K534" s="28">
        <f t="shared" si="192"/>
        <v>1.1101500319478763</v>
      </c>
      <c r="L534" s="28">
        <f t="shared" si="193"/>
        <v>1</v>
      </c>
      <c r="M534" s="25">
        <f t="shared" si="194"/>
        <v>2.0184292497454122</v>
      </c>
      <c r="O534" s="24">
        <v>60.510555897530764</v>
      </c>
      <c r="P534" s="24">
        <v>62.737272070882028</v>
      </c>
      <c r="Q534" s="24">
        <v>64.707671172435354</v>
      </c>
      <c r="R534" s="24">
        <v>66.658159726932155</v>
      </c>
      <c r="S534" s="24">
        <v>68.235608549927932</v>
      </c>
    </row>
    <row r="535" spans="1:19" outlineLevel="1">
      <c r="A535" s="10" t="s">
        <v>136</v>
      </c>
      <c r="B535" s="10" t="str">
        <f t="shared" si="190"/>
        <v>Asimétrico</v>
      </c>
      <c r="C535" s="10" t="str">
        <f t="shared" si="186"/>
        <v>Calidad Datos Generales</v>
      </c>
      <c r="D535" s="22">
        <v>50</v>
      </c>
      <c r="E535" s="19" t="s">
        <v>34</v>
      </c>
      <c r="H535" s="19" t="s">
        <v>199</v>
      </c>
      <c r="J535" s="28">
        <f t="shared" si="191"/>
        <v>2.0265135112179755</v>
      </c>
      <c r="K535" s="28">
        <f t="shared" si="192"/>
        <v>1.1101500319478763</v>
      </c>
      <c r="L535" s="28">
        <f t="shared" si="193"/>
        <v>1</v>
      </c>
      <c r="M535" s="25">
        <f t="shared" si="194"/>
        <v>2.2497340392214387</v>
      </c>
      <c r="O535" s="24">
        <v>67.444849678063861</v>
      </c>
      <c r="P535" s="24">
        <v>69.926739579087183</v>
      </c>
      <c r="Q535" s="24">
        <v>72.122939386524081</v>
      </c>
      <c r="R535" s="24">
        <v>74.296946969260389</v>
      </c>
      <c r="S535" s="24">
        <v>76.055165798417278</v>
      </c>
    </row>
    <row r="536" spans="1:19" outlineLevel="1">
      <c r="A536" s="10" t="s">
        <v>136</v>
      </c>
      <c r="B536" s="10" t="str">
        <f t="shared" si="190"/>
        <v>Asimétrico</v>
      </c>
      <c r="C536" s="10" t="str">
        <f t="shared" si="186"/>
        <v>Calidad Datos Generales</v>
      </c>
      <c r="D536" s="22">
        <v>60</v>
      </c>
      <c r="E536" s="19" t="s">
        <v>34</v>
      </c>
      <c r="H536" s="19" t="s">
        <v>199</v>
      </c>
      <c r="J536" s="28">
        <f t="shared" si="191"/>
        <v>2.2143559090858629</v>
      </c>
      <c r="K536" s="28">
        <f t="shared" si="192"/>
        <v>1.1101500319478763</v>
      </c>
      <c r="L536" s="28">
        <f t="shared" si="193"/>
        <v>1</v>
      </c>
      <c r="M536" s="25">
        <f t="shared" si="194"/>
        <v>2.4582672832156396</v>
      </c>
      <c r="O536" s="24">
        <v>73.696474558547578</v>
      </c>
      <c r="P536" s="24">
        <v>76.408416787212246</v>
      </c>
      <c r="Q536" s="24">
        <v>78.808187622299485</v>
      </c>
      <c r="R536" s="24">
        <v>81.183709182151446</v>
      </c>
      <c r="S536" s="24">
        <v>83.104901531601726</v>
      </c>
    </row>
    <row r="537" spans="1:19" outlineLevel="1">
      <c r="A537" s="10" t="s">
        <v>136</v>
      </c>
      <c r="B537" s="10" t="str">
        <f t="shared" si="190"/>
        <v>Asimétrico</v>
      </c>
      <c r="C537" s="10" t="str">
        <f t="shared" si="186"/>
        <v>Calidad Datos Generales</v>
      </c>
      <c r="D537" s="22">
        <v>70</v>
      </c>
      <c r="E537" s="19" t="s">
        <v>34</v>
      </c>
      <c r="H537" s="19" t="s">
        <v>199</v>
      </c>
      <c r="J537" s="28">
        <f t="shared" si="191"/>
        <v>2.3866951719245444</v>
      </c>
      <c r="K537" s="28">
        <f t="shared" si="192"/>
        <v>1.1101500319478763</v>
      </c>
      <c r="L537" s="28">
        <f t="shared" si="193"/>
        <v>1</v>
      </c>
      <c r="M537" s="25">
        <f t="shared" si="194"/>
        <v>2.6495897213618753</v>
      </c>
      <c r="O537" s="24">
        <v>79.432136132694851</v>
      </c>
      <c r="P537" s="24">
        <v>82.355143855678406</v>
      </c>
      <c r="Q537" s="24">
        <v>84.941684457542408</v>
      </c>
      <c r="R537" s="24">
        <v>87.502088507513704</v>
      </c>
      <c r="S537" s="24">
        <v>89.572803737146458</v>
      </c>
    </row>
    <row r="538" spans="1:19" outlineLevel="1">
      <c r="A538" s="10" t="s">
        <v>136</v>
      </c>
      <c r="B538" s="10" t="str">
        <f t="shared" si="190"/>
        <v>Asimétrico</v>
      </c>
      <c r="C538" s="10" t="str">
        <f t="shared" si="186"/>
        <v>Calidad Datos Generales</v>
      </c>
      <c r="D538" s="22">
        <v>80</v>
      </c>
      <c r="E538" s="19" t="s">
        <v>34</v>
      </c>
      <c r="H538" s="19" t="s">
        <v>199</v>
      </c>
      <c r="J538" s="28">
        <f t="shared" si="191"/>
        <v>2.5467870870187617</v>
      </c>
      <c r="K538" s="28">
        <f t="shared" si="192"/>
        <v>1.1101500319478763</v>
      </c>
      <c r="L538" s="28">
        <f t="shared" si="193"/>
        <v>1</v>
      </c>
      <c r="M538" s="25">
        <f t="shared" si="194"/>
        <v>2.8273157660183172</v>
      </c>
      <c r="O538" s="24">
        <v>84.760190985738205</v>
      </c>
      <c r="P538" s="24">
        <v>87.879264762615975</v>
      </c>
      <c r="Q538" s="24">
        <v>90.639302274890795</v>
      </c>
      <c r="R538" s="24">
        <v>93.371450078566667</v>
      </c>
      <c r="S538" s="24">
        <v>95.581062294553703</v>
      </c>
    </row>
    <row r="539" spans="1:19" outlineLevel="1">
      <c r="A539" s="10" t="s">
        <v>136</v>
      </c>
      <c r="B539" s="10" t="str">
        <f t="shared" si="190"/>
        <v>Asimétrico</v>
      </c>
      <c r="C539" s="10" t="str">
        <f t="shared" si="186"/>
        <v>Calidad Datos Generales</v>
      </c>
      <c r="D539" s="22">
        <v>100</v>
      </c>
      <c r="E539" s="19" t="s">
        <v>34</v>
      </c>
      <c r="H539" s="19" t="s">
        <v>199</v>
      </c>
      <c r="J539" s="28">
        <f t="shared" si="191"/>
        <v>2.8386397992589538</v>
      </c>
      <c r="K539" s="28">
        <f t="shared" si="192"/>
        <v>1.1101500319478763</v>
      </c>
      <c r="L539" s="28">
        <f t="shared" si="193"/>
        <v>1</v>
      </c>
      <c r="M539" s="25">
        <f t="shared" si="194"/>
        <v>3.1513160638358406</v>
      </c>
      <c r="O539" s="24">
        <v>94.473406415199861</v>
      </c>
      <c r="P539" s="24">
        <v>97.949914916832981</v>
      </c>
      <c r="Q539" s="24">
        <v>101.02624287912144</v>
      </c>
      <c r="R539" s="24">
        <v>104.0714850717269</v>
      </c>
      <c r="S539" s="24">
        <v>106.53431096290568</v>
      </c>
    </row>
    <row r="540" spans="1:19" outlineLevel="1">
      <c r="A540" s="10" t="s">
        <v>136</v>
      </c>
      <c r="B540" s="10" t="str">
        <f t="shared" si="190"/>
        <v>Asimétrico</v>
      </c>
      <c r="C540" s="10" t="str">
        <f t="shared" si="186"/>
        <v>Calidad Datos Generales</v>
      </c>
      <c r="D540" s="22">
        <v>120</v>
      </c>
      <c r="E540" s="19" t="s">
        <v>34</v>
      </c>
      <c r="H540" s="19" t="s">
        <v>199</v>
      </c>
      <c r="J540" s="28">
        <f t="shared" si="191"/>
        <v>3.1017601306183762</v>
      </c>
      <c r="K540" s="28">
        <f t="shared" si="192"/>
        <v>1.1101500319478763</v>
      </c>
      <c r="L540" s="28">
        <f t="shared" si="193"/>
        <v>1</v>
      </c>
      <c r="M540" s="25">
        <f t="shared" si="194"/>
        <v>3.4434191081006391</v>
      </c>
      <c r="O540" s="24">
        <v>103.23037304658088</v>
      </c>
      <c r="P540" s="24">
        <v>107.02912745949952</v>
      </c>
      <c r="Q540" s="24">
        <v>110.39060763906434</v>
      </c>
      <c r="R540" s="24">
        <v>113.71812063439623</v>
      </c>
      <c r="S540" s="24">
        <v>116.40923176441957</v>
      </c>
    </row>
    <row r="541" spans="1:19" outlineLevel="1">
      <c r="A541" s="10" t="s">
        <v>136</v>
      </c>
      <c r="B541" s="10" t="str">
        <f t="shared" si="190"/>
        <v>Asimétrico</v>
      </c>
      <c r="C541" s="10" t="str">
        <f t="shared" si="186"/>
        <v>Calidad Datos Generales</v>
      </c>
      <c r="D541" s="22">
        <v>150</v>
      </c>
      <c r="E541" s="19" t="s">
        <v>34</v>
      </c>
      <c r="H541" s="19" t="s">
        <v>199</v>
      </c>
      <c r="J541" s="28">
        <f t="shared" si="191"/>
        <v>3.4572107732942632</v>
      </c>
      <c r="K541" s="28">
        <f t="shared" si="192"/>
        <v>1.1101500319478763</v>
      </c>
      <c r="L541" s="28">
        <f t="shared" si="193"/>
        <v>1</v>
      </c>
      <c r="M541" s="25">
        <f t="shared" si="194"/>
        <v>3.8380226504231683</v>
      </c>
      <c r="O541" s="24">
        <v>115.06020543138345</v>
      </c>
      <c r="P541" s="24">
        <v>119.29428354458148</v>
      </c>
      <c r="Q541" s="24">
        <v>123.04097735764874</v>
      </c>
      <c r="R541" s="24">
        <v>126.7498114683782</v>
      </c>
      <c r="S541" s="24">
        <v>129.74931433096543</v>
      </c>
    </row>
    <row r="542" spans="1:19" outlineLevel="1">
      <c r="A542" s="10" t="s">
        <v>136</v>
      </c>
      <c r="B542" s="10" t="str">
        <f t="shared" si="190"/>
        <v>Asimétrico</v>
      </c>
      <c r="C542" s="10" t="str">
        <f t="shared" si="186"/>
        <v>Calidad Datos Generales</v>
      </c>
      <c r="D542" s="22">
        <v>200</v>
      </c>
      <c r="E542" s="19" t="s">
        <v>34</v>
      </c>
      <c r="H542" s="19" t="s">
        <v>199</v>
      </c>
      <c r="J542" s="28">
        <f t="shared" si="191"/>
        <v>3.9762260973498145</v>
      </c>
      <c r="K542" s="28">
        <f t="shared" si="192"/>
        <v>1.1101500319478763</v>
      </c>
      <c r="L542" s="28">
        <f t="shared" si="193"/>
        <v>1</v>
      </c>
      <c r="M542" s="25">
        <f t="shared" si="194"/>
        <v>4.4142075290048757</v>
      </c>
      <c r="O542" s="24">
        <v>132.33367058114186</v>
      </c>
      <c r="P542" s="24">
        <v>137.20339157760674</v>
      </c>
      <c r="Q542" s="24">
        <v>141.51255948642407</v>
      </c>
      <c r="R542" s="24">
        <v>145.77818398804263</v>
      </c>
      <c r="S542" s="24">
        <v>149.22798856849354</v>
      </c>
    </row>
    <row r="543" spans="1:19" outlineLevel="1">
      <c r="A543" s="10" t="s">
        <v>136</v>
      </c>
      <c r="B543" s="10" t="str">
        <f t="shared" si="190"/>
        <v>Asimétrico</v>
      </c>
      <c r="C543" s="10" t="str">
        <f t="shared" si="186"/>
        <v>Calidad Datos Generales</v>
      </c>
      <c r="D543" s="22">
        <v>250</v>
      </c>
      <c r="E543" s="19" t="s">
        <v>34</v>
      </c>
      <c r="H543" s="19" t="s">
        <v>199</v>
      </c>
      <c r="J543" s="28">
        <f t="shared" si="191"/>
        <v>4.4318874193766264</v>
      </c>
      <c r="K543" s="28">
        <f t="shared" si="192"/>
        <v>1.1101500319478763</v>
      </c>
      <c r="L543" s="28">
        <f t="shared" si="193"/>
        <v>1</v>
      </c>
      <c r="M543" s="25">
        <f t="shared" si="194"/>
        <v>4.9200599602103532</v>
      </c>
      <c r="O543" s="24">
        <v>147.49863701145975</v>
      </c>
      <c r="P543" s="24">
        <v>152.92641065705084</v>
      </c>
      <c r="Q543" s="24">
        <v>157.72939383142258</v>
      </c>
      <c r="R543" s="24">
        <v>162.4838436795105</v>
      </c>
      <c r="S543" s="24">
        <v>166.32898355462945</v>
      </c>
    </row>
    <row r="544" spans="1:19" outlineLevel="1">
      <c r="A544" s="10" t="s">
        <v>136</v>
      </c>
      <c r="B544" s="10" t="str">
        <f t="shared" si="190"/>
        <v>Asimétrico</v>
      </c>
      <c r="C544" s="10" t="str">
        <f t="shared" si="186"/>
        <v>Calidad Datos Generales</v>
      </c>
      <c r="D544" s="22">
        <v>300</v>
      </c>
      <c r="E544" s="19" t="s">
        <v>34</v>
      </c>
      <c r="H544" s="19" t="s">
        <v>199</v>
      </c>
      <c r="J544" s="28">
        <f t="shared" si="191"/>
        <v>4.8426896939866175</v>
      </c>
      <c r="K544" s="28">
        <f t="shared" si="192"/>
        <v>1.1101500319478763</v>
      </c>
      <c r="L544" s="28">
        <f t="shared" si="193"/>
        <v>1</v>
      </c>
      <c r="M544" s="25">
        <f t="shared" si="194"/>
        <v>5.3761121184928946</v>
      </c>
      <c r="O544" s="24">
        <v>161.17063944574176</v>
      </c>
      <c r="P544" s="24">
        <v>167.10152644884465</v>
      </c>
      <c r="Q544" s="24">
        <v>172.34970965341549</v>
      </c>
      <c r="R544" s="24">
        <v>177.54486086128395</v>
      </c>
      <c r="S544" s="24">
        <v>181.74641597384471</v>
      </c>
    </row>
    <row r="545" spans="1:19" outlineLevel="1">
      <c r="A545" s="10" t="s">
        <v>136</v>
      </c>
      <c r="B545" s="10" t="str">
        <f t="shared" si="190"/>
        <v>Asimétrico</v>
      </c>
      <c r="C545" s="10" t="str">
        <f t="shared" si="186"/>
        <v>Calidad Datos Generales</v>
      </c>
      <c r="D545" s="22">
        <v>350</v>
      </c>
      <c r="E545" s="19" t="s">
        <v>34</v>
      </c>
      <c r="H545" s="19" t="s">
        <v>199</v>
      </c>
      <c r="J545" s="28">
        <f t="shared" si="191"/>
        <v>5.2195873591693909</v>
      </c>
      <c r="K545" s="28">
        <f t="shared" si="192"/>
        <v>1.1101500319478763</v>
      </c>
      <c r="L545" s="28">
        <f t="shared" si="193"/>
        <v>1</v>
      </c>
      <c r="M545" s="25">
        <f t="shared" si="194"/>
        <v>5.7945250735366303</v>
      </c>
      <c r="O545" s="24">
        <v>173.71425498620147</v>
      </c>
      <c r="P545" s="24">
        <v>180.10673205705291</v>
      </c>
      <c r="Q545" s="24">
        <v>185.7633717437127</v>
      </c>
      <c r="R545" s="24">
        <v>191.3628520505421</v>
      </c>
      <c r="S545" s="24">
        <v>195.89140649862236</v>
      </c>
    </row>
    <row r="546" spans="1:19" outlineLevel="1">
      <c r="A546" s="10" t="s">
        <v>136</v>
      </c>
      <c r="B546" s="10" t="str">
        <f t="shared" si="190"/>
        <v>Asimétrico</v>
      </c>
      <c r="C546" s="10" t="str">
        <f t="shared" si="186"/>
        <v>Calidad Datos Generales</v>
      </c>
      <c r="D546" s="22">
        <v>400</v>
      </c>
      <c r="E546" s="19" t="s">
        <v>34</v>
      </c>
      <c r="H546" s="19" t="s">
        <v>199</v>
      </c>
      <c r="J546" s="28">
        <f t="shared" si="191"/>
        <v>5.5697006648653096</v>
      </c>
      <c r="K546" s="28">
        <f t="shared" si="192"/>
        <v>1.1101500319478763</v>
      </c>
      <c r="L546" s="28">
        <f t="shared" si="193"/>
        <v>1</v>
      </c>
      <c r="M546" s="25">
        <f t="shared" si="194"/>
        <v>6.1832033710403316</v>
      </c>
      <c r="O546" s="24">
        <v>185.366454264537</v>
      </c>
      <c r="P546" s="24">
        <v>192.18771834954376</v>
      </c>
      <c r="Q546" s="24">
        <v>198.22378742085559</v>
      </c>
      <c r="R546" s="24">
        <v>204.19886304308082</v>
      </c>
      <c r="S546" s="24">
        <v>209.03117850879326</v>
      </c>
    </row>
    <row r="547" spans="1:19" outlineLevel="1">
      <c r="A547" s="10" t="s">
        <v>136</v>
      </c>
      <c r="B547" s="10" t="str">
        <f t="shared" si="190"/>
        <v>Asimétrico</v>
      </c>
      <c r="C547" s="10" t="str">
        <f t="shared" si="186"/>
        <v>Calidad Datos Generales</v>
      </c>
      <c r="D547" s="22">
        <v>500</v>
      </c>
      <c r="E547" s="19" t="s">
        <v>34</v>
      </c>
      <c r="H547" s="19" t="s">
        <v>199</v>
      </c>
      <c r="J547" s="28">
        <f t="shared" si="191"/>
        <v>6.2079684861890678</v>
      </c>
      <c r="K547" s="28">
        <f t="shared" si="192"/>
        <v>1.1101500319478763</v>
      </c>
      <c r="L547" s="28">
        <f t="shared" si="193"/>
        <v>1</v>
      </c>
      <c r="M547" s="25">
        <f t="shared" si="194"/>
        <v>6.8917764132742034</v>
      </c>
      <c r="O547" s="24">
        <v>206.60878846326312</v>
      </c>
      <c r="P547" s="24">
        <v>214.21174507147421</v>
      </c>
      <c r="Q547" s="24">
        <v>220.93952611930374</v>
      </c>
      <c r="R547" s="24">
        <v>227.59932408642982</v>
      </c>
      <c r="S547" s="24">
        <v>232.98540566092183</v>
      </c>
    </row>
    <row r="548" spans="1:19" outlineLevel="1">
      <c r="A548" s="10" t="s">
        <v>136</v>
      </c>
      <c r="B548" s="10" t="str">
        <f t="shared" si="190"/>
        <v>Asimétrico</v>
      </c>
      <c r="C548" s="10" t="str">
        <f t="shared" si="186"/>
        <v>Calidad Datos Generales</v>
      </c>
      <c r="D548" s="22">
        <v>750</v>
      </c>
      <c r="E548" s="19" t="s">
        <v>34</v>
      </c>
      <c r="H548" s="19" t="s">
        <v>199</v>
      </c>
      <c r="J548" s="28">
        <f t="shared" si="191"/>
        <v>7.5607534060245989</v>
      </c>
      <c r="K548" s="28">
        <f t="shared" si="192"/>
        <v>1.1101500319478763</v>
      </c>
      <c r="L548" s="28">
        <f t="shared" si="193"/>
        <v>1</v>
      </c>
      <c r="M548" s="25">
        <f t="shared" si="194"/>
        <v>8.3935706352482224</v>
      </c>
      <c r="O548" s="24">
        <v>251.63112611855115</v>
      </c>
      <c r="P548" s="24">
        <v>260.89085097045313</v>
      </c>
      <c r="Q548" s="24">
        <v>269.08468983827748</v>
      </c>
      <c r="R548" s="24">
        <v>277.19573136102446</v>
      </c>
      <c r="S548" s="24">
        <v>283.75549961694639</v>
      </c>
    </row>
    <row r="549" spans="1:19" outlineLevel="1">
      <c r="A549" s="10" t="s">
        <v>136</v>
      </c>
      <c r="B549" s="10" t="str">
        <f t="shared" si="190"/>
        <v>Asimétrico</v>
      </c>
      <c r="C549" s="10" t="str">
        <f t="shared" si="186"/>
        <v>Calidad Datos Generales</v>
      </c>
      <c r="D549" s="22">
        <v>1000</v>
      </c>
      <c r="E549" s="19" t="s">
        <v>34</v>
      </c>
      <c r="H549" s="19" t="s">
        <v>199</v>
      </c>
      <c r="J549" s="28">
        <f t="shared" si="191"/>
        <v>8.6958149155642026</v>
      </c>
      <c r="K549" s="28">
        <f t="shared" si="192"/>
        <v>1.1101500319478763</v>
      </c>
      <c r="L549" s="28">
        <f t="shared" si="193"/>
        <v>1</v>
      </c>
      <c r="M549" s="25">
        <f t="shared" si="194"/>
        <v>9.6536592063264184</v>
      </c>
      <c r="O549" s="24">
        <v>289.40736223169915</v>
      </c>
      <c r="P549" s="24">
        <v>300.0572074464668</v>
      </c>
      <c r="Q549" s="24">
        <v>309.48115006384955</v>
      </c>
      <c r="R549" s="24">
        <v>318.80986534744312</v>
      </c>
      <c r="S549" s="24">
        <v>326.35442176652134</v>
      </c>
    </row>
    <row r="550" spans="1:19" s="3" customFormat="1">
      <c r="A550" s="10" t="s">
        <v>136</v>
      </c>
      <c r="B550" s="10" t="str">
        <f>+IF(D548="Calidad best effort",C547,B548)</f>
        <v>Asimétrico</v>
      </c>
      <c r="C550" s="10" t="str">
        <f>+IF(D550=2,D548,C548)</f>
        <v>Calidad Datos Generales</v>
      </c>
      <c r="D550" s="23" t="s">
        <v>155</v>
      </c>
      <c r="E550" s="2"/>
      <c r="F550" s="2"/>
      <c r="G550" s="2"/>
      <c r="H550" s="19"/>
      <c r="I550" s="2"/>
      <c r="J550" s="2"/>
      <c r="K550" s="2"/>
      <c r="L550" s="2"/>
      <c r="M550" s="2"/>
      <c r="N550" s="2"/>
      <c r="O550" s="17"/>
      <c r="P550" s="17"/>
      <c r="Q550" s="17"/>
      <c r="R550" s="17"/>
      <c r="S550" s="17"/>
    </row>
    <row r="551" spans="1:19" s="3" customFormat="1">
      <c r="A551" s="10" t="s">
        <v>136</v>
      </c>
      <c r="B551" s="10" t="str">
        <f>+IF(D550="Calidad best effort",C548,B550)</f>
        <v>Asimétrico</v>
      </c>
      <c r="C551" s="10" t="str">
        <f t="shared" ref="C551:C573" si="195">+IF(D551=2,D550,C550)</f>
        <v>Calidad Doble</v>
      </c>
      <c r="D551" s="22">
        <f t="array" ref="D551:D573">vel.SAIB</f>
        <v>2</v>
      </c>
      <c r="E551" s="2"/>
      <c r="F551" s="2"/>
      <c r="G551" s="2"/>
      <c r="H551" s="19"/>
      <c r="I551" s="2"/>
      <c r="J551" s="28">
        <f t="shared" ref="J551" si="196">INDEX(factor.vel.SAIB,MATCH(D551,vel.SAIB,0))</f>
        <v>0.42371230003293037</v>
      </c>
      <c r="K551" s="28">
        <f t="shared" ref="K551" si="197">INDEX(factor.calidad.SAIB,MATCH(C551,calidad.SAIB,0))</f>
        <v>1.2727636784397074</v>
      </c>
      <c r="L551" s="28">
        <f t="shared" ref="L551" si="198">INDEX(factor.simetria.SAIB,MATCH(B551,simetria.SAIB,0))</f>
        <v>1</v>
      </c>
      <c r="M551" s="25">
        <f>J551*K551*L551</f>
        <v>0.53928562559006143</v>
      </c>
      <c r="N551"/>
      <c r="O551" s="24">
        <f t="array" ref="O551:S573">INDEX(costo.unitario,MATCH($A551:$A573,niveles.desagregacion,0),indice.tiempo)*M551:M573</f>
        <v>16.167261248378285</v>
      </c>
      <c r="P551" s="24">
        <v>16.762197149504722</v>
      </c>
      <c r="Q551" s="24">
        <v>17.288650039680245</v>
      </c>
      <c r="R551" s="24">
        <v>17.809783213137145</v>
      </c>
      <c r="S551" s="24">
        <v>18.231247317193748</v>
      </c>
    </row>
    <row r="552" spans="1:19">
      <c r="A552" s="10" t="s">
        <v>136</v>
      </c>
      <c r="B552" s="10" t="str">
        <f t="shared" ref="B552:B573" si="199">+IF(D551="Calidad best effort",C550,B551)</f>
        <v>Asimétrico</v>
      </c>
      <c r="C552" s="10" t="str">
        <f t="shared" si="195"/>
        <v>Calidad Doble</v>
      </c>
      <c r="D552" s="22">
        <v>3</v>
      </c>
      <c r="E552" s="19" t="s">
        <v>34</v>
      </c>
      <c r="H552" s="19" t="s">
        <v>199</v>
      </c>
      <c r="J552" s="28">
        <f t="shared" ref="J552:J573" si="200">INDEX(factor.vel.SAIB,MATCH(D552,vel.SAIB,0))</f>
        <v>0.51604389145588314</v>
      </c>
      <c r="K552" s="28">
        <f t="shared" ref="K552:K573" si="201">INDEX(factor.calidad.SAIB,MATCH(C552,calidad.SAIB,0))</f>
        <v>1.2727636784397074</v>
      </c>
      <c r="L552" s="28">
        <f t="shared" ref="L552:L573" si="202">INDEX(factor.simetria.SAIB,MATCH(B552,simetria.SAIB,0))</f>
        <v>1</v>
      </c>
      <c r="M552" s="25">
        <f>J552*K552*L552</f>
        <v>0.65680192152573091</v>
      </c>
      <c r="O552" s="24">
        <v>19.690286093060365</v>
      </c>
      <c r="P552" s="24">
        <v>20.414865099995584</v>
      </c>
      <c r="Q552" s="24">
        <v>21.056037891281697</v>
      </c>
      <c r="R552" s="24">
        <v>21.690731740803066</v>
      </c>
      <c r="S552" s="24">
        <v>22.204037529540926</v>
      </c>
    </row>
    <row r="553" spans="1:19" outlineLevel="1">
      <c r="A553" s="10" t="s">
        <v>136</v>
      </c>
      <c r="B553" s="10" t="str">
        <f t="shared" si="199"/>
        <v>Asimétrico</v>
      </c>
      <c r="C553" s="10" t="str">
        <f t="shared" si="195"/>
        <v>Calidad Doble</v>
      </c>
      <c r="D553" s="22">
        <v>5</v>
      </c>
      <c r="E553" s="19" t="s">
        <v>34</v>
      </c>
      <c r="H553" s="19" t="s">
        <v>199</v>
      </c>
      <c r="J553" s="28">
        <f t="shared" si="200"/>
        <v>0.66152993854355946</v>
      </c>
      <c r="K553" s="28">
        <f t="shared" si="201"/>
        <v>1.2727636784397074</v>
      </c>
      <c r="L553" s="28">
        <f t="shared" si="202"/>
        <v>1</v>
      </c>
      <c r="M553" s="25">
        <f t="shared" ref="M553:M573" si="203">J553*K553*L553</f>
        <v>0.84197127797869431</v>
      </c>
      <c r="O553" s="24">
        <v>25.241484231697182</v>
      </c>
      <c r="P553" s="24">
        <v>26.170340698877723</v>
      </c>
      <c r="Q553" s="24">
        <v>26.99227659277749</v>
      </c>
      <c r="R553" s="24">
        <v>27.8059069645726</v>
      </c>
      <c r="S553" s="24">
        <v>28.463926858810293</v>
      </c>
    </row>
    <row r="554" spans="1:19" outlineLevel="1">
      <c r="A554" s="10" t="s">
        <v>136</v>
      </c>
      <c r="B554" s="10" t="str">
        <f t="shared" si="199"/>
        <v>Asimétrico</v>
      </c>
      <c r="C554" s="10" t="str">
        <f t="shared" si="195"/>
        <v>Calidad Doble</v>
      </c>
      <c r="D554" s="22">
        <v>10</v>
      </c>
      <c r="E554" s="19" t="s">
        <v>34</v>
      </c>
      <c r="H554" s="19" t="s">
        <v>199</v>
      </c>
      <c r="J554" s="28">
        <f t="shared" si="200"/>
        <v>0.92663838733670956</v>
      </c>
      <c r="K554" s="28">
        <f t="shared" si="201"/>
        <v>1.2727636784397074</v>
      </c>
      <c r="L554" s="28">
        <f t="shared" si="202"/>
        <v>1</v>
      </c>
      <c r="M554" s="25">
        <f t="shared" si="203"/>
        <v>1.1793916824501087</v>
      </c>
      <c r="O554" s="24">
        <v>35.357021473495607</v>
      </c>
      <c r="P554" s="24">
        <v>36.658117627526693</v>
      </c>
      <c r="Q554" s="24">
        <v>37.809444735857234</v>
      </c>
      <c r="R554" s="24">
        <v>38.949137880007719</v>
      </c>
      <c r="S554" s="24">
        <v>39.870859571053664</v>
      </c>
    </row>
    <row r="555" spans="1:19" outlineLevel="1">
      <c r="A555" s="10" t="s">
        <v>136</v>
      </c>
      <c r="B555" s="10" t="str">
        <f t="shared" si="199"/>
        <v>Asimétrico</v>
      </c>
      <c r="C555" s="10" t="str">
        <f t="shared" si="195"/>
        <v>Calidad Doble</v>
      </c>
      <c r="D555" s="22">
        <v>15</v>
      </c>
      <c r="E555" s="19" t="s">
        <v>34</v>
      </c>
      <c r="H555" s="19" t="s">
        <v>199</v>
      </c>
      <c r="J555" s="28">
        <f t="shared" si="200"/>
        <v>1.1285631295963692</v>
      </c>
      <c r="K555" s="28">
        <f t="shared" si="201"/>
        <v>1.2727636784397074</v>
      </c>
      <c r="L555" s="28">
        <f t="shared" si="202"/>
        <v>1</v>
      </c>
      <c r="M555" s="25">
        <f t="shared" si="203"/>
        <v>1.4363941601765031</v>
      </c>
      <c r="O555" s="24">
        <v>43.061707082975559</v>
      </c>
      <c r="P555" s="24">
        <v>44.646326463702302</v>
      </c>
      <c r="Q555" s="24">
        <v>46.048540468996379</v>
      </c>
      <c r="R555" s="24">
        <v>47.436585340781548</v>
      </c>
      <c r="S555" s="24">
        <v>48.559160371644893</v>
      </c>
    </row>
    <row r="556" spans="1:19" outlineLevel="1">
      <c r="A556" s="10" t="s">
        <v>136</v>
      </c>
      <c r="B556" s="10" t="str">
        <f t="shared" si="199"/>
        <v>Asimétrico</v>
      </c>
      <c r="C556" s="10" t="str">
        <f t="shared" si="195"/>
        <v>Calidad Doble</v>
      </c>
      <c r="D556" s="22">
        <v>20</v>
      </c>
      <c r="E556" s="19" t="s">
        <v>34</v>
      </c>
      <c r="H556" s="19" t="s">
        <v>199</v>
      </c>
      <c r="J556" s="28">
        <f t="shared" si="200"/>
        <v>1.2979891775970445</v>
      </c>
      <c r="K556" s="28">
        <f t="shared" si="201"/>
        <v>1.2727636784397074</v>
      </c>
      <c r="L556" s="28">
        <f t="shared" si="202"/>
        <v>1</v>
      </c>
      <c r="M556" s="25">
        <f t="shared" si="203"/>
        <v>1.652033480253345</v>
      </c>
      <c r="O556" s="24">
        <v>49.52636524865617</v>
      </c>
      <c r="P556" s="24">
        <v>51.348876327437786</v>
      </c>
      <c r="Q556" s="24">
        <v>52.961598341666324</v>
      </c>
      <c r="R556" s="24">
        <v>54.558024074837846</v>
      </c>
      <c r="S556" s="24">
        <v>55.849126187683247</v>
      </c>
    </row>
    <row r="557" spans="1:19" outlineLevel="1">
      <c r="A557" s="10" t="s">
        <v>136</v>
      </c>
      <c r="B557" s="10" t="str">
        <f t="shared" si="199"/>
        <v>Asimétrico</v>
      </c>
      <c r="C557" s="10" t="str">
        <f t="shared" si="195"/>
        <v>Calidad Doble</v>
      </c>
      <c r="D557" s="22">
        <v>30</v>
      </c>
      <c r="E557" s="19" t="s">
        <v>34</v>
      </c>
      <c r="H557" s="19" t="s">
        <v>199</v>
      </c>
      <c r="J557" s="28">
        <f t="shared" si="200"/>
        <v>1.5808353598013152</v>
      </c>
      <c r="K557" s="28">
        <f t="shared" si="201"/>
        <v>1.2727636784397074</v>
      </c>
      <c r="L557" s="28">
        <f t="shared" si="202"/>
        <v>1</v>
      </c>
      <c r="M557" s="25">
        <f t="shared" si="203"/>
        <v>2.0120298275482802</v>
      </c>
      <c r="O557" s="24">
        <v>60.31870741207095</v>
      </c>
      <c r="P557" s="24">
        <v>62.538363790332411</v>
      </c>
      <c r="Q557" s="24">
        <v>64.502515749089298</v>
      </c>
      <c r="R557" s="24">
        <v>66.446820287102739</v>
      </c>
      <c r="S557" s="24">
        <v>68.019267814653574</v>
      </c>
    </row>
    <row r="558" spans="1:19" outlineLevel="1">
      <c r="A558" s="10" t="s">
        <v>136</v>
      </c>
      <c r="B558" s="10" t="str">
        <f t="shared" si="199"/>
        <v>Asimétrico</v>
      </c>
      <c r="C558" s="10" t="str">
        <f t="shared" si="195"/>
        <v>Calidad Doble</v>
      </c>
      <c r="D558" s="22">
        <v>40</v>
      </c>
      <c r="E558" s="19" t="s">
        <v>34</v>
      </c>
      <c r="H558" s="19" t="s">
        <v>199</v>
      </c>
      <c r="J558" s="28">
        <f t="shared" si="200"/>
        <v>1.8181589800108939</v>
      </c>
      <c r="K558" s="28">
        <f t="shared" si="201"/>
        <v>1.2727636784397074</v>
      </c>
      <c r="L558" s="28">
        <f t="shared" si="202"/>
        <v>1</v>
      </c>
      <c r="M558" s="25">
        <f t="shared" si="203"/>
        <v>2.3140867113868517</v>
      </c>
      <c r="O558" s="24">
        <v>69.374080522648512</v>
      </c>
      <c r="P558" s="24">
        <v>71.926963814164552</v>
      </c>
      <c r="Q558" s="24">
        <v>74.185984970149221</v>
      </c>
      <c r="R558" s="24">
        <v>76.422179102414447</v>
      </c>
      <c r="S558" s="24">
        <v>78.230691023081377</v>
      </c>
    </row>
    <row r="559" spans="1:19" outlineLevel="1">
      <c r="A559" s="10" t="s">
        <v>136</v>
      </c>
      <c r="B559" s="10" t="str">
        <f t="shared" si="199"/>
        <v>Asimétrico</v>
      </c>
      <c r="C559" s="10" t="str">
        <f t="shared" si="195"/>
        <v>Calidad Doble</v>
      </c>
      <c r="D559" s="22">
        <v>50</v>
      </c>
      <c r="E559" s="19" t="s">
        <v>34</v>
      </c>
      <c r="H559" s="19" t="s">
        <v>199</v>
      </c>
      <c r="J559" s="28">
        <f t="shared" si="200"/>
        <v>2.0265135112179755</v>
      </c>
      <c r="K559" s="28">
        <f t="shared" si="201"/>
        <v>1.2727636784397074</v>
      </c>
      <c r="L559" s="28">
        <f t="shared" si="202"/>
        <v>1</v>
      </c>
      <c r="M559" s="25">
        <f t="shared" si="203"/>
        <v>2.5792727909455579</v>
      </c>
      <c r="O559" s="24">
        <v>77.324102596698467</v>
      </c>
      <c r="P559" s="24">
        <v>80.169537203736454</v>
      </c>
      <c r="Q559" s="24">
        <v>82.687434123126181</v>
      </c>
      <c r="R559" s="24">
        <v>85.179888123333953</v>
      </c>
      <c r="S559" s="24">
        <v>87.195649056631623</v>
      </c>
    </row>
    <row r="560" spans="1:19" outlineLevel="1">
      <c r="A560" s="10" t="s">
        <v>136</v>
      </c>
      <c r="B560" s="10" t="str">
        <f t="shared" si="199"/>
        <v>Asimétrico</v>
      </c>
      <c r="C560" s="10" t="str">
        <f t="shared" si="195"/>
        <v>Calidad Doble</v>
      </c>
      <c r="D560" s="22">
        <v>60</v>
      </c>
      <c r="E560" s="19" t="s">
        <v>34</v>
      </c>
      <c r="H560" s="19" t="s">
        <v>199</v>
      </c>
      <c r="J560" s="28">
        <f t="shared" si="200"/>
        <v>2.2143559090858629</v>
      </c>
      <c r="K560" s="28">
        <f t="shared" si="201"/>
        <v>1.2727636784397074</v>
      </c>
      <c r="L560" s="28">
        <f t="shared" si="202"/>
        <v>1</v>
      </c>
      <c r="M560" s="25">
        <f t="shared" si="203"/>
        <v>2.8183517722228251</v>
      </c>
      <c r="O560" s="24">
        <v>84.491459125210682</v>
      </c>
      <c r="P560" s="24">
        <v>87.60064389063821</v>
      </c>
      <c r="Q560" s="24">
        <v>90.351930714563068</v>
      </c>
      <c r="R560" s="24">
        <v>93.07541625410316</v>
      </c>
      <c r="S560" s="24">
        <v>95.278022903031641</v>
      </c>
    </row>
    <row r="561" spans="1:19" outlineLevel="1">
      <c r="A561" s="10" t="s">
        <v>136</v>
      </c>
      <c r="B561" s="10" t="str">
        <f t="shared" si="199"/>
        <v>Asimétrico</v>
      </c>
      <c r="C561" s="10" t="str">
        <f t="shared" si="195"/>
        <v>Calidad Doble</v>
      </c>
      <c r="D561" s="22">
        <v>70</v>
      </c>
      <c r="E561" s="19" t="s">
        <v>34</v>
      </c>
      <c r="H561" s="19" t="s">
        <v>199</v>
      </c>
      <c r="J561" s="28">
        <f t="shared" si="200"/>
        <v>2.3866951719245444</v>
      </c>
      <c r="K561" s="28">
        <f t="shared" si="201"/>
        <v>1.2727636784397074</v>
      </c>
      <c r="L561" s="28">
        <f t="shared" si="202"/>
        <v>1</v>
      </c>
      <c r="M561" s="25">
        <f t="shared" si="203"/>
        <v>3.0376989263329728</v>
      </c>
      <c r="O561" s="24">
        <v>91.067274567550569</v>
      </c>
      <c r="P561" s="24">
        <v>94.41844148602965</v>
      </c>
      <c r="Q561" s="24">
        <v>97.383855922027834</v>
      </c>
      <c r="R561" s="24">
        <v>100.31930535062038</v>
      </c>
      <c r="S561" s="24">
        <v>102.69333683899873</v>
      </c>
    </row>
    <row r="562" spans="1:19" outlineLevel="1">
      <c r="A562" s="10" t="s">
        <v>136</v>
      </c>
      <c r="B562" s="10" t="str">
        <f t="shared" si="199"/>
        <v>Asimétrico</v>
      </c>
      <c r="C562" s="10" t="str">
        <f t="shared" si="195"/>
        <v>Calidad Doble</v>
      </c>
      <c r="D562" s="22">
        <v>80</v>
      </c>
      <c r="E562" s="19" t="s">
        <v>34</v>
      </c>
      <c r="H562" s="19" t="s">
        <v>199</v>
      </c>
      <c r="J562" s="28">
        <f t="shared" si="200"/>
        <v>2.5467870870187617</v>
      </c>
      <c r="K562" s="28">
        <f t="shared" si="201"/>
        <v>1.2727636784397074</v>
      </c>
      <c r="L562" s="28">
        <f t="shared" si="202"/>
        <v>1</v>
      </c>
      <c r="M562" s="25">
        <f t="shared" si="203"/>
        <v>3.2414581010767463</v>
      </c>
      <c r="O562" s="24">
        <v>97.175777471243123</v>
      </c>
      <c r="P562" s="24">
        <v>100.75172999958586</v>
      </c>
      <c r="Q562" s="24">
        <v>103.91605499680338</v>
      </c>
      <c r="R562" s="24">
        <v>107.04840502929947</v>
      </c>
      <c r="S562" s="24">
        <v>109.58167899318927</v>
      </c>
    </row>
    <row r="563" spans="1:19" outlineLevel="1">
      <c r="A563" s="10" t="s">
        <v>136</v>
      </c>
      <c r="B563" s="10" t="str">
        <f t="shared" si="199"/>
        <v>Asimétrico</v>
      </c>
      <c r="C563" s="10" t="str">
        <f t="shared" si="195"/>
        <v>Calidad Doble</v>
      </c>
      <c r="D563" s="22">
        <v>100</v>
      </c>
      <c r="E563" s="19" t="s">
        <v>34</v>
      </c>
      <c r="H563" s="19" t="s">
        <v>199</v>
      </c>
      <c r="J563" s="28">
        <f t="shared" si="200"/>
        <v>2.8386397992589538</v>
      </c>
      <c r="K563" s="28">
        <f t="shared" si="201"/>
        <v>1.2727636784397074</v>
      </c>
      <c r="L563" s="28">
        <f t="shared" si="202"/>
        <v>1</v>
      </c>
      <c r="M563" s="25">
        <f t="shared" si="203"/>
        <v>3.6129176326701788</v>
      </c>
      <c r="O563" s="24">
        <v>108.31177480827641</v>
      </c>
      <c r="P563" s="24">
        <v>112.29751873597036</v>
      </c>
      <c r="Q563" s="24">
        <v>115.82446408632011</v>
      </c>
      <c r="R563" s="24">
        <v>119.31577025509054</v>
      </c>
      <c r="S563" s="24">
        <v>122.13934837553006</v>
      </c>
    </row>
    <row r="564" spans="1:19" outlineLevel="1">
      <c r="A564" s="10" t="s">
        <v>136</v>
      </c>
      <c r="B564" s="10" t="str">
        <f t="shared" si="199"/>
        <v>Asimétrico</v>
      </c>
      <c r="C564" s="10" t="str">
        <f t="shared" si="195"/>
        <v>Calidad Doble</v>
      </c>
      <c r="D564" s="22">
        <v>120</v>
      </c>
      <c r="E564" s="19" t="s">
        <v>34</v>
      </c>
      <c r="H564" s="19" t="s">
        <v>199</v>
      </c>
      <c r="J564" s="28">
        <f t="shared" si="200"/>
        <v>3.1017601306183762</v>
      </c>
      <c r="K564" s="28">
        <f t="shared" si="201"/>
        <v>1.2727636784397074</v>
      </c>
      <c r="L564" s="28">
        <f t="shared" si="202"/>
        <v>1</v>
      </c>
      <c r="M564" s="25">
        <f t="shared" si="203"/>
        <v>3.947807633483472</v>
      </c>
      <c r="O564" s="24">
        <v>118.35145299679498</v>
      </c>
      <c r="P564" s="24">
        <v>122.7066450887972</v>
      </c>
      <c r="Q564" s="24">
        <v>126.56051146291081</v>
      </c>
      <c r="R564" s="24">
        <v>130.37543517422537</v>
      </c>
      <c r="S564" s="24">
        <v>133.46073752288967</v>
      </c>
    </row>
    <row r="565" spans="1:19" outlineLevel="1">
      <c r="A565" s="10" t="s">
        <v>136</v>
      </c>
      <c r="B565" s="10" t="str">
        <f t="shared" si="199"/>
        <v>Asimétrico</v>
      </c>
      <c r="C565" s="10" t="str">
        <f t="shared" si="195"/>
        <v>Calidad Doble</v>
      </c>
      <c r="D565" s="22">
        <v>150</v>
      </c>
      <c r="E565" s="19" t="s">
        <v>34</v>
      </c>
      <c r="H565" s="19" t="s">
        <v>199</v>
      </c>
      <c r="J565" s="28">
        <f t="shared" si="200"/>
        <v>3.4572107732942632</v>
      </c>
      <c r="K565" s="28">
        <f t="shared" si="201"/>
        <v>1.2727636784397074</v>
      </c>
      <c r="L565" s="28">
        <f t="shared" si="202"/>
        <v>1</v>
      </c>
      <c r="M565" s="25">
        <f t="shared" si="203"/>
        <v>4.4002123009593914</v>
      </c>
      <c r="O565" s="24">
        <v>131.91410718596623</v>
      </c>
      <c r="P565" s="24">
        <v>136.76838875068358</v>
      </c>
      <c r="Q565" s="24">
        <v>141.06389445916849</v>
      </c>
      <c r="R565" s="24">
        <v>145.3159948146602</v>
      </c>
      <c r="S565" s="24">
        <v>148.75486180291625</v>
      </c>
    </row>
    <row r="566" spans="1:19" outlineLevel="1">
      <c r="A566" s="10" t="s">
        <v>136</v>
      </c>
      <c r="B566" s="10" t="str">
        <f t="shared" si="199"/>
        <v>Asimétrico</v>
      </c>
      <c r="C566" s="10" t="str">
        <f t="shared" si="195"/>
        <v>Calidad Doble</v>
      </c>
      <c r="D566" s="22">
        <v>200</v>
      </c>
      <c r="E566" s="19" t="s">
        <v>34</v>
      </c>
      <c r="H566" s="19" t="s">
        <v>199</v>
      </c>
      <c r="J566" s="28">
        <f t="shared" si="200"/>
        <v>3.9762260973498145</v>
      </c>
      <c r="K566" s="28">
        <f t="shared" si="201"/>
        <v>1.2727636784397074</v>
      </c>
      <c r="L566" s="28">
        <f t="shared" si="202"/>
        <v>1</v>
      </c>
      <c r="M566" s="25">
        <f t="shared" si="203"/>
        <v>5.0607961539709123</v>
      </c>
      <c r="O566" s="24">
        <v>151.71777192561547</v>
      </c>
      <c r="P566" s="24">
        <v>157.30080469602458</v>
      </c>
      <c r="Q566" s="24">
        <v>162.24117513317842</v>
      </c>
      <c r="R566" s="24">
        <v>167.13162396917636</v>
      </c>
      <c r="S566" s="24">
        <v>171.08675241249929</v>
      </c>
    </row>
    <row r="567" spans="1:19" outlineLevel="1">
      <c r="A567" s="10" t="s">
        <v>136</v>
      </c>
      <c r="B567" s="10" t="str">
        <f t="shared" si="199"/>
        <v>Asimétrico</v>
      </c>
      <c r="C567" s="10" t="str">
        <f t="shared" si="195"/>
        <v>Calidad Doble</v>
      </c>
      <c r="D567" s="22">
        <v>250</v>
      </c>
      <c r="E567" s="19" t="s">
        <v>34</v>
      </c>
      <c r="H567" s="19" t="s">
        <v>199</v>
      </c>
      <c r="J567" s="28">
        <f t="shared" si="200"/>
        <v>4.4318874193766264</v>
      </c>
      <c r="K567" s="28">
        <f t="shared" si="201"/>
        <v>1.2727636784397074</v>
      </c>
      <c r="L567" s="28">
        <f t="shared" si="202"/>
        <v>1</v>
      </c>
      <c r="M567" s="25">
        <f t="shared" si="203"/>
        <v>5.6407453343164571</v>
      </c>
      <c r="O567" s="24">
        <v>169.10408719995695</v>
      </c>
      <c r="P567" s="24">
        <v>175.32691560341095</v>
      </c>
      <c r="Q567" s="24">
        <v>180.83343486348915</v>
      </c>
      <c r="R567" s="24">
        <v>186.28431168505878</v>
      </c>
      <c r="S567" s="24">
        <v>190.6926837345417</v>
      </c>
    </row>
    <row r="568" spans="1:19" outlineLevel="1">
      <c r="A568" s="10" t="s">
        <v>136</v>
      </c>
      <c r="B568" s="10" t="str">
        <f t="shared" si="199"/>
        <v>Asimétrico</v>
      </c>
      <c r="C568" s="10" t="str">
        <f t="shared" si="195"/>
        <v>Calidad Doble</v>
      </c>
      <c r="D568" s="22">
        <v>300</v>
      </c>
      <c r="E568" s="19" t="s">
        <v>34</v>
      </c>
      <c r="H568" s="19" t="s">
        <v>199</v>
      </c>
      <c r="J568" s="28">
        <f t="shared" si="200"/>
        <v>4.8426896939866175</v>
      </c>
      <c r="K568" s="28">
        <f t="shared" si="201"/>
        <v>1.2727636784397074</v>
      </c>
      <c r="L568" s="28">
        <f t="shared" si="202"/>
        <v>1</v>
      </c>
      <c r="M568" s="25">
        <f t="shared" si="203"/>
        <v>6.1635995484604686</v>
      </c>
      <c r="O568" s="24">
        <v>184.77875063203479</v>
      </c>
      <c r="P568" s="24">
        <v>191.57838792541455</v>
      </c>
      <c r="Q568" s="24">
        <v>197.59531966287966</v>
      </c>
      <c r="R568" s="24">
        <v>203.55145133075462</v>
      </c>
      <c r="S568" s="24">
        <v>208.36844595881138</v>
      </c>
    </row>
    <row r="569" spans="1:19" outlineLevel="1">
      <c r="A569" s="10" t="s">
        <v>136</v>
      </c>
      <c r="B569" s="10" t="str">
        <f t="shared" si="199"/>
        <v>Asimétrico</v>
      </c>
      <c r="C569" s="10" t="str">
        <f t="shared" si="195"/>
        <v>Calidad Doble</v>
      </c>
      <c r="D569" s="22">
        <v>350</v>
      </c>
      <c r="E569" s="19" t="s">
        <v>34</v>
      </c>
      <c r="H569" s="19" t="s">
        <v>199</v>
      </c>
      <c r="J569" s="28">
        <f t="shared" si="200"/>
        <v>5.2195873591693909</v>
      </c>
      <c r="K569" s="28">
        <f t="shared" si="201"/>
        <v>1.2727636784397074</v>
      </c>
      <c r="L569" s="28">
        <f t="shared" si="202"/>
        <v>1</v>
      </c>
      <c r="M569" s="25">
        <f t="shared" si="203"/>
        <v>6.643301207193832</v>
      </c>
      <c r="O569" s="24">
        <v>199.15974220683714</v>
      </c>
      <c r="P569" s="24">
        <v>206.48858281116762</v>
      </c>
      <c r="Q569" s="24">
        <v>212.97380132038904</v>
      </c>
      <c r="R569" s="24">
        <v>219.39348780201365</v>
      </c>
      <c r="S569" s="24">
        <v>224.58538029535529</v>
      </c>
    </row>
    <row r="570" spans="1:19" outlineLevel="1">
      <c r="A570" s="10" t="s">
        <v>136</v>
      </c>
      <c r="B570" s="10" t="str">
        <f t="shared" si="199"/>
        <v>Asimétrico</v>
      </c>
      <c r="C570" s="10" t="str">
        <f t="shared" si="195"/>
        <v>Calidad Doble</v>
      </c>
      <c r="D570" s="22">
        <v>400</v>
      </c>
      <c r="E570" s="19" t="s">
        <v>34</v>
      </c>
      <c r="H570" s="19" t="s">
        <v>199</v>
      </c>
      <c r="J570" s="28">
        <f t="shared" si="200"/>
        <v>5.5697006648653096</v>
      </c>
      <c r="K570" s="28">
        <f t="shared" si="201"/>
        <v>1.2727636784397074</v>
      </c>
      <c r="L570" s="28">
        <f t="shared" si="202"/>
        <v>1</v>
      </c>
      <c r="M570" s="25">
        <f t="shared" si="203"/>
        <v>7.0889127060220556</v>
      </c>
      <c r="O570" s="24">
        <v>212.51874377294541</v>
      </c>
      <c r="P570" s="24">
        <v>220.33917967673818</v>
      </c>
      <c r="Q570" s="24">
        <v>227.25940600059752</v>
      </c>
      <c r="R570" s="24">
        <v>234.10970461704244</v>
      </c>
      <c r="S570" s="24">
        <v>239.6498527326352</v>
      </c>
    </row>
    <row r="571" spans="1:19" outlineLevel="1">
      <c r="A571" s="10" t="s">
        <v>136</v>
      </c>
      <c r="B571" s="10" t="str">
        <f t="shared" si="199"/>
        <v>Asimétrico</v>
      </c>
      <c r="C571" s="10" t="str">
        <f t="shared" si="195"/>
        <v>Calidad Doble</v>
      </c>
      <c r="D571" s="22">
        <v>500</v>
      </c>
      <c r="E571" s="19" t="s">
        <v>34</v>
      </c>
      <c r="H571" s="19" t="s">
        <v>199</v>
      </c>
      <c r="J571" s="28">
        <f t="shared" si="200"/>
        <v>6.2079684861890678</v>
      </c>
      <c r="K571" s="28">
        <f t="shared" si="201"/>
        <v>1.2727636784397074</v>
      </c>
      <c r="L571" s="28">
        <f t="shared" si="202"/>
        <v>1</v>
      </c>
      <c r="M571" s="25">
        <f t="shared" si="203"/>
        <v>7.90127680611978</v>
      </c>
      <c r="O571" s="24">
        <v>236.87263345934923</v>
      </c>
      <c r="P571" s="24">
        <v>245.58926341134347</v>
      </c>
      <c r="Q571" s="24">
        <v>253.30252297784367</v>
      </c>
      <c r="R571" s="24">
        <v>260.93784137118911</v>
      </c>
      <c r="S571" s="24">
        <v>267.11287069141406</v>
      </c>
    </row>
    <row r="572" spans="1:19" outlineLevel="1">
      <c r="A572" s="10" t="s">
        <v>136</v>
      </c>
      <c r="B572" s="10" t="str">
        <f t="shared" si="199"/>
        <v>Asimétrico</v>
      </c>
      <c r="C572" s="10" t="str">
        <f t="shared" si="195"/>
        <v>Calidad Doble</v>
      </c>
      <c r="D572" s="22">
        <v>750</v>
      </c>
      <c r="E572" s="19" t="s">
        <v>34</v>
      </c>
      <c r="H572" s="19" t="s">
        <v>199</v>
      </c>
      <c r="J572" s="28">
        <f t="shared" si="200"/>
        <v>7.5607534060245989</v>
      </c>
      <c r="K572" s="28">
        <f t="shared" si="201"/>
        <v>1.2727636784397074</v>
      </c>
      <c r="L572" s="28">
        <f t="shared" si="202"/>
        <v>1</v>
      </c>
      <c r="M572" s="25">
        <f t="shared" si="203"/>
        <v>9.6230523168274154</v>
      </c>
      <c r="O572" s="24">
        <v>288.48979729940709</v>
      </c>
      <c r="P572" s="24">
        <v>299.10587722075564</v>
      </c>
      <c r="Q572" s="24">
        <v>308.49994126420381</v>
      </c>
      <c r="R572" s="24">
        <v>317.7990798917595</v>
      </c>
      <c r="S572" s="24">
        <v>325.31971632363883</v>
      </c>
    </row>
    <row r="573" spans="1:19" outlineLevel="1">
      <c r="A573" s="10" t="s">
        <v>136</v>
      </c>
      <c r="B573" s="10" t="str">
        <f t="shared" si="199"/>
        <v>Asimétrico</v>
      </c>
      <c r="C573" s="10" t="str">
        <f t="shared" si="195"/>
        <v>Calidad Doble</v>
      </c>
      <c r="D573" s="22">
        <v>1000</v>
      </c>
      <c r="E573" s="19" t="s">
        <v>34</v>
      </c>
      <c r="H573" s="19" t="s">
        <v>199</v>
      </c>
      <c r="J573" s="28">
        <f t="shared" si="200"/>
        <v>8.6958149155642026</v>
      </c>
      <c r="K573" s="28">
        <f t="shared" si="201"/>
        <v>1.2727636784397074</v>
      </c>
      <c r="L573" s="28">
        <f t="shared" si="202"/>
        <v>1</v>
      </c>
      <c r="M573" s="25">
        <f t="shared" si="203"/>
        <v>11.067717378964367</v>
      </c>
      <c r="O573" s="24">
        <v>331.79945802032358</v>
      </c>
      <c r="P573" s="24">
        <v>344.00928172007883</v>
      </c>
      <c r="Q573" s="24">
        <v>354.81363385801393</v>
      </c>
      <c r="R573" s="24">
        <v>365.50880985925261</v>
      </c>
      <c r="S573" s="24">
        <v>374.15848522186411</v>
      </c>
    </row>
    <row r="574" spans="1:19" s="3" customFormat="1">
      <c r="A574" s="10" t="s">
        <v>136</v>
      </c>
      <c r="B574" s="10" t="str">
        <f>+IF(D572="Calidad best effort",C571,B572)</f>
        <v>Asimétrico</v>
      </c>
      <c r="C574" s="10" t="str">
        <f>+IF(D574=2,D572,C572)</f>
        <v>Calidad Doble</v>
      </c>
      <c r="D574" s="23" t="s">
        <v>156</v>
      </c>
      <c r="E574" s="2"/>
      <c r="F574" s="2"/>
      <c r="G574" s="2"/>
      <c r="H574" s="19"/>
      <c r="I574" s="2"/>
      <c r="J574" s="2"/>
      <c r="K574" s="2"/>
      <c r="L574" s="2"/>
      <c r="M574" s="2"/>
      <c r="N574" s="2"/>
      <c r="O574" s="17"/>
      <c r="P574" s="17"/>
      <c r="Q574" s="17"/>
      <c r="R574" s="17"/>
      <c r="S574" s="17"/>
    </row>
    <row r="575" spans="1:19" s="3" customFormat="1">
      <c r="A575" s="10" t="s">
        <v>136</v>
      </c>
      <c r="B575" s="10" t="str">
        <f>+IF(D574="Calidad best effort",C572,B574)</f>
        <v>Asimétrico</v>
      </c>
      <c r="C575" s="10" t="str">
        <f t="shared" ref="C575:C597" si="204">+IF(D575=2,D574,C574)</f>
        <v>Calidad Triple</v>
      </c>
      <c r="D575" s="22">
        <f t="array" ref="D575:D597">vel.SAIB</f>
        <v>2</v>
      </c>
      <c r="E575" s="2"/>
      <c r="F575" s="2"/>
      <c r="G575" s="2"/>
      <c r="H575" s="19"/>
      <c r="I575" s="2"/>
      <c r="J575" s="28">
        <f t="shared" ref="J575" si="205">INDEX(factor.vel.SAIB,MATCH(D575,vel.SAIB,0))</f>
        <v>0.42371230003293037</v>
      </c>
      <c r="K575" s="28">
        <f t="shared" ref="K575" si="206">INDEX(factor.calidad.SAIB,MATCH(C575,calidad.SAIB,0))</f>
        <v>1.42</v>
      </c>
      <c r="L575" s="28">
        <f t="shared" ref="L575" si="207">INDEX(factor.simetria.SAIB,MATCH(B575,simetria.SAIB,0))</f>
        <v>1</v>
      </c>
      <c r="M575" s="25">
        <f>J575*K575*L575</f>
        <v>0.60167146604676114</v>
      </c>
      <c r="N575"/>
      <c r="O575" s="24">
        <f t="array" ref="O575:S597">INDEX(costo.unitario,MATCH($A575:$A597,niveles.desagregacion,0),indice.tiempo)*M575:M597</f>
        <v>18.037528381420334</v>
      </c>
      <c r="P575" s="24">
        <v>18.701287878890593</v>
      </c>
      <c r="Q575" s="24">
        <v>19.288642088248363</v>
      </c>
      <c r="R575" s="24">
        <v>19.870061183438121</v>
      </c>
      <c r="S575" s="24">
        <v>20.340281254845291</v>
      </c>
    </row>
    <row r="576" spans="1:19">
      <c r="A576" s="10" t="s">
        <v>136</v>
      </c>
      <c r="B576" s="10" t="str">
        <f t="shared" ref="B576:B597" si="208">+IF(D575="Calidad best effort",C574,B575)</f>
        <v>Asimétrico</v>
      </c>
      <c r="C576" s="10" t="str">
        <f t="shared" si="204"/>
        <v>Calidad Triple</v>
      </c>
      <c r="D576" s="22">
        <v>3</v>
      </c>
      <c r="E576" s="19" t="s">
        <v>34</v>
      </c>
      <c r="H576" s="19" t="s">
        <v>199</v>
      </c>
      <c r="J576" s="28">
        <f t="shared" ref="J576:J597" si="209">INDEX(factor.vel.SAIB,MATCH(D576,vel.SAIB,0))</f>
        <v>0.51604389145588314</v>
      </c>
      <c r="K576" s="28">
        <f t="shared" ref="K576:K597" si="210">INDEX(factor.calidad.SAIB,MATCH(C576,calidad.SAIB,0))</f>
        <v>1.42</v>
      </c>
      <c r="L576" s="28">
        <f t="shared" ref="L576:L597" si="211">INDEX(factor.simetria.SAIB,MATCH(B576,simetria.SAIB,0))</f>
        <v>1</v>
      </c>
      <c r="M576" s="25">
        <f>J576*K576*L576</f>
        <v>0.73278232586735403</v>
      </c>
      <c r="O576" s="24">
        <v>21.968105097422633</v>
      </c>
      <c r="P576" s="24">
        <v>22.776505122719829</v>
      </c>
      <c r="Q576" s="24">
        <v>23.491850303486167</v>
      </c>
      <c r="R576" s="24">
        <v>24.199967043135128</v>
      </c>
      <c r="S576" s="24">
        <v>24.772653263173488</v>
      </c>
    </row>
    <row r="577" spans="1:19" outlineLevel="1">
      <c r="A577" s="10" t="s">
        <v>136</v>
      </c>
      <c r="B577" s="10" t="str">
        <f t="shared" si="208"/>
        <v>Asimétrico</v>
      </c>
      <c r="C577" s="10" t="str">
        <f t="shared" si="204"/>
        <v>Calidad Triple</v>
      </c>
      <c r="D577" s="22">
        <v>5</v>
      </c>
      <c r="E577" s="19" t="s">
        <v>34</v>
      </c>
      <c r="H577" s="19" t="s">
        <v>199</v>
      </c>
      <c r="J577" s="28">
        <f t="shared" si="209"/>
        <v>0.66152993854355946</v>
      </c>
      <c r="K577" s="28">
        <f t="shared" si="210"/>
        <v>1.42</v>
      </c>
      <c r="L577" s="28">
        <f t="shared" si="211"/>
        <v>1</v>
      </c>
      <c r="M577" s="25">
        <f t="shared" ref="M577:M597" si="212">J577*K577*L577</f>
        <v>0.9393725127318544</v>
      </c>
      <c r="O577" s="24">
        <v>28.161479005238544</v>
      </c>
      <c r="P577" s="24">
        <v>29.197787791967365</v>
      </c>
      <c r="Q577" s="24">
        <v>30.114807179862286</v>
      </c>
      <c r="R577" s="24">
        <v>31.022560243153197</v>
      </c>
      <c r="S577" s="24">
        <v>31.7567014397051</v>
      </c>
    </row>
    <row r="578" spans="1:19" outlineLevel="1">
      <c r="A578" s="10" t="s">
        <v>136</v>
      </c>
      <c r="B578" s="10" t="str">
        <f t="shared" si="208"/>
        <v>Asimétrico</v>
      </c>
      <c r="C578" s="10" t="str">
        <f t="shared" si="204"/>
        <v>Calidad Triple</v>
      </c>
      <c r="D578" s="22">
        <v>10</v>
      </c>
      <c r="E578" s="19" t="s">
        <v>34</v>
      </c>
      <c r="H578" s="19" t="s">
        <v>199</v>
      </c>
      <c r="J578" s="28">
        <f t="shared" si="209"/>
        <v>0.92663838733670956</v>
      </c>
      <c r="K578" s="28">
        <f t="shared" si="210"/>
        <v>1.42</v>
      </c>
      <c r="L578" s="28">
        <f t="shared" si="211"/>
        <v>1</v>
      </c>
      <c r="M578" s="25">
        <f t="shared" si="212"/>
        <v>1.3158265100181274</v>
      </c>
      <c r="O578" s="24">
        <v>39.44720559115337</v>
      </c>
      <c r="P578" s="24">
        <v>40.8988156347312</v>
      </c>
      <c r="Q578" s="24">
        <v>42.183330994121086</v>
      </c>
      <c r="R578" s="24">
        <v>43.454866544756577</v>
      </c>
      <c r="S578" s="24">
        <v>44.483215187522504</v>
      </c>
    </row>
    <row r="579" spans="1:19" outlineLevel="1">
      <c r="A579" s="10" t="s">
        <v>136</v>
      </c>
      <c r="B579" s="10" t="str">
        <f t="shared" si="208"/>
        <v>Asimétrico</v>
      </c>
      <c r="C579" s="10" t="str">
        <f t="shared" si="204"/>
        <v>Calidad Triple</v>
      </c>
      <c r="D579" s="22">
        <v>15</v>
      </c>
      <c r="E579" s="19" t="s">
        <v>34</v>
      </c>
      <c r="H579" s="19" t="s">
        <v>199</v>
      </c>
      <c r="J579" s="28">
        <f t="shared" si="209"/>
        <v>1.1285631295963692</v>
      </c>
      <c r="K579" s="28">
        <f t="shared" si="210"/>
        <v>1.42</v>
      </c>
      <c r="L579" s="28">
        <f t="shared" si="211"/>
        <v>1</v>
      </c>
      <c r="M579" s="25">
        <f t="shared" si="212"/>
        <v>1.6025596440268441</v>
      </c>
      <c r="O579" s="24">
        <v>48.043187508922877</v>
      </c>
      <c r="P579" s="24">
        <v>49.811119418631726</v>
      </c>
      <c r="Q579" s="24">
        <v>51.375544866377496</v>
      </c>
      <c r="R579" s="24">
        <v>52.924162061638157</v>
      </c>
      <c r="S579" s="24">
        <v>54.176599235034026</v>
      </c>
    </row>
    <row r="580" spans="1:19" outlineLevel="1">
      <c r="A580" s="10" t="s">
        <v>136</v>
      </c>
      <c r="B580" s="10" t="str">
        <f t="shared" si="208"/>
        <v>Asimétrico</v>
      </c>
      <c r="C580" s="10" t="str">
        <f t="shared" si="204"/>
        <v>Calidad Triple</v>
      </c>
      <c r="D580" s="22">
        <v>20</v>
      </c>
      <c r="E580" s="19" t="s">
        <v>34</v>
      </c>
      <c r="H580" s="19" t="s">
        <v>199</v>
      </c>
      <c r="J580" s="28">
        <f t="shared" si="209"/>
        <v>1.2979891775970445</v>
      </c>
      <c r="K580" s="28">
        <f t="shared" si="210"/>
        <v>1.42</v>
      </c>
      <c r="L580" s="28">
        <f t="shared" si="211"/>
        <v>1</v>
      </c>
      <c r="M580" s="25">
        <f t="shared" si="212"/>
        <v>1.8431446321878031</v>
      </c>
      <c r="O580" s="24">
        <v>55.255692666612553</v>
      </c>
      <c r="P580" s="24">
        <v>57.289036150331789</v>
      </c>
      <c r="Q580" s="24">
        <v>59.088321672850732</v>
      </c>
      <c r="R580" s="24">
        <v>60.869425721862093</v>
      </c>
      <c r="S580" s="24">
        <v>62.309885589862105</v>
      </c>
    </row>
    <row r="581" spans="1:19" outlineLevel="1">
      <c r="A581" s="10" t="s">
        <v>136</v>
      </c>
      <c r="B581" s="10" t="str">
        <f t="shared" si="208"/>
        <v>Asimétrico</v>
      </c>
      <c r="C581" s="10" t="str">
        <f t="shared" si="204"/>
        <v>Calidad Triple</v>
      </c>
      <c r="D581" s="22">
        <v>30</v>
      </c>
      <c r="E581" s="19" t="s">
        <v>34</v>
      </c>
      <c r="H581" s="19" t="s">
        <v>199</v>
      </c>
      <c r="J581" s="28">
        <f t="shared" si="209"/>
        <v>1.5808353598013152</v>
      </c>
      <c r="K581" s="28">
        <f t="shared" si="210"/>
        <v>1.42</v>
      </c>
      <c r="L581" s="28">
        <f t="shared" si="211"/>
        <v>1</v>
      </c>
      <c r="M581" s="25">
        <f t="shared" si="212"/>
        <v>2.2447862109178676</v>
      </c>
      <c r="O581" s="24">
        <v>67.296518572986784</v>
      </c>
      <c r="P581" s="24">
        <v>69.77295006653415</v>
      </c>
      <c r="Q581" s="24">
        <v>71.964319783223388</v>
      </c>
      <c r="R581" s="24">
        <v>74.133546082455723</v>
      </c>
      <c r="S581" s="24">
        <v>75.8878980701393</v>
      </c>
    </row>
    <row r="582" spans="1:19" outlineLevel="1">
      <c r="A582" s="10" t="s">
        <v>136</v>
      </c>
      <c r="B582" s="10" t="str">
        <f t="shared" si="208"/>
        <v>Asimétrico</v>
      </c>
      <c r="C582" s="10" t="str">
        <f t="shared" si="204"/>
        <v>Calidad Triple</v>
      </c>
      <c r="D582" s="22">
        <v>40</v>
      </c>
      <c r="E582" s="19" t="s">
        <v>34</v>
      </c>
      <c r="H582" s="19" t="s">
        <v>199</v>
      </c>
      <c r="J582" s="28">
        <f t="shared" si="209"/>
        <v>1.8181589800108939</v>
      </c>
      <c r="K582" s="28">
        <f t="shared" si="210"/>
        <v>1.42</v>
      </c>
      <c r="L582" s="28">
        <f t="shared" si="211"/>
        <v>1</v>
      </c>
      <c r="M582" s="25">
        <f t="shared" si="212"/>
        <v>2.5817857516154694</v>
      </c>
      <c r="O582" s="24">
        <v>77.399438726069448</v>
      </c>
      <c r="P582" s="24">
        <v>80.247645612674518</v>
      </c>
      <c r="Q582" s="24">
        <v>82.767995694812882</v>
      </c>
      <c r="R582" s="24">
        <v>85.262878068977869</v>
      </c>
      <c r="S582" s="24">
        <v>87.280602938763025</v>
      </c>
    </row>
    <row r="583" spans="1:19" outlineLevel="1">
      <c r="A583" s="10" t="s">
        <v>136</v>
      </c>
      <c r="B583" s="10" t="str">
        <f t="shared" si="208"/>
        <v>Asimétrico</v>
      </c>
      <c r="C583" s="10" t="str">
        <f t="shared" si="204"/>
        <v>Calidad Triple</v>
      </c>
      <c r="D583" s="22">
        <v>50</v>
      </c>
      <c r="E583" s="19" t="s">
        <v>34</v>
      </c>
      <c r="H583" s="19" t="s">
        <v>199</v>
      </c>
      <c r="J583" s="28">
        <f t="shared" si="209"/>
        <v>2.0265135112179755</v>
      </c>
      <c r="K583" s="28">
        <f t="shared" si="210"/>
        <v>1.42</v>
      </c>
      <c r="L583" s="28">
        <f t="shared" si="211"/>
        <v>1</v>
      </c>
      <c r="M583" s="25">
        <f t="shared" si="212"/>
        <v>2.877649185929525</v>
      </c>
      <c r="O583" s="24">
        <v>86.269138212615331</v>
      </c>
      <c r="P583" s="24">
        <v>89.443739444909482</v>
      </c>
      <c r="Q583" s="24">
        <v>92.252912652866314</v>
      </c>
      <c r="R583" s="24">
        <v>95.033699644394758</v>
      </c>
      <c r="S583" s="24">
        <v>97.282648584225996</v>
      </c>
    </row>
    <row r="584" spans="1:19" outlineLevel="1">
      <c r="A584" s="10" t="s">
        <v>136</v>
      </c>
      <c r="B584" s="10" t="str">
        <f t="shared" si="208"/>
        <v>Asimétrico</v>
      </c>
      <c r="C584" s="10" t="str">
        <f t="shared" si="204"/>
        <v>Calidad Triple</v>
      </c>
      <c r="D584" s="22">
        <v>60</v>
      </c>
      <c r="E584" s="19" t="s">
        <v>34</v>
      </c>
      <c r="H584" s="19" t="s">
        <v>199</v>
      </c>
      <c r="J584" s="28">
        <f t="shared" si="209"/>
        <v>2.2143559090858629</v>
      </c>
      <c r="K584" s="28">
        <f t="shared" si="210"/>
        <v>1.42</v>
      </c>
      <c r="L584" s="28">
        <f t="shared" si="211"/>
        <v>1</v>
      </c>
      <c r="M584" s="25">
        <f t="shared" si="212"/>
        <v>3.1443853909019253</v>
      </c>
      <c r="O584" s="24">
        <v>94.265631546683622</v>
      </c>
      <c r="P584" s="24">
        <v>97.734494181355544</v>
      </c>
      <c r="Q584" s="24">
        <v>100.80405639164954</v>
      </c>
      <c r="R584" s="24">
        <v>103.84260119903118</v>
      </c>
      <c r="S584" s="24">
        <v>106.3000106101111</v>
      </c>
    </row>
    <row r="585" spans="1:19" outlineLevel="1">
      <c r="A585" s="10" t="s">
        <v>136</v>
      </c>
      <c r="B585" s="10" t="str">
        <f t="shared" si="208"/>
        <v>Asimétrico</v>
      </c>
      <c r="C585" s="10" t="str">
        <f t="shared" si="204"/>
        <v>Calidad Triple</v>
      </c>
      <c r="D585" s="22">
        <v>70</v>
      </c>
      <c r="E585" s="19" t="s">
        <v>34</v>
      </c>
      <c r="H585" s="19" t="s">
        <v>199</v>
      </c>
      <c r="J585" s="28">
        <f t="shared" si="209"/>
        <v>2.3866951719245444</v>
      </c>
      <c r="K585" s="28">
        <f t="shared" si="210"/>
        <v>1.42</v>
      </c>
      <c r="L585" s="28">
        <f t="shared" si="211"/>
        <v>1</v>
      </c>
      <c r="M585" s="25">
        <f t="shared" si="212"/>
        <v>3.3891071441328529</v>
      </c>
      <c r="O585" s="24">
        <v>101.60215291848279</v>
      </c>
      <c r="P585" s="24">
        <v>105.34099077569913</v>
      </c>
      <c r="Q585" s="24">
        <v>108.64945138818264</v>
      </c>
      <c r="R585" s="24">
        <v>111.92448057012115</v>
      </c>
      <c r="S585" s="24">
        <v>114.57314565273094</v>
      </c>
    </row>
    <row r="586" spans="1:19" outlineLevel="1">
      <c r="A586" s="10" t="s">
        <v>136</v>
      </c>
      <c r="B586" s="10" t="str">
        <f t="shared" si="208"/>
        <v>Asimétrico</v>
      </c>
      <c r="C586" s="10" t="str">
        <f t="shared" si="204"/>
        <v>Calidad Triple</v>
      </c>
      <c r="D586" s="22">
        <v>80</v>
      </c>
      <c r="E586" s="19" t="s">
        <v>34</v>
      </c>
      <c r="H586" s="19" t="s">
        <v>199</v>
      </c>
      <c r="J586" s="28">
        <f t="shared" si="209"/>
        <v>2.5467870870187617</v>
      </c>
      <c r="K586" s="28">
        <f t="shared" si="210"/>
        <v>1.42</v>
      </c>
      <c r="L586" s="28">
        <f t="shared" si="211"/>
        <v>1</v>
      </c>
      <c r="M586" s="25">
        <f t="shared" si="212"/>
        <v>3.6164376635666415</v>
      </c>
      <c r="O586" s="24">
        <v>108.41730192860936</v>
      </c>
      <c r="P586" s="24">
        <v>112.40692912827276</v>
      </c>
      <c r="Q586" s="24">
        <v>115.93731074755129</v>
      </c>
      <c r="R586" s="24">
        <v>119.4320184623387</v>
      </c>
      <c r="S586" s="24">
        <v>122.25834756778066</v>
      </c>
    </row>
    <row r="587" spans="1:19" outlineLevel="1">
      <c r="A587" s="10" t="s">
        <v>136</v>
      </c>
      <c r="B587" s="10" t="str">
        <f t="shared" si="208"/>
        <v>Asimétrico</v>
      </c>
      <c r="C587" s="10" t="str">
        <f t="shared" si="204"/>
        <v>Calidad Triple</v>
      </c>
      <c r="D587" s="22">
        <v>100</v>
      </c>
      <c r="E587" s="19" t="s">
        <v>34</v>
      </c>
      <c r="H587" s="19" t="s">
        <v>199</v>
      </c>
      <c r="J587" s="28">
        <f t="shared" si="209"/>
        <v>2.8386397992589538</v>
      </c>
      <c r="K587" s="28">
        <f t="shared" si="210"/>
        <v>1.42</v>
      </c>
      <c r="L587" s="28">
        <f t="shared" si="211"/>
        <v>1</v>
      </c>
      <c r="M587" s="25">
        <f t="shared" si="212"/>
        <v>4.0308685149477146</v>
      </c>
      <c r="O587" s="24">
        <v>120.84153785430195</v>
      </c>
      <c r="P587" s="24">
        <v>125.28836209449692</v>
      </c>
      <c r="Q587" s="24">
        <v>129.22331284956272</v>
      </c>
      <c r="R587" s="24">
        <v>133.11850159798118</v>
      </c>
      <c r="S587" s="24">
        <v>136.26871793345938</v>
      </c>
    </row>
    <row r="588" spans="1:19" outlineLevel="1">
      <c r="A588" s="10" t="s">
        <v>136</v>
      </c>
      <c r="B588" s="10" t="str">
        <f t="shared" si="208"/>
        <v>Asimétrico</v>
      </c>
      <c r="C588" s="10" t="str">
        <f t="shared" si="204"/>
        <v>Calidad Triple</v>
      </c>
      <c r="D588" s="22">
        <v>120</v>
      </c>
      <c r="E588" s="19" t="s">
        <v>34</v>
      </c>
      <c r="H588" s="19" t="s">
        <v>199</v>
      </c>
      <c r="J588" s="28">
        <f t="shared" si="209"/>
        <v>3.1017601306183762</v>
      </c>
      <c r="K588" s="28">
        <f t="shared" si="210"/>
        <v>1.42</v>
      </c>
      <c r="L588" s="28">
        <f t="shared" si="211"/>
        <v>1</v>
      </c>
      <c r="M588" s="25">
        <f t="shared" si="212"/>
        <v>4.4044993854780943</v>
      </c>
      <c r="O588" s="24">
        <v>132.04262983170136</v>
      </c>
      <c r="P588" s="24">
        <v>136.90164087625334</v>
      </c>
      <c r="Q588" s="24">
        <v>141.20133165463108</v>
      </c>
      <c r="R588" s="24">
        <v>145.45757479059773</v>
      </c>
      <c r="S588" s="24">
        <v>148.89979223388161</v>
      </c>
    </row>
    <row r="589" spans="1:19" outlineLevel="1">
      <c r="A589" s="10" t="s">
        <v>136</v>
      </c>
      <c r="B589" s="10" t="str">
        <f t="shared" si="208"/>
        <v>Asimétrico</v>
      </c>
      <c r="C589" s="10" t="str">
        <f t="shared" si="204"/>
        <v>Calidad Triple</v>
      </c>
      <c r="D589" s="22">
        <v>150</v>
      </c>
      <c r="E589" s="19" t="s">
        <v>34</v>
      </c>
      <c r="H589" s="19" t="s">
        <v>199</v>
      </c>
      <c r="J589" s="28">
        <f t="shared" si="209"/>
        <v>3.4572107732942632</v>
      </c>
      <c r="K589" s="28">
        <f t="shared" si="210"/>
        <v>1.42</v>
      </c>
      <c r="L589" s="28">
        <f t="shared" si="211"/>
        <v>1</v>
      </c>
      <c r="M589" s="25">
        <f t="shared" si="212"/>
        <v>4.9092392980778534</v>
      </c>
      <c r="O589" s="24">
        <v>147.17424403068051</v>
      </c>
      <c r="P589" s="24">
        <v>152.59008040208681</v>
      </c>
      <c r="Q589" s="24">
        <v>157.38250040068868</v>
      </c>
      <c r="R589" s="24">
        <v>162.12649381209735</v>
      </c>
      <c r="S589" s="24">
        <v>165.96317709120376</v>
      </c>
    </row>
    <row r="590" spans="1:19" outlineLevel="1">
      <c r="A590" s="10" t="s">
        <v>136</v>
      </c>
      <c r="B590" s="10" t="str">
        <f t="shared" si="208"/>
        <v>Asimétrico</v>
      </c>
      <c r="C590" s="10" t="str">
        <f t="shared" si="204"/>
        <v>Calidad Triple</v>
      </c>
      <c r="D590" s="22">
        <v>200</v>
      </c>
      <c r="E590" s="19" t="s">
        <v>34</v>
      </c>
      <c r="H590" s="19" t="s">
        <v>199</v>
      </c>
      <c r="J590" s="28">
        <f t="shared" si="209"/>
        <v>3.9762260973498145</v>
      </c>
      <c r="K590" s="28">
        <f t="shared" si="210"/>
        <v>1.42</v>
      </c>
      <c r="L590" s="28">
        <f t="shared" si="211"/>
        <v>1</v>
      </c>
      <c r="M590" s="25">
        <f t="shared" si="212"/>
        <v>5.6462410582367362</v>
      </c>
      <c r="O590" s="24">
        <v>169.26884368548517</v>
      </c>
      <c r="P590" s="24">
        <v>175.49773493079459</v>
      </c>
      <c r="Q590" s="24">
        <v>181.0096191396201</v>
      </c>
      <c r="R590" s="24">
        <v>186.46580669804439</v>
      </c>
      <c r="S590" s="24">
        <v>190.8784737820105</v>
      </c>
    </row>
    <row r="591" spans="1:19" outlineLevel="1">
      <c r="A591" s="10" t="s">
        <v>136</v>
      </c>
      <c r="B591" s="10" t="str">
        <f t="shared" si="208"/>
        <v>Asimétrico</v>
      </c>
      <c r="C591" s="10" t="str">
        <f t="shared" si="204"/>
        <v>Calidad Triple</v>
      </c>
      <c r="D591" s="22">
        <v>250</v>
      </c>
      <c r="E591" s="19" t="s">
        <v>34</v>
      </c>
      <c r="H591" s="19" t="s">
        <v>199</v>
      </c>
      <c r="J591" s="28">
        <f t="shared" si="209"/>
        <v>4.4318874193766264</v>
      </c>
      <c r="K591" s="28">
        <f t="shared" si="210"/>
        <v>1.42</v>
      </c>
      <c r="L591" s="28">
        <f t="shared" si="211"/>
        <v>1</v>
      </c>
      <c r="M591" s="25">
        <f t="shared" si="212"/>
        <v>6.2932801355148094</v>
      </c>
      <c r="O591" s="24">
        <v>188.66644915442097</v>
      </c>
      <c r="P591" s="24">
        <v>195.60914910932331</v>
      </c>
      <c r="Q591" s="24">
        <v>201.75267557992211</v>
      </c>
      <c r="R591" s="24">
        <v>207.8341227627312</v>
      </c>
      <c r="S591" s="24">
        <v>212.75246574839827</v>
      </c>
    </row>
    <row r="592" spans="1:19" outlineLevel="1">
      <c r="A592" s="10" t="s">
        <v>136</v>
      </c>
      <c r="B592" s="10" t="str">
        <f t="shared" si="208"/>
        <v>Asimétrico</v>
      </c>
      <c r="C592" s="10" t="str">
        <f t="shared" si="204"/>
        <v>Calidad Triple</v>
      </c>
      <c r="D592" s="22">
        <v>300</v>
      </c>
      <c r="E592" s="19" t="s">
        <v>34</v>
      </c>
      <c r="H592" s="19" t="s">
        <v>199</v>
      </c>
      <c r="J592" s="28">
        <f t="shared" si="209"/>
        <v>4.8426896939866175</v>
      </c>
      <c r="K592" s="28">
        <f t="shared" si="210"/>
        <v>1.42</v>
      </c>
      <c r="L592" s="28">
        <f t="shared" si="211"/>
        <v>1</v>
      </c>
      <c r="M592" s="25">
        <f t="shared" si="212"/>
        <v>6.8766193654609964</v>
      </c>
      <c r="O592" s="24">
        <v>206.15439483561516</v>
      </c>
      <c r="P592" s="24">
        <v>213.74063030113064</v>
      </c>
      <c r="Q592" s="24">
        <v>220.45361497529629</v>
      </c>
      <c r="R592" s="24">
        <v>227.09876608359224</v>
      </c>
      <c r="S592" s="24">
        <v>232.47300207705334</v>
      </c>
    </row>
    <row r="593" spans="1:19" outlineLevel="1">
      <c r="A593" s="10" t="s">
        <v>136</v>
      </c>
      <c r="B593" s="10" t="str">
        <f t="shared" si="208"/>
        <v>Asimétrico</v>
      </c>
      <c r="C593" s="10" t="str">
        <f t="shared" si="204"/>
        <v>Calidad Triple</v>
      </c>
      <c r="D593" s="22">
        <v>350</v>
      </c>
      <c r="E593" s="19" t="s">
        <v>34</v>
      </c>
      <c r="H593" s="19" t="s">
        <v>199</v>
      </c>
      <c r="J593" s="28">
        <f t="shared" si="209"/>
        <v>5.2195873591693909</v>
      </c>
      <c r="K593" s="28">
        <f t="shared" si="210"/>
        <v>1.42</v>
      </c>
      <c r="L593" s="28">
        <f t="shared" si="211"/>
        <v>1</v>
      </c>
      <c r="M593" s="25">
        <f t="shared" si="212"/>
        <v>7.4118140500205349</v>
      </c>
      <c r="O593" s="24">
        <v>222.19901363024769</v>
      </c>
      <c r="P593" s="24">
        <v>230.37567190109593</v>
      </c>
      <c r="Q593" s="24">
        <v>237.61111587164029</v>
      </c>
      <c r="R593" s="24">
        <v>244.77344691418097</v>
      </c>
      <c r="S593" s="24">
        <v>250.56594984731234</v>
      </c>
    </row>
    <row r="594" spans="1:19" outlineLevel="1">
      <c r="A594" s="10" t="s">
        <v>136</v>
      </c>
      <c r="B594" s="10" t="str">
        <f t="shared" si="208"/>
        <v>Asimétrico</v>
      </c>
      <c r="C594" s="10" t="str">
        <f t="shared" si="204"/>
        <v>Calidad Triple</v>
      </c>
      <c r="D594" s="22">
        <v>400</v>
      </c>
      <c r="E594" s="19" t="s">
        <v>34</v>
      </c>
      <c r="H594" s="19" t="s">
        <v>199</v>
      </c>
      <c r="J594" s="28">
        <f t="shared" si="209"/>
        <v>5.5697006648653096</v>
      </c>
      <c r="K594" s="28">
        <f t="shared" si="210"/>
        <v>1.42</v>
      </c>
      <c r="L594" s="28">
        <f t="shared" si="211"/>
        <v>1</v>
      </c>
      <c r="M594" s="25">
        <f t="shared" si="212"/>
        <v>7.9089749441087394</v>
      </c>
      <c r="O594" s="24">
        <v>237.10341618762499</v>
      </c>
      <c r="P594" s="24">
        <v>245.82853866833523</v>
      </c>
      <c r="Q594" s="24">
        <v>253.54931318943639</v>
      </c>
      <c r="R594" s="24">
        <v>261.19207060004754</v>
      </c>
      <c r="S594" s="24">
        <v>267.37311619194088</v>
      </c>
    </row>
    <row r="595" spans="1:19" outlineLevel="1">
      <c r="A595" s="10" t="s">
        <v>136</v>
      </c>
      <c r="B595" s="10" t="str">
        <f t="shared" si="208"/>
        <v>Asimétrico</v>
      </c>
      <c r="C595" s="10" t="str">
        <f t="shared" si="204"/>
        <v>Calidad Triple</v>
      </c>
      <c r="D595" s="22">
        <v>500</v>
      </c>
      <c r="E595" s="19" t="s">
        <v>34</v>
      </c>
      <c r="H595" s="19" t="s">
        <v>199</v>
      </c>
      <c r="J595" s="28">
        <f t="shared" si="209"/>
        <v>6.2079684861890678</v>
      </c>
      <c r="K595" s="28">
        <f t="shared" si="210"/>
        <v>1.42</v>
      </c>
      <c r="L595" s="28">
        <f t="shared" si="211"/>
        <v>1</v>
      </c>
      <c r="M595" s="25">
        <f t="shared" si="212"/>
        <v>8.8153152503884762</v>
      </c>
      <c r="O595" s="24">
        <v>264.27462160502699</v>
      </c>
      <c r="P595" s="24">
        <v>273.99961198737793</v>
      </c>
      <c r="Q595" s="24">
        <v>282.60515971785486</v>
      </c>
      <c r="R595" s="24">
        <v>291.12374985537519</v>
      </c>
      <c r="S595" s="24">
        <v>298.01312121571198</v>
      </c>
    </row>
    <row r="596" spans="1:19" outlineLevel="1">
      <c r="A596" s="10" t="s">
        <v>136</v>
      </c>
      <c r="B596" s="10" t="str">
        <f t="shared" si="208"/>
        <v>Asimétrico</v>
      </c>
      <c r="C596" s="10" t="str">
        <f t="shared" si="204"/>
        <v>Calidad Triple</v>
      </c>
      <c r="D596" s="22">
        <v>750</v>
      </c>
      <c r="E596" s="19" t="s">
        <v>34</v>
      </c>
      <c r="H596" s="19" t="s">
        <v>199</v>
      </c>
      <c r="J596" s="28">
        <f t="shared" si="209"/>
        <v>7.5607534060245989</v>
      </c>
      <c r="K596" s="28">
        <f t="shared" si="210"/>
        <v>1.42</v>
      </c>
      <c r="L596" s="28">
        <f t="shared" si="211"/>
        <v>1</v>
      </c>
      <c r="M596" s="25">
        <f t="shared" si="212"/>
        <v>10.73626983655493</v>
      </c>
      <c r="O596" s="24">
        <v>321.86298140386788</v>
      </c>
      <c r="P596" s="24">
        <v>333.70715463388598</v>
      </c>
      <c r="Q596" s="24">
        <v>344.18794629039331</v>
      </c>
      <c r="R596" s="24">
        <v>354.56283133371642</v>
      </c>
      <c r="S596" s="24">
        <v>362.95347282842073</v>
      </c>
    </row>
    <row r="597" spans="1:19" outlineLevel="1">
      <c r="A597" s="10" t="s">
        <v>136</v>
      </c>
      <c r="B597" s="10" t="str">
        <f t="shared" si="208"/>
        <v>Asimétrico</v>
      </c>
      <c r="C597" s="10" t="str">
        <f t="shared" si="204"/>
        <v>Calidad Triple</v>
      </c>
      <c r="D597" s="22">
        <v>1000</v>
      </c>
      <c r="E597" s="19" t="s">
        <v>34</v>
      </c>
      <c r="H597" s="19" t="s">
        <v>199</v>
      </c>
      <c r="J597" s="28">
        <f t="shared" si="209"/>
        <v>8.6958149155642026</v>
      </c>
      <c r="K597" s="28">
        <f t="shared" si="210"/>
        <v>1.42</v>
      </c>
      <c r="L597" s="28">
        <f t="shared" si="211"/>
        <v>1</v>
      </c>
      <c r="M597" s="25">
        <f t="shared" si="212"/>
        <v>12.348057180101167</v>
      </c>
      <c r="O597" s="24">
        <v>370.18280641576206</v>
      </c>
      <c r="P597" s="24">
        <v>383.80509148513744</v>
      </c>
      <c r="Q597" s="24">
        <v>395.85931670837442</v>
      </c>
      <c r="R597" s="24">
        <v>407.79173604043535</v>
      </c>
      <c r="S597" s="24">
        <v>417.44202636767471</v>
      </c>
    </row>
    <row r="598" spans="1:19" s="3" customFormat="1">
      <c r="A598" s="2"/>
      <c r="B598" s="2"/>
      <c r="C598" s="23"/>
      <c r="D598" s="2"/>
      <c r="E598" s="2"/>
      <c r="F598" s="2"/>
      <c r="G598" s="2"/>
      <c r="H598" s="19" t="s">
        <v>199</v>
      </c>
      <c r="I598" s="2"/>
      <c r="J598" s="2"/>
      <c r="K598" s="2"/>
      <c r="L598" s="2"/>
      <c r="M598" s="2"/>
      <c r="N598" s="2"/>
      <c r="O598" s="17"/>
      <c r="P598" s="17"/>
      <c r="Q598" s="17"/>
      <c r="R598" s="17"/>
      <c r="S598" s="17"/>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E193-1CF9-42FA-9827-87658515B19C}">
  <sheetPr codeName="Sheet4">
    <tabColor rgb="FF92D050"/>
    <pageSetUpPr autoPageBreaks="0"/>
  </sheetPr>
  <dimension ref="C1:AD69"/>
  <sheetViews>
    <sheetView showGridLines="0" defaultGridColor="0" colorId="22" zoomScaleNormal="100" workbookViewId="0">
      <pane ySplit="1" topLeftCell="A2" activePane="bottomLeft" state="frozen"/>
      <selection activeCell="E9" sqref="E9:E28"/>
      <selection pane="bottomLeft" sqref="A1:XFD1048576"/>
    </sheetView>
  </sheetViews>
  <sheetFormatPr baseColWidth="10" defaultColWidth="12.7109375" defaultRowHeight="14.25"/>
  <cols>
    <col min="1" max="1" width="6.7109375" customWidth="1"/>
    <col min="3" max="3" width="23.140625" customWidth="1"/>
    <col min="5" max="5" width="5.140625" customWidth="1"/>
    <col min="6" max="6" width="13.85546875" customWidth="1"/>
    <col min="7" max="9" width="13.42578125" customWidth="1"/>
    <col min="10" max="10" width="5.140625" customWidth="1"/>
    <col min="11" max="14" width="13.42578125" customWidth="1"/>
    <col min="15" max="15" width="11.5703125" customWidth="1"/>
    <col min="16" max="23" width="13.42578125" customWidth="1"/>
    <col min="24" max="24" width="13.42578125" style="7" customWidth="1"/>
    <col min="25" max="30" width="13.42578125" style="9" customWidth="1"/>
    <col min="31" max="34" width="13.42578125" customWidth="1"/>
  </cols>
  <sheetData>
    <row r="1" spans="3:30" s="1" customFormat="1" ht="33.75" customHeight="1">
      <c r="D1" s="1" t="s">
        <v>202</v>
      </c>
      <c r="X1" s="7"/>
      <c r="Y1" s="9"/>
      <c r="AA1" s="9"/>
      <c r="AB1" s="9"/>
      <c r="AC1" s="9"/>
      <c r="AD1" s="9"/>
    </row>
    <row r="3" spans="3:30" ht="20.25">
      <c r="C3" s="8"/>
      <c r="X3"/>
      <c r="Y3"/>
      <c r="Z3"/>
      <c r="AA3"/>
      <c r="AB3"/>
      <c r="AC3"/>
      <c r="AD3"/>
    </row>
    <row r="4" spans="3:30" ht="12">
      <c r="C4" s="23" t="s">
        <v>203</v>
      </c>
      <c r="D4" s="41">
        <v>2025</v>
      </c>
      <c r="X4"/>
      <c r="Y4"/>
      <c r="Z4"/>
      <c r="AA4"/>
      <c r="AB4"/>
      <c r="AC4"/>
      <c r="AD4"/>
    </row>
    <row r="5" spans="3:30" ht="12">
      <c r="D5" s="6"/>
      <c r="X5"/>
      <c r="Y5"/>
      <c r="Z5"/>
      <c r="AA5"/>
      <c r="AB5"/>
      <c r="AC5"/>
      <c r="AD5"/>
    </row>
    <row r="6" spans="3:30" ht="12">
      <c r="C6" t="s">
        <v>204</v>
      </c>
      <c r="D6" s="41" t="s">
        <v>211</v>
      </c>
      <c r="X6"/>
      <c r="Y6"/>
      <c r="Z6"/>
      <c r="AA6"/>
      <c r="AB6"/>
      <c r="AC6"/>
      <c r="AD6"/>
    </row>
    <row r="7" spans="3:30" ht="12">
      <c r="F7" s="10" t="str">
        <f>+$F$8&amp;" - "&amp;$F$9&amp;" - "&amp;F10</f>
        <v>Asimétrico - Local - Calidad Best Effort</v>
      </c>
      <c r="G7" s="10" t="str">
        <f t="shared" ref="G7:I7" si="0">+$F$8&amp;" - "&amp;$F$9&amp;" - "&amp;G10</f>
        <v>Asimétrico - Local - Calidad Datos Generales</v>
      </c>
      <c r="H7" s="10" t="str">
        <f t="shared" si="0"/>
        <v>Asimétrico - Local - Calidad Doble</v>
      </c>
      <c r="I7" s="10" t="str">
        <f t="shared" si="0"/>
        <v>Asimétrico - Local - Calidad Triple</v>
      </c>
      <c r="K7" s="10" t="str">
        <f>+$F$8&amp;" - "&amp;$K$9&amp;" - "&amp;K10</f>
        <v>Asimétrico - Regional - Calidad Best Effort</v>
      </c>
      <c r="L7" s="10" t="str">
        <f t="shared" ref="L7:N7" si="1">+$F$8&amp;" - "&amp;$K$9&amp;" - "&amp;L10</f>
        <v>Asimétrico - Regional - Calidad Datos Generales</v>
      </c>
      <c r="M7" s="10" t="str">
        <f t="shared" si="1"/>
        <v>Asimétrico - Regional - Calidad Doble</v>
      </c>
      <c r="N7" s="10" t="str">
        <f t="shared" si="1"/>
        <v>Asimétrico - Regional - Calidad Triple</v>
      </c>
      <c r="P7" s="10" t="str">
        <f>+$F$8&amp;" - "&amp;$P$9&amp;" - "&amp;P10</f>
        <v>Asimétrico - Nacional - Calidad Best Effort</v>
      </c>
      <c r="Q7" s="10" t="str">
        <f t="shared" ref="Q7:S7" si="2">+$F$8&amp;" - "&amp;$P$9&amp;" - "&amp;Q10</f>
        <v>Asimétrico - Nacional - Calidad Datos Generales</v>
      </c>
      <c r="R7" s="10" t="str">
        <f t="shared" si="2"/>
        <v>Asimétrico - Nacional - Calidad Doble</v>
      </c>
      <c r="S7" s="10" t="str">
        <f t="shared" si="2"/>
        <v>Asimétrico - Nacional - Calidad Triple</v>
      </c>
      <c r="X7"/>
      <c r="Y7"/>
      <c r="Z7"/>
      <c r="AA7"/>
      <c r="AB7"/>
      <c r="AC7"/>
      <c r="AD7"/>
    </row>
    <row r="8" spans="3:30">
      <c r="D8" s="37" t="s">
        <v>205</v>
      </c>
      <c r="F8" s="127" t="s">
        <v>149</v>
      </c>
      <c r="G8" s="127"/>
      <c r="H8" s="127"/>
      <c r="I8" s="127"/>
      <c r="J8" s="40"/>
      <c r="K8" s="127" t="s">
        <v>149</v>
      </c>
      <c r="L8" s="127"/>
      <c r="M8" s="127"/>
      <c r="N8" s="127"/>
      <c r="O8" s="40"/>
      <c r="P8" s="127" t="s">
        <v>149</v>
      </c>
      <c r="Q8" s="127"/>
      <c r="R8" s="127"/>
      <c r="S8" s="127"/>
    </row>
    <row r="9" spans="3:30">
      <c r="D9" s="37" t="s">
        <v>206</v>
      </c>
      <c r="F9" s="127" t="s">
        <v>136</v>
      </c>
      <c r="G9" s="127"/>
      <c r="H9" s="127"/>
      <c r="I9" s="127"/>
      <c r="J9" s="40"/>
      <c r="K9" s="127" t="s">
        <v>138</v>
      </c>
      <c r="L9" s="127"/>
      <c r="M9" s="127"/>
      <c r="N9" s="127"/>
      <c r="O9" s="40"/>
      <c r="P9" s="127" t="s">
        <v>139</v>
      </c>
      <c r="Q9" s="127"/>
      <c r="R9" s="127"/>
      <c r="S9" s="127"/>
    </row>
    <row r="10" spans="3:30" ht="24">
      <c r="D10" s="37" t="s">
        <v>207</v>
      </c>
      <c r="F10" s="39" t="s">
        <v>153</v>
      </c>
      <c r="G10" s="39" t="s">
        <v>154</v>
      </c>
      <c r="H10" s="39" t="s">
        <v>155</v>
      </c>
      <c r="I10" s="39" t="s">
        <v>156</v>
      </c>
      <c r="J10" s="40"/>
      <c r="K10" s="39" t="s">
        <v>153</v>
      </c>
      <c r="L10" s="39" t="s">
        <v>154</v>
      </c>
      <c r="M10" s="39" t="s">
        <v>155</v>
      </c>
      <c r="N10" s="39" t="s">
        <v>156</v>
      </c>
      <c r="O10" s="40"/>
      <c r="P10" s="39" t="s">
        <v>153</v>
      </c>
      <c r="Q10" s="39" t="s">
        <v>154</v>
      </c>
      <c r="R10" s="39" t="s">
        <v>155</v>
      </c>
      <c r="S10" s="39" t="s">
        <v>156</v>
      </c>
    </row>
    <row r="11" spans="3:30">
      <c r="D11" s="37" t="s">
        <v>206</v>
      </c>
      <c r="F11" s="38" t="s">
        <v>136</v>
      </c>
      <c r="G11" s="38" t="s">
        <v>136</v>
      </c>
      <c r="H11" s="38" t="s">
        <v>136</v>
      </c>
      <c r="I11" s="38" t="s">
        <v>136</v>
      </c>
      <c r="K11" s="38" t="s">
        <v>138</v>
      </c>
      <c r="L11" s="38" t="s">
        <v>138</v>
      </c>
      <c r="M11" s="38" t="s">
        <v>138</v>
      </c>
      <c r="N11" s="38" t="s">
        <v>138</v>
      </c>
      <c r="P11" s="38" t="s">
        <v>139</v>
      </c>
      <c r="Q11" s="38" t="s">
        <v>139</v>
      </c>
      <c r="R11" s="38" t="s">
        <v>139</v>
      </c>
      <c r="S11" s="38" t="s">
        <v>139</v>
      </c>
    </row>
    <row r="12" spans="3:30" ht="11.45" customHeight="1">
      <c r="D12" s="37" t="s">
        <v>205</v>
      </c>
      <c r="F12" s="38" t="s">
        <v>149</v>
      </c>
      <c r="G12" s="38" t="s">
        <v>149</v>
      </c>
      <c r="H12" s="38" t="s">
        <v>149</v>
      </c>
      <c r="I12" s="38" t="s">
        <v>149</v>
      </c>
      <c r="K12" s="38" t="s">
        <v>149</v>
      </c>
      <c r="L12" s="38" t="s">
        <v>149</v>
      </c>
      <c r="M12" s="38" t="s">
        <v>149</v>
      </c>
      <c r="N12" s="38" t="s">
        <v>149</v>
      </c>
      <c r="P12" s="38" t="s">
        <v>149</v>
      </c>
      <c r="Q12" s="38" t="s">
        <v>149</v>
      </c>
      <c r="R12" s="38" t="s">
        <v>149</v>
      </c>
      <c r="S12" s="38" t="s">
        <v>149</v>
      </c>
    </row>
    <row r="13" spans="3:30" ht="24">
      <c r="D13" s="37" t="s">
        <v>207</v>
      </c>
      <c r="F13" s="38" t="s">
        <v>153</v>
      </c>
      <c r="G13" s="38" t="s">
        <v>154</v>
      </c>
      <c r="H13" s="38" t="s">
        <v>155</v>
      </c>
      <c r="I13" s="38" t="s">
        <v>156</v>
      </c>
      <c r="K13" s="38" t="s">
        <v>153</v>
      </c>
      <c r="L13" s="38" t="s">
        <v>154</v>
      </c>
      <c r="M13" s="38" t="s">
        <v>155</v>
      </c>
      <c r="N13" s="38" t="s">
        <v>156</v>
      </c>
      <c r="P13" s="38" t="s">
        <v>153</v>
      </c>
      <c r="Q13" s="38" t="s">
        <v>154</v>
      </c>
      <c r="R13" s="38" t="s">
        <v>155</v>
      </c>
      <c r="S13" s="38" t="s">
        <v>156</v>
      </c>
    </row>
    <row r="15" spans="3:30">
      <c r="C15" s="10" t="s">
        <v>210</v>
      </c>
      <c r="D15" s="22">
        <f t="array" ref="D15:D37">vel.SAIB</f>
        <v>2</v>
      </c>
      <c r="F15" s="34" cm="1">
        <f t="array" ref="F15">INDEX('Costo SCyD'!$O$9:$S$597,MATCH(F$11&amp;F$12&amp;F$13&amp;$D15,'Costo SCyD'!$A$9:$A$597&amp;'Costo SCyD'!$B$9:$B$597&amp;'Costo SCyD'!$C$9:$C$597&amp;'Costo SCyD'!$D$9:$D$597,0),MATCH('Resultados Caso I'!$D$4,'Costo SCyD'!$O$2:$S$2,0))+IF($D$6="Sí",INDEX(costos.acceso,MATCH($D15,vel.SAIB,0),MATCH($D$4,years,0)),0)</f>
        <v>111.49264162451145</v>
      </c>
      <c r="G15" s="34" cm="1">
        <f t="array" ref="G15">INDEX('Costo SCyD'!$O$9:$S$597,MATCH(G$11&amp;G$12&amp;G$13&amp;$D15,'Costo SCyD'!$A$9:$A$597&amp;'Costo SCyD'!$B$9:$B$597&amp;'Costo SCyD'!$C$9:$C$597&amp;'Costo SCyD'!$D$9:$D$597,0),MATCH('Resultados Caso I'!$D$4,'Costo SCyD'!$O$2:$S$2,0))+IF($D$6="Sí",INDEX(costos.acceso,MATCH($D15,vel.SAIB,0),MATCH($D$4,years,0)),0)</f>
        <v>113.03397111335791</v>
      </c>
      <c r="H15" s="34" cm="1">
        <f t="array" ref="H15">INDEX('Costo SCyD'!$O$9:$S$597,MATCH(H$11&amp;H$12&amp;H$13&amp;$D15,'Costo SCyD'!$A$9:$A$597&amp;'Costo SCyD'!$B$9:$B$597&amp;'Costo SCyD'!$C$9:$C$597&amp;'Costo SCyD'!$D$9:$D$597,0),MATCH('Resultados Caso I'!$D$4,'Costo SCyD'!$O$2:$S$2,0))+IF($D$6="Sí",INDEX(costos.acceso,MATCH($D15,vel.SAIB,0),MATCH($D$4,years,0)),0)</f>
        <v>115.30942400424146</v>
      </c>
      <c r="I15" s="34" cm="1">
        <f t="array" ref="I15">INDEX('Costo SCyD'!$O$9:$S$597,MATCH(I$11&amp;I$12&amp;I$13&amp;$D15,'Costo SCyD'!$A$9:$A$597&amp;'Costo SCyD'!$B$9:$B$597&amp;'Costo SCyD'!$C$9:$C$597&amp;'Costo SCyD'!$D$9:$D$597,0),MATCH('Resultados Caso I'!$D$4,'Costo SCyD'!$O$2:$S$2,0))+IF($D$6="Sí",INDEX(costos.acceso,MATCH($D15,vel.SAIB,0),MATCH($D$4,years,0)),0)</f>
        <v>117.36970197454245</v>
      </c>
      <c r="K15" s="34" cm="1">
        <f t="array" ref="K15">INDEX('Costo SCyD'!$O$9:$S$597,MATCH(K$11&amp;K$12&amp;K$13&amp;$D15,'Costo SCyD'!$A$9:$A$597&amp;'Costo SCyD'!$B$9:$B$597&amp;'Costo SCyD'!$C$9:$C$597&amp;'Costo SCyD'!$D$9:$D$597,0),MATCH('Resultados Caso I'!$D$4,'Costo SCyD'!$O$2:$S$2,0))+IF($D$6="Sí",INDEX(costos.acceso,MATCH($D15,vel.SAIB,0),MATCH($D$4,years,0)),0)</f>
        <v>117.29129556841299</v>
      </c>
      <c r="L15" s="34" cm="1">
        <f t="array" ref="L15">INDEX('Costo SCyD'!$O$9:$S$597,MATCH(L$11&amp;L$12&amp;L$13&amp;$D15,'Costo SCyD'!$A$9:$A$597&amp;'Costo SCyD'!$B$9:$B$597&amp;'Costo SCyD'!$C$9:$C$597&amp;'Costo SCyD'!$D$9:$D$597,0),MATCH('Resultados Caso I'!$D$4,'Costo SCyD'!$O$2:$S$2,0))+IF($D$6="Sí",INDEX(costos.acceso,MATCH($D15,vel.SAIB,0),MATCH($D$4,years,0)),0)</f>
        <v>119.47134697443488</v>
      </c>
      <c r="M15" s="34" cm="1">
        <f t="array" ref="M15">INDEX('Costo SCyD'!$O$9:$S$597,MATCH(M$11&amp;M$12&amp;M$13&amp;$D15,'Costo SCyD'!$A$9:$A$597&amp;'Costo SCyD'!$B$9:$B$597&amp;'Costo SCyD'!$C$9:$C$597&amp;'Costo SCyD'!$D$9:$D$597,0),MATCH('Resultados Caso I'!$D$4,'Costo SCyD'!$O$2:$S$2,0))+IF($D$6="Sí",INDEX(costos.acceso,MATCH($D15,vel.SAIB,0),MATCH($D$4,years,0)),0)</f>
        <v>122.68974012788051</v>
      </c>
      <c r="N15" s="34" cm="1">
        <f t="array" ref="N15">INDEX('Costo SCyD'!$O$9:$S$597,MATCH(N$11&amp;N$12&amp;N$13&amp;$D15,'Costo SCyD'!$A$9:$A$597&amp;'Costo SCyD'!$B$9:$B$597&amp;'Costo SCyD'!$C$9:$C$597&amp;'Costo SCyD'!$D$9:$D$597,0),MATCH('Resultados Caso I'!$D$4,'Costo SCyD'!$O$2:$S$2,0))+IF($D$6="Sí",INDEX(costos.acceso,MATCH($D15,vel.SAIB,0),MATCH($D$4,years,0)),0)</f>
        <v>125.60379057488262</v>
      </c>
      <c r="P15" s="34" cm="1">
        <f t="array" ref="P15">INDEX('Costo SCyD'!$O$9:$S$597,MATCH(P$11&amp;P$12&amp;P$13&amp;$D15,'Costo SCyD'!$A$9:$A$597&amp;'Costo SCyD'!$B$9:$B$597&amp;'Costo SCyD'!$C$9:$C$597&amp;'Costo SCyD'!$D$9:$D$597,0),MATCH('Resultados Caso I'!$D$4,'Costo SCyD'!$O$2:$S$2,0))+IF($D$6="Sí",INDEX(costos.acceso,MATCH($D15,vel.SAIB,0),MATCH($D$4,years,0)),0)</f>
        <v>123.95134076831596</v>
      </c>
      <c r="Q15" s="34" cm="1">
        <f t="array" ref="Q15">INDEX('Costo SCyD'!$O$9:$S$597,MATCH(Q$11&amp;Q$12&amp;Q$13&amp;$D15,'Costo SCyD'!$A$9:$A$597&amp;'Costo SCyD'!$B$9:$B$597&amp;'Costo SCyD'!$C$9:$C$597&amp;'Costo SCyD'!$D$9:$D$597,0),MATCH('Resultados Caso I'!$D$4,'Costo SCyD'!$O$2:$S$2,0))+IF($D$6="Sí",INDEX(costos.acceso,MATCH($D15,vel.SAIB,0),MATCH($D$4,years,0)),0)</f>
        <v>126.86499636588147</v>
      </c>
      <c r="R15" s="34" cm="1">
        <f t="array" ref="R15">INDEX('Costo SCyD'!$O$9:$S$597,MATCH(R$11&amp;R$12&amp;R$13&amp;$D15,'Costo SCyD'!$A$9:$A$597&amp;'Costo SCyD'!$B$9:$B$597&amp;'Costo SCyD'!$C$9:$C$597&amp;'Costo SCyD'!$D$9:$D$597,0),MATCH('Resultados Caso I'!$D$4,'Costo SCyD'!$O$2:$S$2,0))+IF($D$6="Sí",INDEX(costos.acceso,MATCH($D15,vel.SAIB,0),MATCH($D$4,years,0)),0)</f>
        <v>131.16640375508373</v>
      </c>
      <c r="S15" s="34" cm="1">
        <f t="array" ref="S15">INDEX('Costo SCyD'!$O$9:$S$597,MATCH(S$11&amp;S$12&amp;S$13&amp;$D15,'Costo SCyD'!$A$9:$A$597&amp;'Costo SCyD'!$B$9:$B$597&amp;'Costo SCyD'!$C$9:$C$597&amp;'Costo SCyD'!$D$9:$D$597,0),MATCH('Resultados Caso I'!$D$4,'Costo SCyD'!$O$2:$S$2,0))+IF($D$6="Sí",INDEX(costos.acceso,MATCH($D15,vel.SAIB,0),MATCH($D$4,years,0)),0)</f>
        <v>135.06105475874483</v>
      </c>
    </row>
    <row r="16" spans="3:30">
      <c r="C16" s="10" t="s">
        <v>160</v>
      </c>
      <c r="D16" s="22">
        <v>3</v>
      </c>
      <c r="F16" s="34" cm="1">
        <f t="array" ref="F16">INDEX('Costo SCyD'!$O$9:$S$597,MATCH(F$11&amp;F$12&amp;F$13&amp;$D16,'Costo SCyD'!$A$9:$A$597&amp;'Costo SCyD'!$B$9:$B$597&amp;'Costo SCyD'!$C$9:$C$597&amp;'Costo SCyD'!$D$9:$D$597,0),MATCH('Resultados Caso I'!$D$4,'Costo SCyD'!$O$2:$S$2,0))+IF($D$6="Sí",INDEX(costos.acceso,MATCH($D16,vel.SAIB,0),MATCH($D$4,years,0)),0)</f>
        <v>114.54187110317132</v>
      </c>
      <c r="G16" s="34" cm="1">
        <f t="array" ref="G16">INDEX('Costo SCyD'!$O$9:$S$597,MATCH(G$11&amp;G$12&amp;G$13&amp;$D16,'Costo SCyD'!$A$9:$A$597&amp;'Costo SCyD'!$B$9:$B$597&amp;'Costo SCyD'!$C$9:$C$597&amp;'Costo SCyD'!$D$9:$D$597,0),MATCH('Resultados Caso I'!$D$4,'Costo SCyD'!$O$2:$S$2,0))+IF($D$6="Sí",INDEX(costos.acceso,MATCH($D16,vel.SAIB,0),MATCH($D$4,years,0)),0)</f>
        <v>116.41907331650856</v>
      </c>
      <c r="H16" s="34" cm="1">
        <f t="array" ref="H16">INDEX('Costo SCyD'!$O$9:$S$597,MATCH(H$11&amp;H$12&amp;H$13&amp;$D16,'Costo SCyD'!$A$9:$A$597&amp;'Costo SCyD'!$B$9:$B$597&amp;'Costo SCyD'!$C$9:$C$597&amp;'Costo SCyD'!$D$9:$D$597,0),MATCH('Resultados Caso I'!$D$4,'Costo SCyD'!$O$2:$S$2,0))+IF($D$6="Sí",INDEX(costos.acceso,MATCH($D16,vel.SAIB,0),MATCH($D$4,years,0)),0)</f>
        <v>119.1903725319074</v>
      </c>
      <c r="I16" s="34" cm="1">
        <f t="array" ref="I16">INDEX('Costo SCyD'!$O$9:$S$597,MATCH(I$11&amp;I$12&amp;I$13&amp;$D16,'Costo SCyD'!$A$9:$A$597&amp;'Costo SCyD'!$B$9:$B$597&amp;'Costo SCyD'!$C$9:$C$597&amp;'Costo SCyD'!$D$9:$D$597,0),MATCH('Resultados Caso I'!$D$4,'Costo SCyD'!$O$2:$S$2,0))+IF($D$6="Sí",INDEX(costos.acceso,MATCH($D16,vel.SAIB,0),MATCH($D$4,years,0)),0)</f>
        <v>121.69960783423946</v>
      </c>
      <c r="K16" s="34" cm="1">
        <f t="array" ref="K16">INDEX('Costo SCyD'!$O$9:$S$597,MATCH(K$11&amp;K$12&amp;K$13&amp;$D16,'Costo SCyD'!$A$9:$A$597&amp;'Costo SCyD'!$B$9:$B$597&amp;'Costo SCyD'!$C$9:$C$597&amp;'Costo SCyD'!$D$9:$D$597,0),MATCH('Resultados Caso I'!$D$4,'Costo SCyD'!$O$2:$S$2,0))+IF($D$6="Sí",INDEX(costos.acceso,MATCH($D16,vel.SAIB,0),MATCH($D$4,years,0)),0)</f>
        <v>121.60411580596704</v>
      </c>
      <c r="L16" s="34" cm="1">
        <f t="array" ref="L16">INDEX('Costo SCyD'!$O$9:$S$597,MATCH(L$11&amp;L$12&amp;L$13&amp;$D16,'Costo SCyD'!$A$9:$A$597&amp;'Costo SCyD'!$B$9:$B$597&amp;'Costo SCyD'!$C$9:$C$597&amp;'Costo SCyD'!$D$9:$D$597,0),MATCH('Resultados Caso I'!$D$4,'Costo SCyD'!$O$2:$S$2,0))+IF($D$6="Sí",INDEX(costos.acceso,MATCH($D16,vel.SAIB,0),MATCH($D$4,years,0)),0)</f>
        <v>124.25922449894095</v>
      </c>
      <c r="M16" s="34" cm="1">
        <f t="array" ref="M16">INDEX('Costo SCyD'!$O$9:$S$597,MATCH(M$11&amp;M$12&amp;M$13&amp;$D16,'Costo SCyD'!$A$9:$A$597&amp;'Costo SCyD'!$B$9:$B$597&amp;'Costo SCyD'!$C$9:$C$597&amp;'Costo SCyD'!$D$9:$D$597,0),MATCH('Resultados Caso I'!$D$4,'Costo SCyD'!$O$2:$S$2,0))+IF($D$6="Sí",INDEX(costos.acceso,MATCH($D16,vel.SAIB,0),MATCH($D$4,years,0)),0)</f>
        <v>128.17894107787902</v>
      </c>
      <c r="N16" s="34" cm="1">
        <f t="array" ref="N16">INDEX('Costo SCyD'!$O$9:$S$597,MATCH(N$11&amp;N$12&amp;N$13&amp;$D16,'Costo SCyD'!$A$9:$A$597&amp;'Costo SCyD'!$B$9:$B$597&amp;'Costo SCyD'!$C$9:$C$597&amp;'Costo SCyD'!$D$9:$D$597,0),MATCH('Resultados Caso I'!$D$4,'Costo SCyD'!$O$2:$S$2,0))+IF($D$6="Sí",INDEX(costos.acceso,MATCH($D16,vel.SAIB,0),MATCH($D$4,years,0)),0)</f>
        <v>131.72799531220937</v>
      </c>
      <c r="P16" s="34" cm="1">
        <f t="array" ref="P16">INDEX('Costo SCyD'!$O$9:$S$597,MATCH(P$11&amp;P$12&amp;P$13&amp;$D16,'Costo SCyD'!$A$9:$A$597&amp;'Costo SCyD'!$B$9:$B$597&amp;'Costo SCyD'!$C$9:$C$597&amp;'Costo SCyD'!$D$9:$D$597,0),MATCH('Resultados Caso I'!$D$4,'Costo SCyD'!$O$2:$S$2,0))+IF($D$6="Sí",INDEX(costos.acceso,MATCH($D16,vel.SAIB,0),MATCH($D$4,years,0)),0)</f>
        <v>129.71545843624446</v>
      </c>
      <c r="Q16" s="34" cm="1">
        <f t="array" ref="Q16">INDEX('Costo SCyD'!$O$9:$S$597,MATCH(Q$11&amp;Q$12&amp;Q$13&amp;$D16,'Costo SCyD'!$A$9:$A$597&amp;'Costo SCyD'!$B$9:$B$597&amp;'Costo SCyD'!$C$9:$C$597&amp;'Costo SCyD'!$D$9:$D$597,0),MATCH('Resultados Caso I'!$D$4,'Costo SCyD'!$O$2:$S$2,0))+IF($D$6="Sí",INDEX(costos.acceso,MATCH($D16,vel.SAIB,0),MATCH($D$4,years,0)),0)</f>
        <v>133.26403177908361</v>
      </c>
      <c r="R16" s="34" cm="1">
        <f t="array" ref="R16">INDEX('Costo SCyD'!$O$9:$S$597,MATCH(R$11&amp;R$12&amp;R$13&amp;$D16,'Costo SCyD'!$A$9:$A$597&amp;'Costo SCyD'!$B$9:$B$597&amp;'Costo SCyD'!$C$9:$C$597&amp;'Costo SCyD'!$D$9:$D$597,0),MATCH('Resultados Caso I'!$D$4,'Costo SCyD'!$O$2:$S$2,0))+IF($D$6="Sí",INDEX(costos.acceso,MATCH($D16,vel.SAIB,0),MATCH($D$4,years,0)),0)</f>
        <v>138.50276336107572</v>
      </c>
      <c r="S16" s="34" cm="1">
        <f t="array" ref="S16">INDEX('Costo SCyD'!$O$9:$S$597,MATCH(S$11&amp;S$12&amp;S$13&amp;$D16,'Costo SCyD'!$A$9:$A$597&amp;'Costo SCyD'!$B$9:$B$597&amp;'Costo SCyD'!$C$9:$C$597&amp;'Costo SCyD'!$D$9:$D$597,0),MATCH('Resultados Caso I'!$D$4,'Costo SCyD'!$O$2:$S$2,0))+IF($D$6="Sí",INDEX(costos.acceso,MATCH($D16,vel.SAIB,0),MATCH($D$4,years,0)),0)</f>
        <v>143.24610184720331</v>
      </c>
    </row>
    <row r="17" spans="3:19">
      <c r="C17" s="10" t="str">
        <f t="shared" ref="C17:C37" si="3">+D17&amp;" Mbps"</f>
        <v>5 Mbps</v>
      </c>
      <c r="D17" s="22">
        <v>5</v>
      </c>
      <c r="F17" s="34" cm="1">
        <f t="array" ref="F17">INDEX('Costo SCyD'!$O$9:$S$597,MATCH(F$11&amp;F$12&amp;F$13&amp;$D17,'Costo SCyD'!$A$9:$A$597&amp;'Costo SCyD'!$B$9:$B$597&amp;'Costo SCyD'!$C$9:$C$597&amp;'Costo SCyD'!$D$9:$D$597,0),MATCH('Resultados Caso I'!$D$4,'Costo SCyD'!$O$2:$S$2,0))+IF($D$6="Sí",INDEX(costos.acceso,MATCH($D17,vel.SAIB,0),MATCH($D$4,years,0)),0)</f>
        <v>119.34651420177559</v>
      </c>
      <c r="G17" s="34" cm="1">
        <f t="array" ref="G17">INDEX('Costo SCyD'!$O$9:$S$597,MATCH(G$11&amp;G$12&amp;G$13&amp;$D17,'Costo SCyD'!$A$9:$A$597&amp;'Costo SCyD'!$B$9:$B$597&amp;'Costo SCyD'!$C$9:$C$597&amp;'Costo SCyD'!$D$9:$D$597,0),MATCH('Resultados Caso I'!$D$4,'Costo SCyD'!$O$2:$S$2,0))+IF($D$6="Sí",INDEX(costos.acceso,MATCH($D17,vel.SAIB,0),MATCH($D$4,years,0)),0)</f>
        <v>121.75294800592224</v>
      </c>
      <c r="H17" s="34" cm="1">
        <f t="array" ref="H17">INDEX('Costo SCyD'!$O$9:$S$597,MATCH(H$11&amp;H$12&amp;H$13&amp;$D17,'Costo SCyD'!$A$9:$A$597&amp;'Costo SCyD'!$B$9:$B$597&amp;'Costo SCyD'!$C$9:$C$597&amp;'Costo SCyD'!$D$9:$D$597,0),MATCH('Resultados Caso I'!$D$4,'Costo SCyD'!$O$2:$S$2,0))+IF($D$6="Sí",INDEX(costos.acceso,MATCH($D17,vel.SAIB,0),MATCH($D$4,years,0)),0)</f>
        <v>125.30554775567693</v>
      </c>
      <c r="I17" s="34" cm="1">
        <f t="array" ref="I17">INDEX('Costo SCyD'!$O$9:$S$597,MATCH(I$11&amp;I$12&amp;I$13&amp;$D17,'Costo SCyD'!$A$9:$A$597&amp;'Costo SCyD'!$B$9:$B$597&amp;'Costo SCyD'!$C$9:$C$597&amp;'Costo SCyD'!$D$9:$D$597,0),MATCH('Resultados Caso I'!$D$4,'Costo SCyD'!$O$2:$S$2,0))+IF($D$6="Sí",INDEX(costos.acceso,MATCH($D17,vel.SAIB,0),MATCH($D$4,years,0)),0)</f>
        <v>128.52220103425753</v>
      </c>
      <c r="K17" s="34" cm="1">
        <f t="array" ref="K17">INDEX('Costo SCyD'!$O$9:$S$597,MATCH(K$11&amp;K$12&amp;K$13&amp;$D17,'Costo SCyD'!$A$9:$A$597&amp;'Costo SCyD'!$B$9:$B$597&amp;'Costo SCyD'!$C$9:$C$597&amp;'Costo SCyD'!$D$9:$D$597,0),MATCH('Resultados Caso I'!$D$4,'Costo SCyD'!$O$2:$S$2,0))+IF($D$6="Sí",INDEX(costos.acceso,MATCH($D17,vel.SAIB,0),MATCH($D$4,years,0)),0)</f>
        <v>128.39978734689416</v>
      </c>
      <c r="L17" s="34" cm="1">
        <f t="array" ref="L17">INDEX('Costo SCyD'!$O$9:$S$597,MATCH(L$11&amp;L$12&amp;L$13&amp;$D17,'Costo SCyD'!$A$9:$A$597&amp;'Costo SCyD'!$B$9:$B$597&amp;'Costo SCyD'!$C$9:$C$597&amp;'Costo SCyD'!$D$9:$D$597,0),MATCH('Resultados Caso I'!$D$4,'Costo SCyD'!$O$2:$S$2,0))+IF($D$6="Sí",INDEX(costos.acceso,MATCH($D17,vel.SAIB,0),MATCH($D$4,years,0)),0)</f>
        <v>131.80343947720849</v>
      </c>
      <c r="M17" s="34" cm="1">
        <f t="array" ref="M17">INDEX('Costo SCyD'!$O$9:$S$597,MATCH(M$11&amp;M$12&amp;M$13&amp;$D17,'Costo SCyD'!$A$9:$A$597&amp;'Costo SCyD'!$B$9:$B$597&amp;'Costo SCyD'!$C$9:$C$597&amp;'Costo SCyD'!$D$9:$D$597,0),MATCH('Resultados Caso I'!$D$4,'Costo SCyD'!$O$2:$S$2,0))+IF($D$6="Sí",INDEX(costos.acceso,MATCH($D17,vel.SAIB,0),MATCH($D$4,years,0)),0)</f>
        <v>136.82822498577747</v>
      </c>
      <c r="N17" s="34" cm="1">
        <f t="array" ref="N17">INDEX('Costo SCyD'!$O$9:$S$597,MATCH(N$11&amp;N$12&amp;N$13&amp;$D17,'Costo SCyD'!$A$9:$A$597&amp;'Costo SCyD'!$B$9:$B$597&amp;'Costo SCyD'!$C$9:$C$597&amp;'Costo SCyD'!$D$9:$D$597,0),MATCH('Resultados Caso I'!$D$4,'Costo SCyD'!$O$2:$S$2,0))+IF($D$6="Sí",INDEX(costos.acceso,MATCH($D17,vel.SAIB,0),MATCH($D$4,years,0)),0)</f>
        <v>141.37784890032589</v>
      </c>
      <c r="P17" s="34" cm="1">
        <f t="array" ref="P17">INDEX('Costo SCyD'!$O$9:$S$597,MATCH(P$11&amp;P$12&amp;P$13&amp;$D17,'Costo SCyD'!$A$9:$A$597&amp;'Costo SCyD'!$B$9:$B$597&amp;'Costo SCyD'!$C$9:$C$597&amp;'Costo SCyD'!$D$9:$D$597,0),MATCH('Resultados Caso I'!$D$4,'Costo SCyD'!$O$2:$S$2,0))+IF($D$6="Sí",INDEX(costos.acceso,MATCH($D17,vel.SAIB,0),MATCH($D$4,years,0)),0)</f>
        <v>138.79792611097236</v>
      </c>
      <c r="Q17" s="34" cm="1">
        <f t="array" ref="Q17">INDEX('Costo SCyD'!$O$9:$S$597,MATCH(Q$11&amp;Q$12&amp;Q$13&amp;$D17,'Costo SCyD'!$A$9:$A$597&amp;'Costo SCyD'!$B$9:$B$597&amp;'Costo SCyD'!$C$9:$C$597&amp;'Costo SCyD'!$D$9:$D$597,0),MATCH('Resultados Caso I'!$D$4,'Costo SCyD'!$O$2:$S$2,0))+IF($D$6="Sí",INDEX(costos.acceso,MATCH($D17,vel.SAIB,0),MATCH($D$4,years,0)),0)</f>
        <v>143.34693355834833</v>
      </c>
      <c r="R17" s="34" cm="1">
        <f t="array" ref="R17">INDEX('Costo SCyD'!$O$9:$S$597,MATCH(R$11&amp;R$12&amp;R$13&amp;$D17,'Costo SCyD'!$A$9:$A$597&amp;'Costo SCyD'!$B$9:$B$597&amp;'Costo SCyD'!$C$9:$C$597&amp;'Costo SCyD'!$D$9:$D$597,0),MATCH('Resultados Caso I'!$D$4,'Costo SCyD'!$O$2:$S$2,0))+IF($D$6="Sí",INDEX(costos.acceso,MATCH($D17,vel.SAIB,0),MATCH($D$4,years,0)),0)</f>
        <v>150.06259832807211</v>
      </c>
      <c r="S17" s="34" cm="1">
        <f t="array" ref="S17">INDEX('Costo SCyD'!$O$9:$S$597,MATCH(S$11&amp;S$12&amp;S$13&amp;$D17,'Costo SCyD'!$A$9:$A$597&amp;'Costo SCyD'!$B$9:$B$597&amp;'Costo SCyD'!$C$9:$C$597&amp;'Costo SCyD'!$D$9:$D$597,0),MATCH('Resultados Caso I'!$D$4,'Costo SCyD'!$O$2:$S$2,0))+IF($D$6="Sí",INDEX(costos.acceso,MATCH($D17,vel.SAIB,0),MATCH($D$4,years,0)),0)</f>
        <v>156.14320594531694</v>
      </c>
    </row>
    <row r="18" spans="3:19">
      <c r="C18" s="10" t="str">
        <f t="shared" si="3"/>
        <v>10 Mbps</v>
      </c>
      <c r="D18" s="22">
        <v>10</v>
      </c>
      <c r="F18" s="34" cm="1">
        <f t="array" ref="F18">INDEX('Costo SCyD'!$O$9:$S$597,MATCH(F$11&amp;F$12&amp;F$13&amp;$D18,'Costo SCyD'!$A$9:$A$597&amp;'Costo SCyD'!$B$9:$B$597&amp;'Costo SCyD'!$C$9:$C$597&amp;'Costo SCyD'!$D$9:$D$597,0),MATCH('Resultados Caso I'!$D$4,'Costo SCyD'!$O$2:$S$2,0))+IF($D$6="Sí",INDEX(costos.acceso,MATCH($D18,vel.SAIB,0),MATCH($D$4,years,0)),0)</f>
        <v>133.1086843447778</v>
      </c>
      <c r="G18" s="34" cm="1">
        <f t="array" ref="G18">INDEX('Costo SCyD'!$O$9:$S$597,MATCH(G$11&amp;G$12&amp;G$13&amp;$D18,'Costo SCyD'!$A$9:$A$597&amp;'Costo SCyD'!$B$9:$B$597&amp;'Costo SCyD'!$C$9:$C$597&amp;'Costo SCyD'!$D$9:$D$597,0),MATCH('Resultados Caso I'!$D$4,'Costo SCyD'!$O$2:$S$2,0))+IF($D$6="Sí",INDEX(costos.acceso,MATCH($D18,vel.SAIB,0),MATCH($D$4,years,0)),0)</f>
        <v>136.47949768153529</v>
      </c>
      <c r="H18" s="34" cm="1">
        <f t="array" ref="H18">INDEX('Costo SCyD'!$O$9:$S$597,MATCH(H$11&amp;H$12&amp;H$13&amp;$D18,'Costo SCyD'!$A$9:$A$597&amp;'Costo SCyD'!$B$9:$B$597&amp;'Costo SCyD'!$C$9:$C$597&amp;'Costo SCyD'!$D$9:$D$597,0),MATCH('Resultados Caso I'!$D$4,'Costo SCyD'!$O$2:$S$2,0))+IF($D$6="Sí",INDEX(costos.acceso,MATCH($D18,vel.SAIB,0),MATCH($D$4,years,0)),0)</f>
        <v>141.45580353129495</v>
      </c>
      <c r="I18" s="34" cm="1">
        <f t="array" ref="I18">INDEX('Costo SCyD'!$O$9:$S$597,MATCH(I$11&amp;I$12&amp;I$13&amp;$D18,'Costo SCyD'!$A$9:$A$597&amp;'Costo SCyD'!$B$9:$B$597&amp;'Costo SCyD'!$C$9:$C$597&amp;'Costo SCyD'!$D$9:$D$597,0),MATCH('Resultados Caso I'!$D$4,'Costo SCyD'!$O$2:$S$2,0))+IF($D$6="Sí",INDEX(costos.acceso,MATCH($D18,vel.SAIB,0),MATCH($D$4,years,0)),0)</f>
        <v>145.96153219604381</v>
      </c>
      <c r="K18" s="34" cm="1">
        <f t="array" ref="K18">INDEX('Costo SCyD'!$O$9:$S$597,MATCH(K$11&amp;K$12&amp;K$13&amp;$D18,'Costo SCyD'!$A$9:$A$597&amp;'Costo SCyD'!$B$9:$B$597&amp;'Costo SCyD'!$C$9:$C$597&amp;'Costo SCyD'!$D$9:$D$597,0),MATCH('Resultados Caso I'!$D$4,'Costo SCyD'!$O$2:$S$2,0))+IF($D$6="Sí",INDEX(costos.acceso,MATCH($D18,vel.SAIB,0),MATCH($D$4,years,0)),0)</f>
        <v>145.79006116315895</v>
      </c>
      <c r="L18" s="34" cm="1">
        <f t="array" ref="L18">INDEX('Costo SCyD'!$O$9:$S$597,MATCH(L$11&amp;L$12&amp;L$13&amp;$D18,'Costo SCyD'!$A$9:$A$597&amp;'Costo SCyD'!$B$9:$B$597&amp;'Costo SCyD'!$C$9:$C$597&amp;'Costo SCyD'!$D$9:$D$597,0),MATCH('Resultados Caso I'!$D$4,'Costo SCyD'!$O$2:$S$2,0))+IF($D$6="Sí",INDEX(costos.acceso,MATCH($D18,vel.SAIB,0),MATCH($D$4,years,0)),0)</f>
        <v>150.55772856160419</v>
      </c>
      <c r="M18" s="34" cm="1">
        <f t="array" ref="M18">INDEX('Costo SCyD'!$O$9:$S$597,MATCH(M$11&amp;M$12&amp;M$13&amp;$D18,'Costo SCyD'!$A$9:$A$597&amp;'Costo SCyD'!$B$9:$B$597&amp;'Costo SCyD'!$C$9:$C$597&amp;'Costo SCyD'!$D$9:$D$597,0),MATCH('Resultados Caso I'!$D$4,'Costo SCyD'!$O$2:$S$2,0))+IF($D$6="Sí",INDEX(costos.acceso,MATCH($D18,vel.SAIB,0),MATCH($D$4,years,0)),0)</f>
        <v>157.59619933833781</v>
      </c>
      <c r="N18" s="34" cm="1">
        <f t="array" ref="N18">INDEX('Costo SCyD'!$O$9:$S$597,MATCH(N$11&amp;N$12&amp;N$13&amp;$D18,'Costo SCyD'!$A$9:$A$597&amp;'Costo SCyD'!$B$9:$B$597&amp;'Costo SCyD'!$C$9:$C$597&amp;'Costo SCyD'!$D$9:$D$597,0),MATCH('Resultados Caso I'!$D$4,'Costo SCyD'!$O$2:$S$2,0))+IF($D$6="Sí",INDEX(costos.acceso,MATCH($D18,vel.SAIB,0),MATCH($D$4,years,0)),0)</f>
        <v>163.96908727814508</v>
      </c>
      <c r="P18" s="34" cm="1">
        <f t="array" ref="P18">INDEX('Costo SCyD'!$O$9:$S$597,MATCH(P$11&amp;P$12&amp;P$13&amp;$D18,'Costo SCyD'!$A$9:$A$597&amp;'Costo SCyD'!$B$9:$B$597&amp;'Costo SCyD'!$C$9:$C$597&amp;'Costo SCyD'!$D$9:$D$597,0),MATCH('Resultados Caso I'!$D$4,'Costo SCyD'!$O$2:$S$2,0))+IF($D$6="Sí",INDEX(costos.acceso,MATCH($D18,vel.SAIB,0),MATCH($D$4,years,0)),0)</f>
        <v>160.35525915988467</v>
      </c>
      <c r="Q18" s="34" cm="1">
        <f t="array" ref="Q18">INDEX('Costo SCyD'!$O$9:$S$597,MATCH(Q$11&amp;Q$12&amp;Q$13&amp;$D18,'Costo SCyD'!$A$9:$A$597&amp;'Costo SCyD'!$B$9:$B$597&amp;'Costo SCyD'!$C$9:$C$597&amp;'Costo SCyD'!$D$9:$D$597,0),MATCH('Resultados Caso I'!$D$4,'Costo SCyD'!$O$2:$S$2,0))+IF($D$6="Sí",INDEX(costos.acceso,MATCH($D18,vel.SAIB,0),MATCH($D$4,years,0)),0)</f>
        <v>166.72728358299639</v>
      </c>
      <c r="R18" s="34" cm="1">
        <f t="array" ref="R18">INDEX('Costo SCyD'!$O$9:$S$597,MATCH(R$11&amp;R$12&amp;R$13&amp;$D18,'Costo SCyD'!$A$9:$A$597&amp;'Costo SCyD'!$B$9:$B$597&amp;'Costo SCyD'!$C$9:$C$597&amp;'Costo SCyD'!$D$9:$D$597,0),MATCH('Resultados Caso I'!$D$4,'Costo SCyD'!$O$2:$S$2,0))+IF($D$6="Sí",INDEX(costos.acceso,MATCH($D18,vel.SAIB,0),MATCH($D$4,years,0)),0)</f>
        <v>176.13425431785308</v>
      </c>
      <c r="S18" s="34" cm="1">
        <f t="array" ref="S18">INDEX('Costo SCyD'!$O$9:$S$597,MATCH(S$11&amp;S$12&amp;S$13&amp;$D18,'Costo SCyD'!$A$9:$A$597&amp;'Costo SCyD'!$B$9:$B$597&amp;'Costo SCyD'!$C$9:$C$597&amp;'Costo SCyD'!$D$9:$D$597,0),MATCH('Resultados Caso I'!$D$4,'Costo SCyD'!$O$2:$S$2,0))+IF($D$6="Sí",INDEX(costos.acceso,MATCH($D18,vel.SAIB,0),MATCH($D$4,years,0)),0)</f>
        <v>184.65166843349559</v>
      </c>
    </row>
    <row r="19" spans="3:19">
      <c r="C19" s="10" t="str">
        <f t="shared" si="3"/>
        <v>15 Mbps</v>
      </c>
      <c r="D19" s="22">
        <v>15</v>
      </c>
      <c r="F19" s="34" cm="1">
        <f t="array" ref="F19">INDEX('Costo SCyD'!$O$9:$S$597,MATCH(F$11&amp;F$12&amp;F$13&amp;$D19,'Costo SCyD'!$A$9:$A$597&amp;'Costo SCyD'!$B$9:$B$597&amp;'Costo SCyD'!$C$9:$C$597&amp;'Costo SCyD'!$D$9:$D$597,0),MATCH('Resultados Caso I'!$D$4,'Costo SCyD'!$O$2:$S$2,0))+IF($D$6="Sí",INDEX(costos.acceso,MATCH($D19,vel.SAIB,0),MATCH($D$4,years,0)),0)</f>
        <v>139.7772023144127</v>
      </c>
      <c r="G19" s="34" cm="1">
        <f t="array" ref="G19">INDEX('Costo SCyD'!$O$9:$S$597,MATCH(G$11&amp;G$12&amp;G$13&amp;$D19,'Costo SCyD'!$A$9:$A$597&amp;'Costo SCyD'!$B$9:$B$597&amp;'Costo SCyD'!$C$9:$C$597&amp;'Costo SCyD'!$D$9:$D$597,0),MATCH('Resultados Caso I'!$D$4,'Costo SCyD'!$O$2:$S$2,0))+IF($D$6="Sí",INDEX(costos.acceso,MATCH($D19,vel.SAIB,0),MATCH($D$4,years,0)),0)</f>
        <v>143.88255311857046</v>
      </c>
      <c r="H19" s="34" cm="1">
        <f t="array" ref="H19">INDEX('Costo SCyD'!$O$9:$S$597,MATCH(H$11&amp;H$12&amp;H$13&amp;$D19,'Costo SCyD'!$A$9:$A$597&amp;'Costo SCyD'!$B$9:$B$597&amp;'Costo SCyD'!$C$9:$C$597&amp;'Costo SCyD'!$D$9:$D$597,0),MATCH('Resultados Caso I'!$D$4,'Costo SCyD'!$O$2:$S$2,0))+IF($D$6="Sí",INDEX(costos.acceso,MATCH($D19,vel.SAIB,0),MATCH($D$4,years,0)),0)</f>
        <v>149.94325099206878</v>
      </c>
      <c r="I19" s="34" cm="1">
        <f t="array" ref="I19">INDEX('Costo SCyD'!$O$9:$S$597,MATCH(I$11&amp;I$12&amp;I$13&amp;$D19,'Costo SCyD'!$A$9:$A$597&amp;'Costo SCyD'!$B$9:$B$597&amp;'Costo SCyD'!$C$9:$C$597&amp;'Costo SCyD'!$D$9:$D$597,0),MATCH('Resultados Caso I'!$D$4,'Costo SCyD'!$O$2:$S$2,0))+IF($D$6="Sí",INDEX(costos.acceso,MATCH($D19,vel.SAIB,0),MATCH($D$4,years,0)),0)</f>
        <v>155.43082771292541</v>
      </c>
      <c r="K19" s="34" cm="1">
        <f t="array" ref="K19">INDEX('Costo SCyD'!$O$9:$S$597,MATCH(K$11&amp;K$12&amp;K$13&amp;$D19,'Costo SCyD'!$A$9:$A$597&amp;'Costo SCyD'!$B$9:$B$597&amp;'Costo SCyD'!$C$9:$C$597&amp;'Costo SCyD'!$D$9:$D$597,0),MATCH('Resultados Caso I'!$D$4,'Costo SCyD'!$O$2:$S$2,0))+IF($D$6="Sí",INDEX(costos.acceso,MATCH($D19,vel.SAIB,0),MATCH($D$4,years,0)),0)</f>
        <v>155.22199124753371</v>
      </c>
      <c r="L19" s="34" cm="1">
        <f t="array" ref="L19">INDEX('Costo SCyD'!$O$9:$S$597,MATCH(L$11&amp;L$12&amp;L$13&amp;$D19,'Costo SCyD'!$A$9:$A$597&amp;'Costo SCyD'!$B$9:$B$597&amp;'Costo SCyD'!$C$9:$C$597&amp;'Costo SCyD'!$D$9:$D$597,0),MATCH('Resultados Caso I'!$D$4,'Costo SCyD'!$O$2:$S$2,0))+IF($D$6="Sí",INDEX(costos.acceso,MATCH($D19,vel.SAIB,0),MATCH($D$4,years,0)),0)</f>
        <v>161.02858604610296</v>
      </c>
      <c r="M19" s="34" cm="1">
        <f t="array" ref="M19">INDEX('Costo SCyD'!$O$9:$S$597,MATCH(M$11&amp;M$12&amp;M$13&amp;$D19,'Costo SCyD'!$A$9:$A$597&amp;'Costo SCyD'!$B$9:$B$597&amp;'Costo SCyD'!$C$9:$C$597&amp;'Costo SCyD'!$D$9:$D$597,0),MATCH('Resultados Caso I'!$D$4,'Costo SCyD'!$O$2:$S$2,0))+IF($D$6="Sí",INDEX(costos.acceso,MATCH($D19,vel.SAIB,0),MATCH($D$4,years,0)),0)</f>
        <v>169.60081736731274</v>
      </c>
      <c r="N19" s="34" cm="1">
        <f t="array" ref="N19">INDEX('Costo SCyD'!$O$9:$S$597,MATCH(N$11&amp;N$12&amp;N$13&amp;$D19,'Costo SCyD'!$A$9:$A$597&amp;'Costo SCyD'!$B$9:$B$597&amp;'Costo SCyD'!$C$9:$C$597&amp;'Costo SCyD'!$D$9:$D$597,0),MATCH('Resultados Caso I'!$D$4,'Costo SCyD'!$O$2:$S$2,0))+IF($D$6="Sí",INDEX(costos.acceso,MATCH($D19,vel.SAIB,0),MATCH($D$4,years,0)),0)</f>
        <v>177.36242799795721</v>
      </c>
      <c r="P19" s="34" cm="1">
        <f t="array" ref="P19">INDEX('Costo SCyD'!$O$9:$S$597,MATCH(P$11&amp;P$12&amp;P$13&amp;$D19,'Costo SCyD'!$A$9:$A$597&amp;'Costo SCyD'!$B$9:$B$597&amp;'Costo SCyD'!$C$9:$C$597&amp;'Costo SCyD'!$D$9:$D$597,0),MATCH('Resultados Caso I'!$D$4,'Costo SCyD'!$O$2:$S$2,0))+IF($D$6="Sí",INDEX(costos.acceso,MATCH($D19,vel.SAIB,0),MATCH($D$4,years,0)),0)</f>
        <v>172.96110680653828</v>
      </c>
      <c r="Q19" s="34" cm="1">
        <f t="array" ref="Q19">INDEX('Costo SCyD'!$O$9:$S$597,MATCH(Q$11&amp;Q$12&amp;Q$13&amp;$D19,'Costo SCyD'!$A$9:$A$597&amp;'Costo SCyD'!$B$9:$B$597&amp;'Costo SCyD'!$C$9:$C$597&amp;'Costo SCyD'!$D$9:$D$597,0),MATCH('Resultados Caso I'!$D$4,'Costo SCyD'!$O$2:$S$2,0))+IF($D$6="Sí",INDEX(costos.acceso,MATCH($D19,vel.SAIB,0),MATCH($D$4,years,0)),0)</f>
        <v>180.72166575065896</v>
      </c>
      <c r="R19" s="34" cm="1">
        <f t="array" ref="R19">INDEX('Costo SCyD'!$O$9:$S$597,MATCH(R$11&amp;R$12&amp;R$13&amp;$D19,'Costo SCyD'!$A$9:$A$597&amp;'Costo SCyD'!$B$9:$B$597&amp;'Costo SCyD'!$C$9:$C$597&amp;'Costo SCyD'!$D$9:$D$597,0),MATCH('Resultados Caso I'!$D$4,'Costo SCyD'!$O$2:$S$2,0))+IF($D$6="Sí",INDEX(costos.acceso,MATCH($D19,vel.SAIB,0),MATCH($D$4,years,0)),0)</f>
        <v>192.17851933845844</v>
      </c>
      <c r="S19" s="34" cm="1">
        <f t="array" ref="S19">INDEX('Costo SCyD'!$O$9:$S$597,MATCH(S$11&amp;S$12&amp;S$13&amp;$D19,'Costo SCyD'!$A$9:$A$597&amp;'Costo SCyD'!$B$9:$B$597&amp;'Costo SCyD'!$C$9:$C$597&amp;'Costo SCyD'!$D$9:$D$597,0),MATCH('Resultados Caso I'!$D$4,'Costo SCyD'!$O$2:$S$2,0))+IF($D$6="Sí",INDEX(costos.acceso,MATCH($D19,vel.SAIB,0),MATCH($D$4,years,0)),0)</f>
        <v>202.55197209174372</v>
      </c>
    </row>
    <row r="20" spans="3:19">
      <c r="C20" s="10" t="str">
        <f t="shared" si="3"/>
        <v>20 Mbps</v>
      </c>
      <c r="D20" s="22">
        <v>20</v>
      </c>
      <c r="F20" s="34" cm="1">
        <f t="array" ref="F20">INDEX('Costo SCyD'!$O$9:$S$597,MATCH(F$11&amp;F$12&amp;F$13&amp;$D20,'Costo SCyD'!$A$9:$A$597&amp;'Costo SCyD'!$B$9:$B$597&amp;'Costo SCyD'!$C$9:$C$597&amp;'Costo SCyD'!$D$9:$D$597,0),MATCH('Resultados Caso I'!$D$4,'Costo SCyD'!$O$2:$S$2,0))+IF($D$6="Sí",INDEX(costos.acceso,MATCH($D20,vel.SAIB,0),MATCH($D$4,years,0)),0)</f>
        <v>145.37245841316195</v>
      </c>
      <c r="G20" s="34" cm="1">
        <f t="array" ref="G20">INDEX('Costo SCyD'!$O$9:$S$597,MATCH(G$11&amp;G$12&amp;G$13&amp;$D20,'Costo SCyD'!$A$9:$A$597&amp;'Costo SCyD'!$B$9:$B$597&amp;'Costo SCyD'!$C$9:$C$597&amp;'Costo SCyD'!$D$9:$D$597,0),MATCH('Resultados Caso I'!$D$4,'Costo SCyD'!$O$2:$S$2,0))+IF($D$6="Sí",INDEX(costos.acceso,MATCH($D20,vel.SAIB,0),MATCH($D$4,years,0)),0)</f>
        <v>150.09412685535349</v>
      </c>
      <c r="H20" s="34" cm="1">
        <f t="array" ref="H20">INDEX('Costo SCyD'!$O$9:$S$597,MATCH(H$11&amp;H$12&amp;H$13&amp;$D20,'Costo SCyD'!$A$9:$A$597&amp;'Costo SCyD'!$B$9:$B$597&amp;'Costo SCyD'!$C$9:$C$597&amp;'Costo SCyD'!$D$9:$D$597,0),MATCH('Resultados Caso I'!$D$4,'Costo SCyD'!$O$2:$S$2,0))+IF($D$6="Sí",INDEX(costos.acceso,MATCH($D20,vel.SAIB,0),MATCH($D$4,years,0)),0)</f>
        <v>157.0646897261251</v>
      </c>
      <c r="I20" s="34" cm="1">
        <f t="array" ref="I20">INDEX('Costo SCyD'!$O$9:$S$597,MATCH(I$11&amp;I$12&amp;I$13&amp;$D20,'Costo SCyD'!$A$9:$A$597&amp;'Costo SCyD'!$B$9:$B$597&amp;'Costo SCyD'!$C$9:$C$597&amp;'Costo SCyD'!$D$9:$D$597,0),MATCH('Resultados Caso I'!$D$4,'Costo SCyD'!$O$2:$S$2,0))+IF($D$6="Sí",INDEX(costos.acceso,MATCH($D20,vel.SAIB,0),MATCH($D$4,years,0)),0)</f>
        <v>163.37609137314934</v>
      </c>
      <c r="K20" s="34" cm="1">
        <f t="array" ref="K20">INDEX('Costo SCyD'!$O$9:$S$597,MATCH(K$11&amp;K$12&amp;K$13&amp;$D20,'Costo SCyD'!$A$9:$A$597&amp;'Costo SCyD'!$B$9:$B$597&amp;'Costo SCyD'!$C$9:$C$597&amp;'Costo SCyD'!$D$9:$D$597,0),MATCH('Resultados Caso I'!$D$4,'Costo SCyD'!$O$2:$S$2,0))+IF($D$6="Sí",INDEX(costos.acceso,MATCH($D20,vel.SAIB,0),MATCH($D$4,years,0)),0)</f>
        <v>163.13590323935571</v>
      </c>
      <c r="L20" s="34" cm="1">
        <f t="array" ref="L20">INDEX('Costo SCyD'!$O$9:$S$597,MATCH(L$11&amp;L$12&amp;L$13&amp;$D20,'Costo SCyD'!$A$9:$A$597&amp;'Costo SCyD'!$B$9:$B$597&amp;'Costo SCyD'!$C$9:$C$597&amp;'Costo SCyD'!$D$9:$D$597,0),MATCH('Resultados Caso I'!$D$4,'Costo SCyD'!$O$2:$S$2,0))+IF($D$6="Sí",INDEX(costos.acceso,MATCH($D20,vel.SAIB,0),MATCH($D$4,years,0)),0)</f>
        <v>169.81421569665685</v>
      </c>
      <c r="M20" s="34" cm="1">
        <f t="array" ref="M20">INDEX('Costo SCyD'!$O$9:$S$597,MATCH(M$11&amp;M$12&amp;M$13&amp;$D20,'Costo SCyD'!$A$9:$A$597&amp;'Costo SCyD'!$B$9:$B$597&amp;'Costo SCyD'!$C$9:$C$597&amp;'Costo SCyD'!$D$9:$D$597,0),MATCH('Resultados Caso I'!$D$4,'Costo SCyD'!$O$2:$S$2,0))+IF($D$6="Sí",INDEX(costos.acceso,MATCH($D20,vel.SAIB,0),MATCH($D$4,years,0)),0)</f>
        <v>179.67335710487225</v>
      </c>
      <c r="N20" s="34" cm="1">
        <f t="array" ref="N20">INDEX('Costo SCyD'!$O$9:$S$597,MATCH(N$11&amp;N$12&amp;N$13&amp;$D20,'Costo SCyD'!$A$9:$A$597&amp;'Costo SCyD'!$B$9:$B$597&amp;'Costo SCyD'!$C$9:$C$597&amp;'Costo SCyD'!$D$9:$D$597,0),MATCH('Resultados Caso I'!$D$4,'Costo SCyD'!$O$2:$S$2,0))+IF($D$6="Sí",INDEX(costos.acceso,MATCH($D20,vel.SAIB,0),MATCH($D$4,years,0)),0)</f>
        <v>188.60018302634447</v>
      </c>
      <c r="P20" s="34" cm="1">
        <f t="array" ref="P20">INDEX('Costo SCyD'!$O$9:$S$597,MATCH(P$11&amp;P$12&amp;P$13&amp;$D20,'Costo SCyD'!$A$9:$A$597&amp;'Costo SCyD'!$B$9:$B$597&amp;'Costo SCyD'!$C$9:$C$597&amp;'Costo SCyD'!$D$9:$D$597,0),MATCH('Resultados Caso I'!$D$4,'Costo SCyD'!$O$2:$S$2,0))+IF($D$6="Sí",INDEX(costos.acceso,MATCH($D20,vel.SAIB,0),MATCH($D$4,years,0)),0)</f>
        <v>183.53811150923445</v>
      </c>
      <c r="Q20" s="34" cm="1">
        <f t="array" ref="Q20">INDEX('Costo SCyD'!$O$9:$S$597,MATCH(Q$11&amp;Q$12&amp;Q$13&amp;$D20,'Costo SCyD'!$A$9:$A$597&amp;'Costo SCyD'!$B$9:$B$597&amp;'Costo SCyD'!$C$9:$C$597&amp;'Costo SCyD'!$D$9:$D$597,0),MATCH('Resultados Caso I'!$D$4,'Costo SCyD'!$O$2:$S$2,0))+IF($D$6="Sí",INDEX(costos.acceso,MATCH($D20,vel.SAIB,0),MATCH($D$4,years,0)),0)</f>
        <v>192.46372785926997</v>
      </c>
      <c r="R20" s="34" cm="1">
        <f t="array" ref="R20">INDEX('Costo SCyD'!$O$9:$S$597,MATCH(R$11&amp;R$12&amp;R$13&amp;$D20,'Costo SCyD'!$A$9:$A$597&amp;'Costo SCyD'!$B$9:$B$597&amp;'Costo SCyD'!$C$9:$C$597&amp;'Costo SCyD'!$D$9:$D$597,0),MATCH('Resultados Caso I'!$D$4,'Costo SCyD'!$O$2:$S$2,0))+IF($D$6="Sí",INDEX(costos.acceso,MATCH($D20,vel.SAIB,0),MATCH($D$4,years,0)),0)</f>
        <v>205.64054675073612</v>
      </c>
      <c r="S20" s="34" cm="1">
        <f t="array" ref="S20">INDEX('Costo SCyD'!$O$9:$S$597,MATCH(S$11&amp;S$12&amp;S$13&amp;$D20,'Costo SCyD'!$A$9:$A$597&amp;'Costo SCyD'!$B$9:$B$597&amp;'Costo SCyD'!$C$9:$C$597&amp;'Costo SCyD'!$D$9:$D$597,0),MATCH('Resultados Caso I'!$D$4,'Costo SCyD'!$O$2:$S$2,0))+IF($D$6="Sí",INDEX(costos.acceso,MATCH($D20,vel.SAIB,0),MATCH($D$4,years,0)),0)</f>
        <v>217.57131876957229</v>
      </c>
    </row>
    <row r="21" spans="3:19">
      <c r="C21" s="10" t="str">
        <f t="shared" si="3"/>
        <v>30 Mbps</v>
      </c>
      <c r="D21" s="22">
        <v>30</v>
      </c>
      <c r="F21" s="34" cm="1">
        <f t="array" ref="F21">INDEX('Costo SCyD'!$O$9:$S$597,MATCH(F$11&amp;F$12&amp;F$13&amp;$D21,'Costo SCyD'!$A$9:$A$597&amp;'Costo SCyD'!$B$9:$B$597&amp;'Costo SCyD'!$C$9:$C$597&amp;'Costo SCyD'!$D$9:$D$597,0),MATCH('Resultados Caso I'!$D$4,'Costo SCyD'!$O$2:$S$2,0))+IF($D$6="Sí",INDEX(costos.acceso,MATCH($D21,vel.SAIB,0),MATCH($D$4,years,0)),0)</f>
        <v>154.71338824456592</v>
      </c>
      <c r="G21" s="34" cm="1">
        <f t="array" ref="G21">INDEX('Costo SCyD'!$O$9:$S$597,MATCH(G$11&amp;G$12&amp;G$13&amp;$D21,'Costo SCyD'!$A$9:$A$597&amp;'Costo SCyD'!$B$9:$B$597&amp;'Costo SCyD'!$C$9:$C$597&amp;'Costo SCyD'!$D$9:$D$597,0),MATCH('Resultados Caso I'!$D$4,'Costo SCyD'!$O$2:$S$2,0))+IF($D$6="Sí",INDEX(costos.acceso,MATCH($D21,vel.SAIB,0),MATCH($D$4,years,0)),0)</f>
        <v>160.46396040610946</v>
      </c>
      <c r="H21" s="34" cm="1">
        <f t="array" ref="H21">INDEX('Costo SCyD'!$O$9:$S$597,MATCH(H$11&amp;H$12&amp;H$13&amp;$D21,'Costo SCyD'!$A$9:$A$597&amp;'Costo SCyD'!$B$9:$B$597&amp;'Costo SCyD'!$C$9:$C$597&amp;'Costo SCyD'!$D$9:$D$597,0),MATCH('Resultados Caso I'!$D$4,'Costo SCyD'!$O$2:$S$2,0))+IF($D$6="Sí",INDEX(costos.acceso,MATCH($D21,vel.SAIB,0),MATCH($D$4,years,0)),0)</f>
        <v>168.95348593838997</v>
      </c>
      <c r="I21" s="34" cm="1">
        <f t="array" ref="I21">INDEX('Costo SCyD'!$O$9:$S$597,MATCH(I$11&amp;I$12&amp;I$13&amp;$D21,'Costo SCyD'!$A$9:$A$597&amp;'Costo SCyD'!$B$9:$B$597&amp;'Costo SCyD'!$C$9:$C$597&amp;'Costo SCyD'!$D$9:$D$597,0),MATCH('Resultados Caso I'!$D$4,'Costo SCyD'!$O$2:$S$2,0))+IF($D$6="Sí",INDEX(costos.acceso,MATCH($D21,vel.SAIB,0),MATCH($D$4,years,0)),0)</f>
        <v>176.64021173374294</v>
      </c>
      <c r="K21" s="34" cm="1">
        <f t="array" ref="K21">INDEX('Costo SCyD'!$O$9:$S$597,MATCH(K$11&amp;K$12&amp;K$13&amp;$D21,'Costo SCyD'!$A$9:$A$597&amp;'Costo SCyD'!$B$9:$B$597&amp;'Costo SCyD'!$C$9:$C$597&amp;'Costo SCyD'!$D$9:$D$597,0),MATCH('Resultados Caso I'!$D$4,'Costo SCyD'!$O$2:$S$2,0))+IF($D$6="Sí",INDEX(costos.acceso,MATCH($D21,vel.SAIB,0),MATCH($D$4,years,0)),0)</f>
        <v>176.34768395195624</v>
      </c>
      <c r="L21" s="34" cm="1">
        <f t="array" ref="L21">INDEX('Costo SCyD'!$O$9:$S$597,MATCH(L$11&amp;L$12&amp;L$13&amp;$D21,'Costo SCyD'!$A$9:$A$597&amp;'Costo SCyD'!$B$9:$B$597&amp;'Costo SCyD'!$C$9:$C$597&amp;'Costo SCyD'!$D$9:$D$597,0),MATCH('Resultados Caso I'!$D$4,'Costo SCyD'!$O$2:$S$2,0))+IF($D$6="Sí",INDEX(costos.acceso,MATCH($D21,vel.SAIB,0),MATCH($D$4,years,0)),0)</f>
        <v>184.48127447683862</v>
      </c>
      <c r="M21" s="34" cm="1">
        <f t="array" ref="M21">INDEX('Costo SCyD'!$O$9:$S$597,MATCH(M$11&amp;M$12&amp;M$13&amp;$D21,'Costo SCyD'!$A$9:$A$597&amp;'Costo SCyD'!$B$9:$B$597&amp;'Costo SCyD'!$C$9:$C$597&amp;'Costo SCyD'!$D$9:$D$597,0),MATCH('Resultados Caso I'!$D$4,'Costo SCyD'!$O$2:$S$2,0))+IF($D$6="Sí",INDEX(costos.acceso,MATCH($D21,vel.SAIB,0),MATCH($D$4,years,0)),0)</f>
        <v>196.48883172338043</v>
      </c>
      <c r="N21" s="34" cm="1">
        <f t="array" ref="N21">INDEX('Costo SCyD'!$O$9:$S$597,MATCH(N$11&amp;N$12&amp;N$13&amp;$D21,'Costo SCyD'!$A$9:$A$597&amp;'Costo SCyD'!$B$9:$B$597&amp;'Costo SCyD'!$C$9:$C$597&amp;'Costo SCyD'!$D$9:$D$597,0),MATCH('Resultados Caso I'!$D$4,'Costo SCyD'!$O$2:$S$2,0))+IF($D$6="Sí",INDEX(costos.acceso,MATCH($D21,vel.SAIB,0),MATCH($D$4,years,0)),0)</f>
        <v>207.36091163823721</v>
      </c>
      <c r="P21" s="34" cm="1">
        <f t="array" ref="P21">INDEX('Costo SCyD'!$O$9:$S$597,MATCH(P$11&amp;P$12&amp;P$13&amp;$D21,'Costo SCyD'!$A$9:$A$597&amp;'Costo SCyD'!$B$9:$B$597&amp;'Costo SCyD'!$C$9:$C$597&amp;'Costo SCyD'!$D$9:$D$597,0),MATCH('Resultados Caso I'!$D$4,'Costo SCyD'!$O$2:$S$2,0))+IF($D$6="Sí",INDEX(costos.acceso,MATCH($D21,vel.SAIB,0),MATCH($D$4,years,0)),0)</f>
        <v>201.19575881091919</v>
      </c>
      <c r="Q21" s="34" cm="1">
        <f t="array" ref="Q21">INDEX('Costo SCyD'!$O$9:$S$597,MATCH(Q$11&amp;Q$12&amp;Q$13&amp;$D21,'Costo SCyD'!$A$9:$A$597&amp;'Costo SCyD'!$B$9:$B$597&amp;'Costo SCyD'!$C$9:$C$597&amp;'Costo SCyD'!$D$9:$D$597,0),MATCH('Resultados Caso I'!$D$4,'Costo SCyD'!$O$2:$S$2,0))+IF($D$6="Sí",INDEX(costos.acceso,MATCH($D21,vel.SAIB,0),MATCH($D$4,years,0)),0)</f>
        <v>212.06636557535958</v>
      </c>
      <c r="R21" s="34" cm="1">
        <f t="array" ref="R21">INDEX('Costo SCyD'!$O$9:$S$597,MATCH(R$11&amp;R$12&amp;R$13&amp;$D21,'Costo SCyD'!$A$9:$A$597&amp;'Costo SCyD'!$B$9:$B$597&amp;'Costo SCyD'!$C$9:$C$597&amp;'Costo SCyD'!$D$9:$D$597,0),MATCH('Resultados Caso I'!$D$4,'Costo SCyD'!$O$2:$S$2,0))+IF($D$6="Sí",INDEX(costos.acceso,MATCH($D21,vel.SAIB,0),MATCH($D$4,years,0)),0)</f>
        <v>228.11455888301936</v>
      </c>
      <c r="S21" s="34" cm="1">
        <f t="array" ref="S21">INDEX('Costo SCyD'!$O$9:$S$597,MATCH(S$11&amp;S$12&amp;S$13&amp;$D21,'Costo SCyD'!$A$9:$A$597&amp;'Costo SCyD'!$B$9:$B$597&amp;'Costo SCyD'!$C$9:$C$597&amp;'Costo SCyD'!$D$9:$D$597,0),MATCH('Resultados Caso I'!$D$4,'Costo SCyD'!$O$2:$S$2,0))+IF($D$6="Sí",INDEX(costos.acceso,MATCH($D21,vel.SAIB,0),MATCH($D$4,years,0)),0)</f>
        <v>242.6451779379646</v>
      </c>
    </row>
    <row r="22" spans="3:19">
      <c r="C22" s="10" t="str">
        <f t="shared" si="3"/>
        <v>40 Mbps</v>
      </c>
      <c r="D22" s="22">
        <v>40</v>
      </c>
      <c r="F22" s="34" cm="1">
        <f t="array" ref="F22">INDEX('Costo SCyD'!$O$9:$S$597,MATCH(F$11&amp;F$12&amp;F$13&amp;$D22,'Costo SCyD'!$A$9:$A$597&amp;'Costo SCyD'!$B$9:$B$597&amp;'Costo SCyD'!$C$9:$C$597&amp;'Costo SCyD'!$D$9:$D$597,0),MATCH('Resultados Caso I'!$D$4,'Costo SCyD'!$O$2:$S$2,0))+IF($D$6="Sí",INDEX(costos.acceso,MATCH($D22,vel.SAIB,0),MATCH($D$4,years,0)),0)</f>
        <v>162.55094598155335</v>
      </c>
      <c r="G22" s="34" cm="1">
        <f t="array" ref="G22">INDEX('Costo SCyD'!$O$9:$S$597,MATCH(G$11&amp;G$12&amp;G$13&amp;$D22,'Costo SCyD'!$A$9:$A$597&amp;'Costo SCyD'!$B$9:$B$597&amp;'Costo SCyD'!$C$9:$C$597&amp;'Costo SCyD'!$D$9:$D$597,0),MATCH('Resultados Caso I'!$D$4,'Costo SCyD'!$O$2:$S$2,0))+IF($D$6="Sí",INDEX(costos.acceso,MATCH($D22,vel.SAIB,0),MATCH($D$4,years,0)),0)</f>
        <v>169.1648253782194</v>
      </c>
      <c r="H22" s="34" cm="1">
        <f t="array" ref="H22">INDEX('Costo SCyD'!$O$9:$S$597,MATCH(H$11&amp;H$12&amp;H$13&amp;$D22,'Costo SCyD'!$A$9:$A$597&amp;'Costo SCyD'!$B$9:$B$597&amp;'Costo SCyD'!$C$9:$C$597&amp;'Costo SCyD'!$D$9:$D$597,0),MATCH('Resultados Caso I'!$D$4,'Costo SCyD'!$O$2:$S$2,0))+IF($D$6="Sí",INDEX(costos.acceso,MATCH($D22,vel.SAIB,0),MATCH($D$4,years,0)),0)</f>
        <v>178.9288447537017</v>
      </c>
      <c r="I22" s="34" cm="1">
        <f t="array" ref="I22">INDEX('Costo SCyD'!$O$9:$S$597,MATCH(I$11&amp;I$12&amp;I$13&amp;$D22,'Costo SCyD'!$A$9:$A$597&amp;'Costo SCyD'!$B$9:$B$597&amp;'Costo SCyD'!$C$9:$C$597&amp;'Costo SCyD'!$D$9:$D$597,0),MATCH('Resultados Caso I'!$D$4,'Costo SCyD'!$O$2:$S$2,0))+IF($D$6="Sí",INDEX(costos.acceso,MATCH($D22,vel.SAIB,0),MATCH($D$4,years,0)),0)</f>
        <v>187.76954372026512</v>
      </c>
      <c r="K22" s="34" cm="1">
        <f t="array" ref="K22">INDEX('Costo SCyD'!$O$9:$S$597,MATCH(K$11&amp;K$12&amp;K$13&amp;$D22,'Costo SCyD'!$A$9:$A$597&amp;'Costo SCyD'!$B$9:$B$597&amp;'Costo SCyD'!$C$9:$C$597&amp;'Costo SCyD'!$D$9:$D$597,0),MATCH('Resultados Caso I'!$D$4,'Costo SCyD'!$O$2:$S$2,0))+IF($D$6="Sí",INDEX(costos.acceso,MATCH($D22,vel.SAIB,0),MATCH($D$4,years,0)),0)</f>
        <v>187.43310007351806</v>
      </c>
      <c r="L22" s="34" cm="1">
        <f t="array" ref="L22">INDEX('Costo SCyD'!$O$9:$S$597,MATCH(L$11&amp;L$12&amp;L$13&amp;$D22,'Costo SCyD'!$A$9:$A$597&amp;'Costo SCyD'!$B$9:$B$597&amp;'Costo SCyD'!$C$9:$C$597&amp;'Costo SCyD'!$D$9:$D$597,0),MATCH('Resultados Caso I'!$D$4,'Costo SCyD'!$O$2:$S$2,0))+IF($D$6="Sí",INDEX(costos.acceso,MATCH($D22,vel.SAIB,0),MATCH($D$4,years,0)),0)</f>
        <v>196.78774953834602</v>
      </c>
      <c r="M22" s="34" cm="1">
        <f t="array" ref="M22">INDEX('Costo SCyD'!$O$9:$S$597,MATCH(M$11&amp;M$12&amp;M$13&amp;$D22,'Costo SCyD'!$A$9:$A$597&amp;'Costo SCyD'!$B$9:$B$597&amp;'Costo SCyD'!$C$9:$C$597&amp;'Costo SCyD'!$D$9:$D$597,0),MATCH('Resultados Caso I'!$D$4,'Costo SCyD'!$O$2:$S$2,0))+IF($D$6="Sí",INDEX(costos.acceso,MATCH($D22,vel.SAIB,0),MATCH($D$4,years,0)),0)</f>
        <v>210.59794672329434</v>
      </c>
      <c r="N22" s="34" cm="1">
        <f t="array" ref="N22">INDEX('Costo SCyD'!$O$9:$S$597,MATCH(N$11&amp;N$12&amp;N$13&amp;$D22,'Costo SCyD'!$A$9:$A$597&amp;'Costo SCyD'!$B$9:$B$597&amp;'Costo SCyD'!$C$9:$C$597&amp;'Costo SCyD'!$D$9:$D$597,0),MATCH('Resultados Caso I'!$D$4,'Costo SCyD'!$O$2:$S$2,0))+IF($D$6="Sí",INDEX(costos.acceso,MATCH($D22,vel.SAIB,0),MATCH($D$4,years,0)),0)</f>
        <v>223.10220253085504</v>
      </c>
      <c r="P22" s="34" cm="1">
        <f t="array" ref="P22">INDEX('Costo SCyD'!$O$9:$S$597,MATCH(P$11&amp;P$12&amp;P$13&amp;$D22,'Costo SCyD'!$A$9:$A$597&amp;'Costo SCyD'!$B$9:$B$597&amp;'Costo SCyD'!$C$9:$C$597&amp;'Costo SCyD'!$D$9:$D$597,0),MATCH('Resultados Caso I'!$D$4,'Costo SCyD'!$O$2:$S$2,0))+IF($D$6="Sí",INDEX(costos.acceso,MATCH($D22,vel.SAIB,0),MATCH($D$4,years,0)),0)</f>
        <v>216.01150335928753</v>
      </c>
      <c r="Q22" s="34" cm="1">
        <f t="array" ref="Q22">INDEX('Costo SCyD'!$O$9:$S$597,MATCH(Q$11&amp;Q$12&amp;Q$13&amp;$D22,'Costo SCyD'!$A$9:$A$597&amp;'Costo SCyD'!$B$9:$B$597&amp;'Costo SCyD'!$C$9:$C$597&amp;'Costo SCyD'!$D$9:$D$597,0),MATCH('Resultados Caso I'!$D$4,'Costo SCyD'!$O$2:$S$2,0))+IF($D$6="Sí",INDEX(costos.acceso,MATCH($D22,vel.SAIB,0),MATCH($D$4,years,0)),0)</f>
        <v>228.51406485906227</v>
      </c>
      <c r="R22" s="34" cm="1">
        <f t="array" ref="R22">INDEX('Costo SCyD'!$O$9:$S$597,MATCH(R$11&amp;R$12&amp;R$13&amp;$D22,'Costo SCyD'!$A$9:$A$597&amp;'Costo SCyD'!$B$9:$B$597&amp;'Costo SCyD'!$C$9:$C$597&amp;'Costo SCyD'!$D$9:$D$597,0),MATCH('Resultados Caso I'!$D$4,'Costo SCyD'!$O$2:$S$2,0))+IF($D$6="Sí",INDEX(costos.acceso,MATCH($D22,vel.SAIB,0),MATCH($D$4,years,0)),0)</f>
        <v>246.97150041322368</v>
      </c>
      <c r="S22" s="34" cm="1">
        <f t="array" ref="S22">INDEX('Costo SCyD'!$O$9:$S$597,MATCH(S$11&amp;S$12&amp;S$13&amp;$D22,'Costo SCyD'!$A$9:$A$597&amp;'Costo SCyD'!$B$9:$B$597&amp;'Costo SCyD'!$C$9:$C$597&amp;'Costo SCyD'!$D$9:$D$597,0),MATCH('Resultados Caso I'!$D$4,'Costo SCyD'!$O$2:$S$2,0))+IF($D$6="Sí",INDEX(costos.acceso,MATCH($D22,vel.SAIB,0),MATCH($D$4,years,0)),0)</f>
        <v>263.68353519664765</v>
      </c>
    </row>
    <row r="23" spans="3:19">
      <c r="C23" s="10" t="str">
        <f t="shared" si="3"/>
        <v>50 Mbps</v>
      </c>
      <c r="D23" s="22">
        <v>50</v>
      </c>
      <c r="F23" s="34" cm="1">
        <f t="array" ref="F23">INDEX('Costo SCyD'!$O$9:$S$597,MATCH(F$11&amp;F$12&amp;F$13&amp;$D23,'Costo SCyD'!$A$9:$A$597&amp;'Costo SCyD'!$B$9:$B$597&amp;'Costo SCyD'!$C$9:$C$597&amp;'Costo SCyD'!$D$9:$D$597,0),MATCH('Resultados Caso I'!$D$4,'Costo SCyD'!$O$2:$S$2,0))+IF($D$6="Sí",INDEX(costos.acceso,MATCH($D23,vel.SAIB,0),MATCH($D$4,years,0)),0)</f>
        <v>169.43180624593145</v>
      </c>
      <c r="G23" s="34" cm="1">
        <f t="array" ref="G23">INDEX('Costo SCyD'!$O$9:$S$597,MATCH(G$11&amp;G$12&amp;G$13&amp;$D23,'Costo SCyD'!$A$9:$A$597&amp;'Costo SCyD'!$B$9:$B$597&amp;'Costo SCyD'!$C$9:$C$597&amp;'Costo SCyD'!$D$9:$D$597,0),MATCH('Resultados Caso I'!$D$4,'Costo SCyD'!$O$2:$S$2,0))+IF($D$6="Sí",INDEX(costos.acceso,MATCH($D23,vel.SAIB,0),MATCH($D$4,years,0)),0)</f>
        <v>176.80361262054763</v>
      </c>
      <c r="H23" s="34" cm="1">
        <f t="array" ref="H23">INDEX('Costo SCyD'!$O$9:$S$597,MATCH(H$11&amp;H$12&amp;H$13&amp;$D23,'Costo SCyD'!$A$9:$A$597&amp;'Costo SCyD'!$B$9:$B$597&amp;'Costo SCyD'!$C$9:$C$597&amp;'Costo SCyD'!$D$9:$D$597,0),MATCH('Resultados Caso I'!$D$4,'Costo SCyD'!$O$2:$S$2,0))+IF($D$6="Sí",INDEX(costos.acceso,MATCH($D23,vel.SAIB,0),MATCH($D$4,years,0)),0)</f>
        <v>187.68655377462119</v>
      </c>
      <c r="I23" s="34" cm="1">
        <f t="array" ref="I23">INDEX('Costo SCyD'!$O$9:$S$597,MATCH(I$11&amp;I$12&amp;I$13&amp;$D23,'Costo SCyD'!$A$9:$A$597&amp;'Costo SCyD'!$B$9:$B$597&amp;'Costo SCyD'!$C$9:$C$597&amp;'Costo SCyD'!$D$9:$D$597,0),MATCH('Resultados Caso I'!$D$4,'Costo SCyD'!$O$2:$S$2,0))+IF($D$6="Sí",INDEX(costos.acceso,MATCH($D23,vel.SAIB,0),MATCH($D$4,years,0)),0)</f>
        <v>197.54036529568199</v>
      </c>
      <c r="K23" s="34" cm="1">
        <f t="array" ref="K23">INDEX('Costo SCyD'!$O$9:$S$597,MATCH(K$11&amp;K$12&amp;K$13&amp;$D23,'Costo SCyD'!$A$9:$A$597&amp;'Costo SCyD'!$B$9:$B$597&amp;'Costo SCyD'!$C$9:$C$597&amp;'Costo SCyD'!$D$9:$D$597,0),MATCH('Resultados Caso I'!$D$4,'Costo SCyD'!$O$2:$S$2,0))+IF($D$6="Sí",INDEX(costos.acceso,MATCH($D23,vel.SAIB,0),MATCH($D$4,years,0)),0)</f>
        <v>197.16536640758025</v>
      </c>
      <c r="L23" s="34" cm="1">
        <f t="array" ref="L23">INDEX('Costo SCyD'!$O$9:$S$597,MATCH(L$11&amp;L$12&amp;L$13&amp;$D23,'Costo SCyD'!$A$9:$A$597&amp;'Costo SCyD'!$B$9:$B$597&amp;'Costo SCyD'!$C$9:$C$597&amp;'Costo SCyD'!$D$9:$D$597,0),MATCH('Resultados Caso I'!$D$4,'Costo SCyD'!$O$2:$S$2,0))+IF($D$6="Sí",INDEX(costos.acceso,MATCH($D23,vel.SAIB,0),MATCH($D$4,years,0)),0)</f>
        <v>207.59202532003042</v>
      </c>
      <c r="M23" s="34" cm="1">
        <f t="array" ref="M23">INDEX('Costo SCyD'!$O$9:$S$597,MATCH(M$11&amp;M$12&amp;M$13&amp;$D23,'Costo SCyD'!$A$9:$A$597&amp;'Costo SCyD'!$B$9:$B$597&amp;'Costo SCyD'!$C$9:$C$597&amp;'Costo SCyD'!$D$9:$D$597,0),MATCH('Resultados Caso I'!$D$4,'Costo SCyD'!$O$2:$S$2,0))+IF($D$6="Sí",INDEX(costos.acceso,MATCH($D23,vel.SAIB,0),MATCH($D$4,years,0)),0)</f>
        <v>222.98482182219027</v>
      </c>
      <c r="N23" s="34" cm="1">
        <f t="array" ref="N23">INDEX('Costo SCyD'!$O$9:$S$597,MATCH(N$11&amp;N$12&amp;N$13&amp;$D23,'Costo SCyD'!$A$9:$A$597&amp;'Costo SCyD'!$B$9:$B$597&amp;'Costo SCyD'!$C$9:$C$597&amp;'Costo SCyD'!$D$9:$D$597,0),MATCH('Resultados Caso I'!$D$4,'Costo SCyD'!$O$2:$S$2,0))+IF($D$6="Sí",INDEX(costos.acceso,MATCH($D23,vel.SAIB,0),MATCH($D$4,years,0)),0)</f>
        <v>236.92202072522332</v>
      </c>
      <c r="P23" s="34" cm="1">
        <f t="array" ref="P23">INDEX('Costo SCyD'!$O$9:$S$597,MATCH(P$11&amp;P$12&amp;P$13&amp;$D23,'Costo SCyD'!$A$9:$A$597&amp;'Costo SCyD'!$B$9:$B$597&amp;'Costo SCyD'!$C$9:$C$597&amp;'Costo SCyD'!$D$9:$D$597,0),MATCH('Resultados Caso I'!$D$4,'Costo SCyD'!$O$2:$S$2,0))+IF($D$6="Sí",INDEX(costos.acceso,MATCH($D23,vel.SAIB,0),MATCH($D$4,years,0)),0)</f>
        <v>229.01875273098142</v>
      </c>
      <c r="Q23" s="34" cm="1">
        <f t="array" ref="Q23">INDEX('Costo SCyD'!$O$9:$S$597,MATCH(Q$11&amp;Q$12&amp;Q$13&amp;$D23,'Costo SCyD'!$A$9:$A$597&amp;'Costo SCyD'!$B$9:$B$597&amp;'Costo SCyD'!$C$9:$C$597&amp;'Costo SCyD'!$D$9:$D$597,0),MATCH('Resultados Caso I'!$D$4,'Costo SCyD'!$O$2:$S$2,0))+IF($D$6="Sí",INDEX(costos.acceso,MATCH($D23,vel.SAIB,0),MATCH($D$4,years,0)),0)</f>
        <v>242.95406316460225</v>
      </c>
      <c r="R23" s="34" cm="1">
        <f t="array" ref="R23">INDEX('Costo SCyD'!$O$9:$S$597,MATCH(R$11&amp;R$12&amp;R$13&amp;$D23,'Costo SCyD'!$A$9:$A$597&amp;'Costo SCyD'!$B$9:$B$597&amp;'Costo SCyD'!$C$9:$C$597&amp;'Costo SCyD'!$D$9:$D$597,0),MATCH('Resultados Caso I'!$D$4,'Costo SCyD'!$O$2:$S$2,0))+IF($D$6="Sí",INDEX(costos.acceso,MATCH($D23,vel.SAIB,0),MATCH($D$4,years,0)),0)</f>
        <v>263.52665496992336</v>
      </c>
      <c r="S23" s="34" cm="1">
        <f t="array" ref="S23">INDEX('Costo SCyD'!$O$9:$S$597,MATCH(S$11&amp;S$12&amp;S$13&amp;$D23,'Costo SCyD'!$A$9:$A$597&amp;'Costo SCyD'!$B$9:$B$597&amp;'Costo SCyD'!$C$9:$C$597&amp;'Costo SCyD'!$D$9:$D$597,0),MATCH('Resultados Caso I'!$D$4,'Costo SCyD'!$O$2:$S$2,0))+IF($D$6="Sí",INDEX(costos.acceso,MATCH($D23,vel.SAIB,0),MATCH($D$4,years,0)),0)</f>
        <v>282.15382930445293</v>
      </c>
    </row>
    <row r="24" spans="3:19">
      <c r="C24" s="10" t="str">
        <f t="shared" si="3"/>
        <v>60 Mbps</v>
      </c>
      <c r="D24" s="22">
        <v>60</v>
      </c>
      <c r="F24" s="34" cm="1">
        <f t="array" ref="F24">INDEX('Costo SCyD'!$O$9:$S$597,MATCH(F$11&amp;F$12&amp;F$13&amp;$D24,'Costo SCyD'!$A$9:$A$597&amp;'Costo SCyD'!$B$9:$B$597&amp;'Costo SCyD'!$C$9:$C$597&amp;'Costo SCyD'!$D$9:$D$597,0),MATCH('Resultados Caso I'!$D$4,'Costo SCyD'!$O$2:$S$2,0))+IF($D$6="Sí",INDEX(costos.acceso,MATCH($D24,vel.SAIB,0),MATCH($D$4,years,0)),0)</f>
        <v>175.63525804497118</v>
      </c>
      <c r="G24" s="34" cm="1">
        <f t="array" ref="G24">INDEX('Costo SCyD'!$O$9:$S$597,MATCH(G$11&amp;G$12&amp;G$13&amp;$D24,'Costo SCyD'!$A$9:$A$597&amp;'Costo SCyD'!$B$9:$B$597&amp;'Costo SCyD'!$C$9:$C$597&amp;'Costo SCyD'!$D$9:$D$597,0),MATCH('Resultados Caso I'!$D$4,'Costo SCyD'!$O$2:$S$2,0))+IF($D$6="Sí",INDEX(costos.acceso,MATCH($D24,vel.SAIB,0),MATCH($D$4,years,0)),0)</f>
        <v>183.69037483343868</v>
      </c>
      <c r="H24" s="34" cm="1">
        <f t="array" ref="H24">INDEX('Costo SCyD'!$O$9:$S$597,MATCH(H$11&amp;H$12&amp;H$13&amp;$D24,'Costo SCyD'!$A$9:$A$597&amp;'Costo SCyD'!$B$9:$B$597&amp;'Costo SCyD'!$C$9:$C$597&amp;'Costo SCyD'!$D$9:$D$597,0),MATCH('Resultados Caso I'!$D$4,'Costo SCyD'!$O$2:$S$2,0))+IF($D$6="Sí",INDEX(costos.acceso,MATCH($D24,vel.SAIB,0),MATCH($D$4,years,0)),0)</f>
        <v>195.5820819053904</v>
      </c>
      <c r="I24" s="34" cm="1">
        <f t="array" ref="I24">INDEX('Costo SCyD'!$O$9:$S$597,MATCH(I$11&amp;I$12&amp;I$13&amp;$D24,'Costo SCyD'!$A$9:$A$597&amp;'Costo SCyD'!$B$9:$B$597&amp;'Costo SCyD'!$C$9:$C$597&amp;'Costo SCyD'!$D$9:$D$597,0),MATCH('Resultados Caso I'!$D$4,'Costo SCyD'!$O$2:$S$2,0))+IF($D$6="Sí",INDEX(costos.acceso,MATCH($D24,vel.SAIB,0),MATCH($D$4,years,0)),0)</f>
        <v>206.34926685031843</v>
      </c>
      <c r="K24" s="34" cm="1">
        <f t="array" ref="K24">INDEX('Costo SCyD'!$O$9:$S$597,MATCH(K$11&amp;K$12&amp;K$13&amp;$D24,'Costo SCyD'!$A$9:$A$597&amp;'Costo SCyD'!$B$9:$B$597&amp;'Costo SCyD'!$C$9:$C$597&amp;'Costo SCyD'!$D$9:$D$597,0),MATCH('Resultados Caso I'!$D$4,'Costo SCyD'!$O$2:$S$2,0))+IF($D$6="Sí",INDEX(costos.acceso,MATCH($D24,vel.SAIB,0),MATCH($D$4,years,0)),0)</f>
        <v>205.9395084158584</v>
      </c>
      <c r="L24" s="34" cm="1">
        <f t="array" ref="L24">INDEX('Costo SCyD'!$O$9:$S$597,MATCH(L$11&amp;L$12&amp;L$13&amp;$D24,'Costo SCyD'!$A$9:$A$597&amp;'Costo SCyD'!$B$9:$B$597&amp;'Costo SCyD'!$C$9:$C$597&amp;'Costo SCyD'!$D$9:$D$597,0),MATCH('Resultados Caso I'!$D$4,'Costo SCyD'!$O$2:$S$2,0))+IF($D$6="Sí",INDEX(costos.acceso,MATCH($D24,vel.SAIB,0),MATCH($D$4,years,0)),0)</f>
        <v>217.33263935083559</v>
      </c>
      <c r="M24" s="34" cm="1">
        <f t="array" ref="M24">INDEX('Costo SCyD'!$O$9:$S$597,MATCH(M$11&amp;M$12&amp;M$13&amp;$D24,'Costo SCyD'!$A$9:$A$597&amp;'Costo SCyD'!$B$9:$B$597&amp;'Costo SCyD'!$C$9:$C$597&amp;'Costo SCyD'!$D$9:$D$597,0),MATCH('Resultados Caso I'!$D$4,'Costo SCyD'!$O$2:$S$2,0))+IF($D$6="Sí",INDEX(costos.acceso,MATCH($D24,vel.SAIB,0),MATCH($D$4,years,0)),0)</f>
        <v>234.1522310797987</v>
      </c>
      <c r="N24" s="34" cm="1">
        <f t="array" ref="N24">INDEX('Costo SCyD'!$O$9:$S$597,MATCH(N$11&amp;N$12&amp;N$13&amp;$D24,'Costo SCyD'!$A$9:$A$597&amp;'Costo SCyD'!$B$9:$B$597&amp;'Costo SCyD'!$C$9:$C$597&amp;'Costo SCyD'!$D$9:$D$597,0),MATCH('Resultados Caso I'!$D$4,'Costo SCyD'!$O$2:$S$2,0))+IF($D$6="Sí",INDEX(costos.acceso,MATCH($D24,vel.SAIB,0),MATCH($D$4,years,0)),0)</f>
        <v>249.38130237697828</v>
      </c>
      <c r="P24" s="34" cm="1">
        <f t="array" ref="P24">INDEX('Costo SCyD'!$O$9:$S$597,MATCH(P$11&amp;P$12&amp;P$13&amp;$D24,'Costo SCyD'!$A$9:$A$597&amp;'Costo SCyD'!$B$9:$B$597&amp;'Costo SCyD'!$C$9:$C$597&amp;'Costo SCyD'!$D$9:$D$597,0),MATCH('Resultados Caso I'!$D$4,'Costo SCyD'!$O$2:$S$2,0))+IF($D$6="Sí",INDEX(costos.acceso,MATCH($D24,vel.SAIB,0),MATCH($D$4,years,0)),0)</f>
        <v>240.74546151667209</v>
      </c>
      <c r="Q24" s="34" cm="1">
        <f t="array" ref="Q24">INDEX('Costo SCyD'!$O$9:$S$597,MATCH(Q$11&amp;Q$12&amp;Q$13&amp;$D24,'Costo SCyD'!$A$9:$A$597&amp;'Costo SCyD'!$B$9:$B$597&amp;'Costo SCyD'!$C$9:$C$597&amp;'Costo SCyD'!$D$9:$D$597,0),MATCH('Resultados Caso I'!$D$4,'Costo SCyD'!$O$2:$S$2,0))+IF($D$6="Sí",INDEX(costos.acceso,MATCH($D24,vel.SAIB,0),MATCH($D$4,years,0)),0)</f>
        <v>255.97246929768022</v>
      </c>
      <c r="R24" s="34" cm="1">
        <f t="array" ref="R24">INDEX('Costo SCyD'!$O$9:$S$597,MATCH(R$11&amp;R$12&amp;R$13&amp;$D24,'Costo SCyD'!$A$9:$A$597&amp;'Costo SCyD'!$B$9:$B$597&amp;'Costo SCyD'!$C$9:$C$597&amp;'Costo SCyD'!$D$9:$D$597,0),MATCH('Resultados Caso I'!$D$4,'Costo SCyD'!$O$2:$S$2,0))+IF($D$6="Sí",INDEX(costos.acceso,MATCH($D24,vel.SAIB,0),MATCH($D$4,years,0)),0)</f>
        <v>278.4519839799903</v>
      </c>
      <c r="S24" s="34" cm="1">
        <f t="array" ref="S24">INDEX('Costo SCyD'!$O$9:$S$597,MATCH(S$11&amp;S$12&amp;S$13&amp;$D24,'Costo SCyD'!$A$9:$A$597&amp;'Costo SCyD'!$B$9:$B$597&amp;'Costo SCyD'!$C$9:$C$597&amp;'Costo SCyD'!$D$9:$D$597,0),MATCH('Resultados Caso I'!$D$4,'Costo SCyD'!$O$2:$S$2,0))+IF($D$6="Sí",INDEX(costos.acceso,MATCH($D24,vel.SAIB,0),MATCH($D$4,years,0)),0)</f>
        <v>298.80575578013372</v>
      </c>
    </row>
    <row r="25" spans="3:19">
      <c r="C25" s="10" t="str">
        <f t="shared" si="3"/>
        <v>70 Mbps</v>
      </c>
      <c r="D25" s="22">
        <v>70</v>
      </c>
      <c r="F25" s="34" cm="1">
        <f t="array" ref="F25">INDEX('Costo SCyD'!$O$9:$S$597,MATCH(F$11&amp;F$12&amp;F$13&amp;$D25,'Costo SCyD'!$A$9:$A$597&amp;'Costo SCyD'!$B$9:$B$597&amp;'Costo SCyD'!$C$9:$C$597&amp;'Costo SCyD'!$D$9:$D$597,0),MATCH('Resultados Caso I'!$D$4,'Costo SCyD'!$O$2:$S$2,0))+IF($D$6="Sí",INDEX(costos.acceso,MATCH($D25,vel.SAIB,0),MATCH($D$4,years,0)),0)</f>
        <v>181.32672239080915</v>
      </c>
      <c r="G25" s="34" cm="1">
        <f t="array" ref="G25">INDEX('Costo SCyD'!$O$9:$S$597,MATCH(G$11&amp;G$12&amp;G$13&amp;$D25,'Costo SCyD'!$A$9:$A$597&amp;'Costo SCyD'!$B$9:$B$597&amp;'Costo SCyD'!$C$9:$C$597&amp;'Costo SCyD'!$D$9:$D$597,0),MATCH('Resultados Caso I'!$D$4,'Costo SCyD'!$O$2:$S$2,0))+IF($D$6="Sí",INDEX(costos.acceso,MATCH($D25,vel.SAIB,0),MATCH($D$4,years,0)),0)</f>
        <v>190.00875415880094</v>
      </c>
      <c r="H25" s="34" cm="1">
        <f t="array" ref="H25">INDEX('Costo SCyD'!$O$9:$S$597,MATCH(H$11&amp;H$12&amp;H$13&amp;$D25,'Costo SCyD'!$A$9:$A$597&amp;'Costo SCyD'!$B$9:$B$597&amp;'Costo SCyD'!$C$9:$C$597&amp;'Costo SCyD'!$D$9:$D$597,0),MATCH('Resultados Caso I'!$D$4,'Costo SCyD'!$O$2:$S$2,0))+IF($D$6="Sí",INDEX(costos.acceso,MATCH($D25,vel.SAIB,0),MATCH($D$4,years,0)),0)</f>
        <v>202.82597100190762</v>
      </c>
      <c r="I25" s="34" cm="1">
        <f t="array" ref="I25">INDEX('Costo SCyD'!$O$9:$S$597,MATCH(I$11&amp;I$12&amp;I$13&amp;$D25,'Costo SCyD'!$A$9:$A$597&amp;'Costo SCyD'!$B$9:$B$597&amp;'Costo SCyD'!$C$9:$C$597&amp;'Costo SCyD'!$D$9:$D$597,0),MATCH('Resultados Caso I'!$D$4,'Costo SCyD'!$O$2:$S$2,0))+IF($D$6="Sí",INDEX(costos.acceso,MATCH($D25,vel.SAIB,0),MATCH($D$4,years,0)),0)</f>
        <v>214.43114622140837</v>
      </c>
      <c r="K25" s="34" cm="1">
        <f t="array" ref="K25">INDEX('Costo SCyD'!$O$9:$S$597,MATCH(K$11&amp;K$12&amp;K$13&amp;$D25,'Costo SCyD'!$A$9:$A$597&amp;'Costo SCyD'!$B$9:$B$597&amp;'Costo SCyD'!$C$9:$C$597&amp;'Costo SCyD'!$D$9:$D$597,0),MATCH('Resultados Caso I'!$D$4,'Costo SCyD'!$O$2:$S$2,0))+IF($D$6="Sí",INDEX(costos.acceso,MATCH($D25,vel.SAIB,0),MATCH($D$4,years,0)),0)</f>
        <v>213.98949703883196</v>
      </c>
      <c r="L25" s="34" cm="1">
        <f t="array" ref="L25">INDEX('Costo SCyD'!$O$9:$S$597,MATCH(L$11&amp;L$12&amp;L$13&amp;$D25,'Costo SCyD'!$A$9:$A$597&amp;'Costo SCyD'!$B$9:$B$597&amp;'Costo SCyD'!$C$9:$C$597&amp;'Costo SCyD'!$D$9:$D$597,0),MATCH('Resultados Caso I'!$D$4,'Costo SCyD'!$O$2:$S$2,0))+IF($D$6="Sí",INDEX(costos.acceso,MATCH($D25,vel.SAIB,0),MATCH($D$4,years,0)),0)</f>
        <v>226.26933447780971</v>
      </c>
      <c r="M25" s="34" cm="1">
        <f t="array" ref="M25">INDEX('Costo SCyD'!$O$9:$S$597,MATCH(M$11&amp;M$12&amp;M$13&amp;$D25,'Costo SCyD'!$A$9:$A$597&amp;'Costo SCyD'!$B$9:$B$597&amp;'Costo SCyD'!$C$9:$C$597&amp;'Costo SCyD'!$D$9:$D$597,0),MATCH('Resultados Caso I'!$D$4,'Costo SCyD'!$O$2:$S$2,0))+IF($D$6="Sí",INDEX(costos.acceso,MATCH($D25,vel.SAIB,0),MATCH($D$4,years,0)),0)</f>
        <v>244.3979642109723</v>
      </c>
      <c r="N25" s="34" cm="1">
        <f t="array" ref="N25">INDEX('Costo SCyD'!$O$9:$S$597,MATCH(N$11&amp;N$12&amp;N$13&amp;$D25,'Costo SCyD'!$A$9:$A$597&amp;'Costo SCyD'!$B$9:$B$597&amp;'Costo SCyD'!$C$9:$C$597&amp;'Costo SCyD'!$D$9:$D$597,0),MATCH('Resultados Caso I'!$D$4,'Costo SCyD'!$O$2:$S$2,0))+IF($D$6="Sí",INDEX(costos.acceso,MATCH($D25,vel.SAIB,0),MATCH($D$4,years,0)),0)</f>
        <v>260.81228622160074</v>
      </c>
      <c r="P25" s="34" cm="1">
        <f t="array" ref="P25">INDEX('Costo SCyD'!$O$9:$S$597,MATCH(P$11&amp;P$12&amp;P$13&amp;$D25,'Costo SCyD'!$A$9:$A$597&amp;'Costo SCyD'!$B$9:$B$597&amp;'Costo SCyD'!$C$9:$C$597&amp;'Costo SCyD'!$D$9:$D$597,0),MATCH('Resultados Caso I'!$D$4,'Costo SCyD'!$O$2:$S$2,0))+IF($D$6="Sí",INDEX(costos.acceso,MATCH($D25,vel.SAIB,0),MATCH($D$4,years,0)),0)</f>
        <v>251.50433369137255</v>
      </c>
      <c r="Q25" s="34" cm="1">
        <f t="array" ref="Q25">INDEX('Costo SCyD'!$O$9:$S$597,MATCH(Q$11&amp;Q$12&amp;Q$13&amp;$D25,'Costo SCyD'!$A$9:$A$597&amp;'Costo SCyD'!$B$9:$B$597&amp;'Costo SCyD'!$C$9:$C$597&amp;'Costo SCyD'!$D$9:$D$597,0),MATCH('Resultados Caso I'!$D$4,'Costo SCyD'!$O$2:$S$2,0))+IF($D$6="Sí",INDEX(costos.acceso,MATCH($D25,vel.SAIB,0),MATCH($D$4,years,0)),0)</f>
        <v>267.91643158614704</v>
      </c>
      <c r="R25" s="34" cm="1">
        <f t="array" ref="R25">INDEX('Costo SCyD'!$O$9:$S$597,MATCH(R$11&amp;R$12&amp;R$13&amp;$D25,'Costo SCyD'!$A$9:$A$597&amp;'Costo SCyD'!$B$9:$B$597&amp;'Costo SCyD'!$C$9:$C$597&amp;'Costo SCyD'!$D$9:$D$597,0),MATCH('Resultados Caso I'!$D$4,'Costo SCyD'!$O$2:$S$2,0))+IF($D$6="Sí",INDEX(costos.acceso,MATCH($D25,vel.SAIB,0),MATCH($D$4,years,0)),0)</f>
        <v>292.14548570492462</v>
      </c>
      <c r="S25" s="34" cm="1">
        <f t="array" ref="S25">INDEX('Costo SCyD'!$O$9:$S$597,MATCH(S$11&amp;S$12&amp;S$13&amp;$D25,'Costo SCyD'!$A$9:$A$597&amp;'Costo SCyD'!$B$9:$B$597&amp;'Costo SCyD'!$C$9:$C$597&amp;'Costo SCyD'!$D$9:$D$597,0),MATCH('Resultados Caso I'!$D$4,'Costo SCyD'!$O$2:$S$2,0))+IF($D$6="Sí",INDEX(costos.acceso,MATCH($D25,vel.SAIB,0),MATCH($D$4,years,0)),0)</f>
        <v>314.08335426820832</v>
      </c>
    </row>
    <row r="26" spans="3:19">
      <c r="C26" s="10" t="str">
        <f t="shared" si="3"/>
        <v>80 Mbps</v>
      </c>
      <c r="D26" s="22">
        <v>80</v>
      </c>
      <c r="F26" s="34" cm="1">
        <f t="array" ref="F26">INDEX('Costo SCyD'!$O$9:$S$597,MATCH(F$11&amp;F$12&amp;F$13&amp;$D26,'Costo SCyD'!$A$9:$A$597&amp;'Costo SCyD'!$B$9:$B$597&amp;'Costo SCyD'!$C$9:$C$597&amp;'Costo SCyD'!$D$9:$D$597,0),MATCH('Resultados Caso I'!$D$4,'Costo SCyD'!$O$2:$S$2,0))+IF($D$6="Sí",INDEX(costos.acceso,MATCH($D26,vel.SAIB,0),MATCH($D$4,years,0)),0)</f>
        <v>186.61372090645534</v>
      </c>
      <c r="G26" s="34" cm="1">
        <f t="array" ref="G26">INDEX('Costo SCyD'!$O$9:$S$597,MATCH(G$11&amp;G$12&amp;G$13&amp;$D26,'Costo SCyD'!$A$9:$A$597&amp;'Costo SCyD'!$B$9:$B$597&amp;'Costo SCyD'!$C$9:$C$597&amp;'Costo SCyD'!$D$9:$D$597,0),MATCH('Resultados Caso I'!$D$4,'Costo SCyD'!$O$2:$S$2,0))+IF($D$6="Sí",INDEX(costos.acceso,MATCH($D26,vel.SAIB,0),MATCH($D$4,years,0)),0)</f>
        <v>195.8781157298539</v>
      </c>
      <c r="H26" s="34" cm="1">
        <f t="array" ref="H26">INDEX('Costo SCyD'!$O$9:$S$597,MATCH(H$11&amp;H$12&amp;H$13&amp;$D26,'Costo SCyD'!$A$9:$A$597&amp;'Costo SCyD'!$B$9:$B$597&amp;'Costo SCyD'!$C$9:$C$597&amp;'Costo SCyD'!$D$9:$D$597,0),MATCH('Resultados Caso I'!$D$4,'Costo SCyD'!$O$2:$S$2,0))+IF($D$6="Sí",INDEX(costos.acceso,MATCH($D26,vel.SAIB,0),MATCH($D$4,years,0)),0)</f>
        <v>209.55507068058671</v>
      </c>
      <c r="I26" s="34" cm="1">
        <f t="array" ref="I26">INDEX('Costo SCyD'!$O$9:$S$597,MATCH(I$11&amp;I$12&amp;I$13&amp;$D26,'Costo SCyD'!$A$9:$A$597&amp;'Costo SCyD'!$B$9:$B$597&amp;'Costo SCyD'!$C$9:$C$597&amp;'Costo SCyD'!$D$9:$D$597,0),MATCH('Resultados Caso I'!$D$4,'Costo SCyD'!$O$2:$S$2,0))+IF($D$6="Sí",INDEX(costos.acceso,MATCH($D26,vel.SAIB,0),MATCH($D$4,years,0)),0)</f>
        <v>221.93868411362592</v>
      </c>
      <c r="K26" s="34" cm="1">
        <f t="array" ref="K26">INDEX('Costo SCyD'!$O$9:$S$597,MATCH(K$11&amp;K$12&amp;K$13&amp;$D26,'Costo SCyD'!$A$9:$A$597&amp;'Costo SCyD'!$B$9:$B$597&amp;'Costo SCyD'!$C$9:$C$597&amp;'Costo SCyD'!$D$9:$D$597,0),MATCH('Resultados Caso I'!$D$4,'Costo SCyD'!$O$2:$S$2,0))+IF($D$6="Sí",INDEX(costos.acceso,MATCH($D26,vel.SAIB,0),MATCH($D$4,years,0)),0)</f>
        <v>221.46741050968637</v>
      </c>
      <c r="L26" s="34" cm="1">
        <f t="array" ref="L26">INDEX('Costo SCyD'!$O$9:$S$597,MATCH(L$11&amp;L$12&amp;L$13&amp;$D26,'Costo SCyD'!$A$9:$A$597&amp;'Costo SCyD'!$B$9:$B$597&amp;'Costo SCyD'!$C$9:$C$597&amp;'Costo SCyD'!$D$9:$D$597,0),MATCH('Resultados Caso I'!$D$4,'Costo SCyD'!$O$2:$S$2,0))+IF($D$6="Sí",INDEX(costos.acceso,MATCH($D26,vel.SAIB,0),MATCH($D$4,years,0)),0)</f>
        <v>234.57094035638221</v>
      </c>
      <c r="M26" s="34" cm="1">
        <f t="array" ref="M26">INDEX('Costo SCyD'!$O$9:$S$597,MATCH(M$11&amp;M$12&amp;M$13&amp;$D26,'Costo SCyD'!$A$9:$A$597&amp;'Costo SCyD'!$B$9:$B$597&amp;'Costo SCyD'!$C$9:$C$597&amp;'Costo SCyD'!$D$9:$D$597,0),MATCH('Resultados Caso I'!$D$4,'Costo SCyD'!$O$2:$S$2,0))+IF($D$6="Sí",INDEX(costos.acceso,MATCH($D26,vel.SAIB,0),MATCH($D$4,years,0)),0)</f>
        <v>253.91558086719084</v>
      </c>
      <c r="N26" s="34" cm="1">
        <f t="array" ref="N26">INDEX('Costo SCyD'!$O$9:$S$597,MATCH(N$11&amp;N$12&amp;N$13&amp;$D26,'Costo SCyD'!$A$9:$A$597&amp;'Costo SCyD'!$B$9:$B$597&amp;'Costo SCyD'!$C$9:$C$597&amp;'Costo SCyD'!$D$9:$D$597,0),MATCH('Resultados Caso I'!$D$4,'Costo SCyD'!$O$2:$S$2,0))+IF($D$6="Sí",INDEX(costos.acceso,MATCH($D26,vel.SAIB,0),MATCH($D$4,years,0)),0)</f>
        <v>271.43092335021402</v>
      </c>
      <c r="P26" s="34" cm="1">
        <f t="array" ref="P26">INDEX('Costo SCyD'!$O$9:$S$597,MATCH(P$11&amp;P$12&amp;P$13&amp;$D26,'Costo SCyD'!$A$9:$A$597&amp;'Costo SCyD'!$B$9:$B$597&amp;'Costo SCyD'!$C$9:$C$597&amp;'Costo SCyD'!$D$9:$D$597,0),MATCH('Resultados Caso I'!$D$4,'Costo SCyD'!$O$2:$S$2,0))+IF($D$6="Sí",INDEX(costos.acceso,MATCH($D26,vel.SAIB,0),MATCH($D$4,years,0)),0)</f>
        <v>261.4986229922032</v>
      </c>
      <c r="Q26" s="34" cm="1">
        <f t="array" ref="Q26">INDEX('Costo SCyD'!$O$9:$S$597,MATCH(Q$11&amp;Q$12&amp;Q$13&amp;$D26,'Costo SCyD'!$A$9:$A$597&amp;'Costo SCyD'!$B$9:$B$597&amp;'Costo SCyD'!$C$9:$C$597&amp;'Costo SCyD'!$D$9:$D$597,0),MATCH('Resultados Caso I'!$D$4,'Costo SCyD'!$O$2:$S$2,0))+IF($D$6="Sí",INDEX(costos.acceso,MATCH($D26,vel.SAIB,0),MATCH($D$4,years,0)),0)</f>
        <v>279.01159217276052</v>
      </c>
      <c r="R26" s="34" cm="1">
        <f t="array" ref="R26">INDEX('Costo SCyD'!$O$9:$S$597,MATCH(R$11&amp;R$12&amp;R$13&amp;$D26,'Costo SCyD'!$A$9:$A$597&amp;'Costo SCyD'!$B$9:$B$597&amp;'Costo SCyD'!$C$9:$C$597&amp;'Costo SCyD'!$D$9:$D$597,0),MATCH('Resultados Caso I'!$D$4,'Costo SCyD'!$O$2:$S$2,0))+IF($D$6="Sí",INDEX(costos.acceso,MATCH($D26,vel.SAIB,0),MATCH($D$4,years,0)),0)</f>
        <v>304.8658541188405</v>
      </c>
      <c r="S26" s="34" cm="1">
        <f t="array" ref="S26">INDEX('Costo SCyD'!$O$9:$S$597,MATCH(S$11&amp;S$12&amp;S$13&amp;$D26,'Costo SCyD'!$A$9:$A$597&amp;'Costo SCyD'!$B$9:$B$597&amp;'Costo SCyD'!$C$9:$C$597&amp;'Costo SCyD'!$D$9:$D$597,0),MATCH('Resultados Caso I'!$D$4,'Costo SCyD'!$O$2:$S$2,0))+IF($D$6="Sí",INDEX(costos.acceso,MATCH($D26,vel.SAIB,0),MATCH($D$4,years,0)),0)</f>
        <v>328.27524507538794</v>
      </c>
    </row>
    <row r="27" spans="3:19">
      <c r="C27" s="10" t="str">
        <f t="shared" si="3"/>
        <v>100 Mbps</v>
      </c>
      <c r="D27" s="22">
        <v>100</v>
      </c>
      <c r="F27" s="34" cm="1">
        <f t="array" ref="F27">INDEX('Costo SCyD'!$O$9:$S$597,MATCH(F$11&amp;F$12&amp;F$13&amp;$D27,'Costo SCyD'!$A$9:$A$597&amp;'Costo SCyD'!$B$9:$B$597&amp;'Costo SCyD'!$C$9:$C$597&amp;'Costo SCyD'!$D$9:$D$597,0),MATCH('Resultados Caso I'!$D$4,'Costo SCyD'!$O$2:$S$2,0))+IF($D$6="Sí",INDEX(costos.acceso,MATCH($D27,vel.SAIB,0),MATCH($D$4,years,0)),0)</f>
        <v>196.25208931183735</v>
      </c>
      <c r="G27" s="34" cm="1">
        <f t="array" ref="G27">INDEX('Costo SCyD'!$O$9:$S$597,MATCH(G$11&amp;G$12&amp;G$13&amp;$D27,'Costo SCyD'!$A$9:$A$597&amp;'Costo SCyD'!$B$9:$B$597&amp;'Costo SCyD'!$C$9:$C$597&amp;'Costo SCyD'!$D$9:$D$597,0),MATCH('Resultados Caso I'!$D$4,'Costo SCyD'!$O$2:$S$2,0))+IF($D$6="Sí",INDEX(costos.acceso,MATCH($D27,vel.SAIB,0),MATCH($D$4,years,0)),0)</f>
        <v>206.57815072301412</v>
      </c>
      <c r="H27" s="34" cm="1">
        <f t="array" ref="H27">INDEX('Costo SCyD'!$O$9:$S$597,MATCH(H$11&amp;H$12&amp;H$13&amp;$D27,'Costo SCyD'!$A$9:$A$597&amp;'Costo SCyD'!$B$9:$B$597&amp;'Costo SCyD'!$C$9:$C$597&amp;'Costo SCyD'!$D$9:$D$597,0),MATCH('Resultados Caso I'!$D$4,'Costo SCyD'!$O$2:$S$2,0))+IF($D$6="Sí",INDEX(costos.acceso,MATCH($D27,vel.SAIB,0),MATCH($D$4,years,0)),0)</f>
        <v>221.82243590637779</v>
      </c>
      <c r="I27" s="34" cm="1">
        <f t="array" ref="I27">INDEX('Costo SCyD'!$O$9:$S$597,MATCH(I$11&amp;I$12&amp;I$13&amp;$D27,'Costo SCyD'!$A$9:$A$597&amp;'Costo SCyD'!$B$9:$B$597&amp;'Costo SCyD'!$C$9:$C$597&amp;'Costo SCyD'!$D$9:$D$597,0),MATCH('Resultados Caso I'!$D$4,'Costo SCyD'!$O$2:$S$2,0))+IF($D$6="Sí",INDEX(costos.acceso,MATCH($D27,vel.SAIB,0),MATCH($D$4,years,0)),0)</f>
        <v>235.62516724926843</v>
      </c>
      <c r="K27" s="34" cm="1">
        <f t="array" ref="K27">INDEX('Costo SCyD'!$O$9:$S$597,MATCH(K$11&amp;K$12&amp;K$13&amp;$D27,'Costo SCyD'!$A$9:$A$597&amp;'Costo SCyD'!$B$9:$B$597&amp;'Costo SCyD'!$C$9:$C$597&amp;'Costo SCyD'!$D$9:$D$597,0),MATCH('Resultados Caso I'!$D$4,'Costo SCyD'!$O$2:$S$2,0))+IF($D$6="Sí",INDEX(costos.acceso,MATCH($D27,vel.SAIB,0),MATCH($D$4,years,0)),0)</f>
        <v>235.09988737200587</v>
      </c>
      <c r="L27" s="34" cm="1">
        <f t="array" ref="L27">INDEX('Costo SCyD'!$O$9:$S$597,MATCH(L$11&amp;L$12&amp;L$13&amp;$D27,'Costo SCyD'!$A$9:$A$597&amp;'Costo SCyD'!$B$9:$B$597&amp;'Costo SCyD'!$C$9:$C$597&amp;'Costo SCyD'!$D$9:$D$597,0),MATCH('Resultados Caso I'!$D$4,'Costo SCyD'!$O$2:$S$2,0))+IF($D$6="Sí",INDEX(costos.acceso,MATCH($D27,vel.SAIB,0),MATCH($D$4,years,0)),0)</f>
        <v>249.70503498061481</v>
      </c>
      <c r="M27" s="34" cm="1">
        <f t="array" ref="M27">INDEX('Costo SCyD'!$O$9:$S$597,MATCH(M$11&amp;M$12&amp;M$13&amp;$D27,'Costo SCyD'!$A$9:$A$597&amp;'Costo SCyD'!$B$9:$B$597&amp;'Costo SCyD'!$C$9:$C$597&amp;'Costo SCyD'!$D$9:$D$597,0),MATCH('Resultados Caso I'!$D$4,'Costo SCyD'!$O$2:$S$2,0))+IF($D$6="Sí",INDEX(costos.acceso,MATCH($D27,vel.SAIB,0),MATCH($D$4,years,0)),0)</f>
        <v>271.26650226472077</v>
      </c>
      <c r="N27" s="34" cm="1">
        <f t="array" ref="N27">INDEX('Costo SCyD'!$O$9:$S$597,MATCH(N$11&amp;N$12&amp;N$13&amp;$D27,'Costo SCyD'!$A$9:$A$597&amp;'Costo SCyD'!$B$9:$B$597&amp;'Costo SCyD'!$C$9:$C$597&amp;'Costo SCyD'!$D$9:$D$597,0),MATCH('Resultados Caso I'!$D$4,'Costo SCyD'!$O$2:$S$2,0))+IF($D$6="Sí",INDEX(costos.acceso,MATCH($D27,vel.SAIB,0),MATCH($D$4,years,0)),0)</f>
        <v>290.78904049470765</v>
      </c>
      <c r="P27" s="34" cm="1">
        <f t="array" ref="P27">INDEX('Costo SCyD'!$O$9:$S$597,MATCH(P$11&amp;P$12&amp;P$13&amp;$D27,'Costo SCyD'!$A$9:$A$597&amp;'Costo SCyD'!$B$9:$B$597&amp;'Costo SCyD'!$C$9:$C$597&amp;'Costo SCyD'!$D$9:$D$597,0),MATCH('Resultados Caso I'!$D$4,'Costo SCyD'!$O$2:$S$2,0))+IF($D$6="Sí",INDEX(costos.acceso,MATCH($D27,vel.SAIB,0),MATCH($D$4,years,0)),0)</f>
        <v>279.71853395800019</v>
      </c>
      <c r="Q27" s="34" cm="1">
        <f t="array" ref="Q27">INDEX('Costo SCyD'!$O$9:$S$597,MATCH(Q$11&amp;Q$12&amp;Q$13&amp;$D27,'Costo SCyD'!$A$9:$A$597&amp;'Costo SCyD'!$B$9:$B$597&amp;'Costo SCyD'!$C$9:$C$597&amp;'Costo SCyD'!$D$9:$D$597,0),MATCH('Resultados Caso I'!$D$4,'Costo SCyD'!$O$2:$S$2,0))+IF($D$6="Sí",INDEX(costos.acceso,MATCH($D27,vel.SAIB,0),MATCH($D$4,years,0)),0)</f>
        <v>299.23842691352746</v>
      </c>
      <c r="R27" s="34" cm="1">
        <f t="array" ref="R27">INDEX('Costo SCyD'!$O$9:$S$597,MATCH(R$11&amp;R$12&amp;R$13&amp;$D27,'Costo SCyD'!$A$9:$A$597&amp;'Costo SCyD'!$B$9:$B$597&amp;'Costo SCyD'!$C$9:$C$597&amp;'Costo SCyD'!$D$9:$D$597,0),MATCH('Resultados Caso I'!$D$4,'Costo SCyD'!$O$2:$S$2,0))+IF($D$6="Sí",INDEX(costos.acceso,MATCH($D27,vel.SAIB,0),MATCH($D$4,years,0)),0)</f>
        <v>328.05549502051224</v>
      </c>
      <c r="S27" s="34" cm="1">
        <f t="array" ref="S27">INDEX('Costo SCyD'!$O$9:$S$597,MATCH(S$11&amp;S$12&amp;S$13&amp;$D27,'Costo SCyD'!$A$9:$A$597&amp;'Costo SCyD'!$B$9:$B$597&amp;'Costo SCyD'!$C$9:$C$597&amp;'Costo SCyD'!$D$9:$D$597,0),MATCH('Resultados Caso I'!$D$4,'Costo SCyD'!$O$2:$S$2,0))+IF($D$6="Sí",INDEX(costos.acceso,MATCH($D27,vel.SAIB,0),MATCH($D$4,years,0)),0)</f>
        <v>354.14751864681961</v>
      </c>
    </row>
    <row r="28" spans="3:19">
      <c r="C28" s="10" t="str">
        <f t="shared" si="3"/>
        <v>120 Mbps</v>
      </c>
      <c r="D28" s="22">
        <v>120</v>
      </c>
      <c r="F28" s="34" cm="1">
        <f t="array" ref="F28">INDEX('Costo SCyD'!$O$9:$S$597,MATCH(F$11&amp;F$12&amp;F$13&amp;$D28,'Costo SCyD'!$A$9:$A$597&amp;'Costo SCyD'!$B$9:$B$597&amp;'Costo SCyD'!$C$9:$C$597&amp;'Costo SCyD'!$D$9:$D$597,0),MATCH('Resultados Caso I'!$D$4,'Costo SCyD'!$O$2:$S$2,0))+IF($D$6="Sí",INDEX(costos.acceso,MATCH($D28,vel.SAIB,0),MATCH($D$4,years,0)),0)</f>
        <v>204.94157747565183</v>
      </c>
      <c r="G28" s="34" cm="1">
        <f t="array" ref="G28">INDEX('Costo SCyD'!$O$9:$S$597,MATCH(G$11&amp;G$12&amp;G$13&amp;$D28,'Costo SCyD'!$A$9:$A$597&amp;'Costo SCyD'!$B$9:$B$597&amp;'Costo SCyD'!$C$9:$C$597&amp;'Costo SCyD'!$D$9:$D$597,0),MATCH('Resultados Caso I'!$D$4,'Costo SCyD'!$O$2:$S$2,0))+IF($D$6="Sí",INDEX(costos.acceso,MATCH($D28,vel.SAIB,0),MATCH($D$4,years,0)),0)</f>
        <v>216.22478628568348</v>
      </c>
      <c r="H28" s="34" cm="1">
        <f t="array" ref="H28">INDEX('Costo SCyD'!$O$9:$S$597,MATCH(H$11&amp;H$12&amp;H$13&amp;$D28,'Costo SCyD'!$A$9:$A$597&amp;'Costo SCyD'!$B$9:$B$597&amp;'Costo SCyD'!$C$9:$C$597&amp;'Costo SCyD'!$D$9:$D$597,0),MATCH('Resultados Caso I'!$D$4,'Costo SCyD'!$O$2:$S$2,0))+IF($D$6="Sí",INDEX(costos.acceso,MATCH($D28,vel.SAIB,0),MATCH($D$4,years,0)),0)</f>
        <v>232.88210082551262</v>
      </c>
      <c r="I28" s="34" cm="1">
        <f t="array" ref="I28">INDEX('Costo SCyD'!$O$9:$S$597,MATCH(I$11&amp;I$12&amp;I$13&amp;$D28,'Costo SCyD'!$A$9:$A$597&amp;'Costo SCyD'!$B$9:$B$597&amp;'Costo SCyD'!$C$9:$C$597&amp;'Costo SCyD'!$D$9:$D$597,0),MATCH('Resultados Caso I'!$D$4,'Costo SCyD'!$O$2:$S$2,0))+IF($D$6="Sí",INDEX(costos.acceso,MATCH($D28,vel.SAIB,0),MATCH($D$4,years,0)),0)</f>
        <v>247.96424044188495</v>
      </c>
      <c r="K28" s="34" cm="1">
        <f t="array" ref="K28">INDEX('Costo SCyD'!$O$9:$S$597,MATCH(K$11&amp;K$12&amp;K$13&amp;$D28,'Costo SCyD'!$A$9:$A$597&amp;'Costo SCyD'!$B$9:$B$597&amp;'Costo SCyD'!$C$9:$C$597&amp;'Costo SCyD'!$D$9:$D$597,0),MATCH('Resultados Caso I'!$D$4,'Costo SCyD'!$O$2:$S$2,0))+IF($D$6="Sí",INDEX(costos.acceso,MATCH($D28,vel.SAIB,0),MATCH($D$4,years,0)),0)</f>
        <v>247.39027111293575</v>
      </c>
      <c r="L28" s="34" cm="1">
        <f t="array" ref="L28">INDEX('Costo SCyD'!$O$9:$S$597,MATCH(L$11&amp;L$12&amp;L$13&amp;$D28,'Costo SCyD'!$A$9:$A$597&amp;'Costo SCyD'!$B$9:$B$597&amp;'Costo SCyD'!$C$9:$C$597&amp;'Costo SCyD'!$D$9:$D$597,0),MATCH('Resultados Caso I'!$D$4,'Costo SCyD'!$O$2:$S$2,0))+IF($D$6="Sí",INDEX(costos.acceso,MATCH($D28,vel.SAIB,0),MATCH($D$4,years,0)),0)</f>
        <v>263.34920488325986</v>
      </c>
      <c r="M28" s="34" cm="1">
        <f t="array" ref="M28">INDEX('Costo SCyD'!$O$9:$S$597,MATCH(M$11&amp;M$12&amp;M$13&amp;$D28,'Costo SCyD'!$A$9:$A$597&amp;'Costo SCyD'!$B$9:$B$597&amp;'Costo SCyD'!$C$9:$C$597&amp;'Costo SCyD'!$D$9:$D$597,0),MATCH('Resultados Caso I'!$D$4,'Costo SCyD'!$O$2:$S$2,0))+IF($D$6="Sí",INDEX(costos.acceso,MATCH($D28,vel.SAIB,0),MATCH($D$4,years,0)),0)</f>
        <v>286.90925628426231</v>
      </c>
      <c r="N28" s="34" cm="1">
        <f t="array" ref="N28">INDEX('Costo SCyD'!$O$9:$S$597,MATCH(N$11&amp;N$12&amp;N$13&amp;$D28,'Costo SCyD'!$A$9:$A$597&amp;'Costo SCyD'!$B$9:$B$597&amp;'Costo SCyD'!$C$9:$C$597&amp;'Costo SCyD'!$D$9:$D$597,0),MATCH('Resultados Caso I'!$D$4,'Costo SCyD'!$O$2:$S$2,0))+IF($D$6="Sí",INDEX(costos.acceso,MATCH($D28,vel.SAIB,0),MATCH($D$4,years,0)),0)</f>
        <v>308.24138540682816</v>
      </c>
      <c r="P28" s="34" cm="1">
        <f t="array" ref="P28">INDEX('Costo SCyD'!$O$9:$S$597,MATCH(P$11&amp;P$12&amp;P$13&amp;$D28,'Costo SCyD'!$A$9:$A$597&amp;'Costo SCyD'!$B$9:$B$597&amp;'Costo SCyD'!$C$9:$C$597&amp;'Costo SCyD'!$D$9:$D$597,0),MATCH('Resultados Caso I'!$D$4,'Costo SCyD'!$O$2:$S$2,0))+IF($D$6="Sí",INDEX(costos.acceso,MATCH($D28,vel.SAIB,0),MATCH($D$4,years,0)),0)</f>
        <v>296.144727067058</v>
      </c>
      <c r="Q28" s="34" cm="1">
        <f t="array" ref="Q28">INDEX('Costo SCyD'!$O$9:$S$597,MATCH(Q$11&amp;Q$12&amp;Q$13&amp;$D28,'Costo SCyD'!$A$9:$A$597&amp;'Costo SCyD'!$B$9:$B$597&amp;'Costo SCyD'!$C$9:$C$597&amp;'Costo SCyD'!$D$9:$D$597,0),MATCH('Resultados Caso I'!$D$4,'Costo SCyD'!$O$2:$S$2,0))+IF($D$6="Sí",INDEX(costos.acceso,MATCH($D28,vel.SAIB,0),MATCH($D$4,years,0)),0)</f>
        <v>317.47396571832996</v>
      </c>
      <c r="R28" s="34" cm="1">
        <f t="array" ref="R28">INDEX('Costo SCyD'!$O$9:$S$597,MATCH(R$11&amp;R$12&amp;R$13&amp;$D28,'Costo SCyD'!$A$9:$A$597&amp;'Costo SCyD'!$B$9:$B$597&amp;'Costo SCyD'!$C$9:$C$597&amp;'Costo SCyD'!$D$9:$D$597,0),MATCH('Resultados Caso I'!$D$4,'Costo SCyD'!$O$2:$S$2,0))+IF($D$6="Sí",INDEX(costos.acceso,MATCH($D28,vel.SAIB,0),MATCH($D$4,years,0)),0)</f>
        <v>348.9621569847576</v>
      </c>
      <c r="S28" s="34" cm="1">
        <f t="array" ref="S28">INDEX('Costo SCyD'!$O$9:$S$597,MATCH(S$11&amp;S$12&amp;S$13&amp;$D28,'Costo SCyD'!$A$9:$A$597&amp;'Costo SCyD'!$B$9:$B$597&amp;'Costo SCyD'!$C$9:$C$597&amp;'Costo SCyD'!$D$9:$D$597,0),MATCH('Resultados Caso I'!$D$4,'Costo SCyD'!$O$2:$S$2,0))+IF($D$6="Sí",INDEX(costos.acceso,MATCH($D28,vel.SAIB,0),MATCH($D$4,years,0)),0)</f>
        <v>377.47271286168166</v>
      </c>
    </row>
    <row r="29" spans="3:19">
      <c r="C29" s="10" t="str">
        <f t="shared" si="3"/>
        <v>150 Mbps</v>
      </c>
      <c r="D29" s="22">
        <v>150</v>
      </c>
      <c r="F29" s="34" cm="1">
        <f t="array" ref="F29">INDEX('Costo SCyD'!$O$9:$S$597,MATCH(F$11&amp;F$12&amp;F$13&amp;$D29,'Costo SCyD'!$A$9:$A$597&amp;'Costo SCyD'!$B$9:$B$597&amp;'Costo SCyD'!$C$9:$C$597&amp;'Costo SCyD'!$D$9:$D$597,0),MATCH('Resultados Caso I'!$D$4,'Costo SCyD'!$O$2:$S$2,0))+IF($D$6="Sí",INDEX(costos.acceso,MATCH($D29,vel.SAIB,0),MATCH($D$4,years,0)),0)</f>
        <v>216.68025284290508</v>
      </c>
      <c r="G29" s="34" cm="1">
        <f t="array" ref="G29">INDEX('Costo SCyD'!$O$9:$S$597,MATCH(G$11&amp;G$12&amp;G$13&amp;$D29,'Costo SCyD'!$A$9:$A$597&amp;'Costo SCyD'!$B$9:$B$597&amp;'Costo SCyD'!$C$9:$C$597&amp;'Costo SCyD'!$D$9:$D$597,0),MATCH('Resultados Caso I'!$D$4,'Costo SCyD'!$O$2:$S$2,0))+IF($D$6="Sí",INDEX(costos.acceso,MATCH($D29,vel.SAIB,0),MATCH($D$4,years,0)),0)</f>
        <v>229.25647711966542</v>
      </c>
      <c r="H29" s="34" cm="1">
        <f t="array" ref="H29">INDEX('Costo SCyD'!$O$9:$S$597,MATCH(H$11&amp;H$12&amp;H$13&amp;$D29,'Costo SCyD'!$A$9:$A$597&amp;'Costo SCyD'!$B$9:$B$597&amp;'Costo SCyD'!$C$9:$C$597&amp;'Costo SCyD'!$D$9:$D$597,0),MATCH('Resultados Caso I'!$D$4,'Costo SCyD'!$O$2:$S$2,0))+IF($D$6="Sí",INDEX(costos.acceso,MATCH($D29,vel.SAIB,0),MATCH($D$4,years,0)),0)</f>
        <v>247.82266046594742</v>
      </c>
      <c r="I29" s="34" cm="1">
        <f t="array" ref="I29">INDEX('Costo SCyD'!$O$9:$S$597,MATCH(I$11&amp;I$12&amp;I$13&amp;$D29,'Costo SCyD'!$A$9:$A$597&amp;'Costo SCyD'!$B$9:$B$597&amp;'Costo SCyD'!$C$9:$C$597&amp;'Costo SCyD'!$D$9:$D$597,0),MATCH('Resultados Caso I'!$D$4,'Costo SCyD'!$O$2:$S$2,0))+IF($D$6="Sí",INDEX(costos.acceso,MATCH($D29,vel.SAIB,0),MATCH($D$4,years,0)),0)</f>
        <v>264.63315946338457</v>
      </c>
      <c r="K29" s="34" cm="1">
        <f t="array" ref="K29">INDEX('Costo SCyD'!$O$9:$S$597,MATCH(K$11&amp;K$12&amp;K$13&amp;$D29,'Costo SCyD'!$A$9:$A$597&amp;'Costo SCyD'!$B$9:$B$597&amp;'Costo SCyD'!$C$9:$C$597&amp;'Costo SCyD'!$D$9:$D$597,0),MATCH('Resultados Caso I'!$D$4,'Costo SCyD'!$O$2:$S$2,0))+IF($D$6="Sí",INDEX(costos.acceso,MATCH($D29,vel.SAIB,0),MATCH($D$4,years,0)),0)</f>
        <v>263.99341529748483</v>
      </c>
      <c r="L29" s="34" cm="1">
        <f t="array" ref="L29">INDEX('Costo SCyD'!$O$9:$S$597,MATCH(L$11&amp;L$12&amp;L$13&amp;$D29,'Costo SCyD'!$A$9:$A$597&amp;'Costo SCyD'!$B$9:$B$597&amp;'Costo SCyD'!$C$9:$C$597&amp;'Costo SCyD'!$D$9:$D$597,0),MATCH('Resultados Caso I'!$D$4,'Costo SCyD'!$O$2:$S$2,0))+IF($D$6="Sí",INDEX(costos.acceso,MATCH($D29,vel.SAIB,0),MATCH($D$4,years,0)),0)</f>
        <v>281.78118593017217</v>
      </c>
      <c r="M29" s="34" cm="1">
        <f t="array" ref="M29">INDEX('Costo SCyD'!$O$9:$S$597,MATCH(M$11&amp;M$12&amp;M$13&amp;$D29,'Costo SCyD'!$A$9:$A$597&amp;'Costo SCyD'!$B$9:$B$597&amp;'Costo SCyD'!$C$9:$C$597&amp;'Costo SCyD'!$D$9:$D$597,0),MATCH('Resultados Caso I'!$D$4,'Costo SCyD'!$O$2:$S$2,0))+IF($D$6="Sí",INDEX(costos.acceso,MATCH($D29,vel.SAIB,0),MATCH($D$4,years,0)),0)</f>
        <v>308.04113515025381</v>
      </c>
      <c r="N29" s="34" cm="1">
        <f t="array" ref="N29">INDEX('Costo SCyD'!$O$9:$S$597,MATCH(N$11&amp;N$12&amp;N$13&amp;$D29,'Costo SCyD'!$A$9:$A$597&amp;'Costo SCyD'!$B$9:$B$597&amp;'Costo SCyD'!$C$9:$C$597&amp;'Costo SCyD'!$D$9:$D$597,0),MATCH('Resultados Caso I'!$D$4,'Costo SCyD'!$O$2:$S$2,0))+IF($D$6="Sí",INDEX(costos.acceso,MATCH($D29,vel.SAIB,0),MATCH($D$4,years,0)),0)</f>
        <v>331.81785014888783</v>
      </c>
      <c r="P29" s="34" cm="1">
        <f t="array" ref="P29">INDEX('Costo SCyD'!$O$9:$S$597,MATCH(P$11&amp;P$12&amp;P$13&amp;$D29,'Costo SCyD'!$A$9:$A$597&amp;'Costo SCyD'!$B$9:$B$597&amp;'Costo SCyD'!$C$9:$C$597&amp;'Costo SCyD'!$D$9:$D$597,0),MATCH('Resultados Caso I'!$D$4,'Costo SCyD'!$O$2:$S$2,0))+IF($D$6="Sí",INDEX(costos.acceso,MATCH($D29,vel.SAIB,0),MATCH($D$4,years,0)),0)</f>
        <v>318.33495792898691</v>
      </c>
      <c r="Q29" s="34" cm="1">
        <f t="array" ref="Q29">INDEX('Costo SCyD'!$O$9:$S$597,MATCH(Q$11&amp;Q$12&amp;Q$13&amp;$D29,'Costo SCyD'!$A$9:$A$597&amp;'Costo SCyD'!$B$9:$B$597&amp;'Costo SCyD'!$C$9:$C$597&amp;'Costo SCyD'!$D$9:$D$597,0),MATCH('Resultados Caso I'!$D$4,'Costo SCyD'!$O$2:$S$2,0))+IF($D$6="Sí",INDEX(costos.acceso,MATCH($D29,vel.SAIB,0),MATCH($D$4,years,0)),0)</f>
        <v>342.1084512186311</v>
      </c>
      <c r="R29" s="34" cm="1">
        <f t="array" ref="R29">INDEX('Costo SCyD'!$O$9:$S$597,MATCH(R$11&amp;R$12&amp;R$13&amp;$D29,'Costo SCyD'!$A$9:$A$597&amp;'Costo SCyD'!$B$9:$B$597&amp;'Costo SCyD'!$C$9:$C$597&amp;'Costo SCyD'!$D$9:$D$597,0),MATCH('Resultados Caso I'!$D$4,'Costo SCyD'!$O$2:$S$2,0))+IF($D$6="Sí",INDEX(costos.acceso,MATCH($D29,vel.SAIB,0),MATCH($D$4,years,0)),0)</f>
        <v>377.20507684201255</v>
      </c>
      <c r="S29" s="34" cm="1">
        <f t="array" ref="S29">INDEX('Costo SCyD'!$O$9:$S$597,MATCH(S$11&amp;S$12&amp;S$13&amp;$D29,'Costo SCyD'!$A$9:$A$597&amp;'Costo SCyD'!$B$9:$B$597&amp;'Costo SCyD'!$C$9:$C$597&amp;'Costo SCyD'!$D$9:$D$597,0),MATCH('Resultados Caso I'!$D$4,'Costo SCyD'!$O$2:$S$2,0))+IF($D$6="Sí",INDEX(costos.acceso,MATCH($D29,vel.SAIB,0),MATCH($D$4,years,0)),0)</f>
        <v>408.98284068562072</v>
      </c>
    </row>
    <row r="30" spans="3:19">
      <c r="C30" s="10" t="str">
        <f t="shared" si="3"/>
        <v>200 Mbps</v>
      </c>
      <c r="D30" s="22">
        <v>200</v>
      </c>
      <c r="F30" s="34" cm="1">
        <f t="array" ref="F30">INDEX('Costo SCyD'!$O$9:$S$597,MATCH(F$11&amp;F$12&amp;F$13&amp;$D30,'Costo SCyD'!$A$9:$A$597&amp;'Costo SCyD'!$B$9:$B$597&amp;'Costo SCyD'!$C$9:$C$597&amp;'Costo SCyD'!$D$9:$D$597,0),MATCH('Resultados Caso I'!$D$4,'Costo SCyD'!$O$2:$S$2,0))+IF($D$6="Sí",INDEX(costos.acceso,MATCH($D30,vel.SAIB,0),MATCH($D$4,years,0)),0)</f>
        <v>233.82061403019173</v>
      </c>
      <c r="G30" s="34" cm="1">
        <f t="array" ref="G30">INDEX('Costo SCyD'!$O$9:$S$597,MATCH(G$11&amp;G$12&amp;G$13&amp;$D30,'Costo SCyD'!$A$9:$A$597&amp;'Costo SCyD'!$B$9:$B$597&amp;'Costo SCyD'!$C$9:$C$597&amp;'Costo SCyD'!$D$9:$D$597,0),MATCH('Resultados Caso I'!$D$4,'Costo SCyD'!$O$2:$S$2,0))+IF($D$6="Sí",INDEX(costos.acceso,MATCH($D30,vel.SAIB,0),MATCH($D$4,years,0)),0)</f>
        <v>248.28484963932988</v>
      </c>
      <c r="H30" s="34" cm="1">
        <f t="array" ref="H30">INDEX('Costo SCyD'!$O$9:$S$597,MATCH(H$11&amp;H$12&amp;H$13&amp;$D30,'Costo SCyD'!$A$9:$A$597&amp;'Costo SCyD'!$B$9:$B$597&amp;'Costo SCyD'!$C$9:$C$597&amp;'Costo SCyD'!$D$9:$D$597,0),MATCH('Resultados Caso I'!$D$4,'Costo SCyD'!$O$2:$S$2,0))+IF($D$6="Sí",INDEX(costos.acceso,MATCH($D30,vel.SAIB,0),MATCH($D$4,years,0)),0)</f>
        <v>269.63828962046358</v>
      </c>
      <c r="I30" s="34" cm="1">
        <f t="array" ref="I30">INDEX('Costo SCyD'!$O$9:$S$597,MATCH(I$11&amp;I$12&amp;I$13&amp;$D30,'Costo SCyD'!$A$9:$A$597&amp;'Costo SCyD'!$B$9:$B$597&amp;'Costo SCyD'!$C$9:$C$597&amp;'Costo SCyD'!$D$9:$D$597,0),MATCH('Resultados Caso I'!$D$4,'Costo SCyD'!$O$2:$S$2,0))+IF($D$6="Sí",INDEX(costos.acceso,MATCH($D30,vel.SAIB,0),MATCH($D$4,years,0)),0)</f>
        <v>288.97247234933161</v>
      </c>
      <c r="K30" s="34" cm="1">
        <f t="array" ref="K30">INDEX('Costo SCyD'!$O$9:$S$597,MATCH(K$11&amp;K$12&amp;K$13&amp;$D30,'Costo SCyD'!$A$9:$A$597&amp;'Costo SCyD'!$B$9:$B$597&amp;'Costo SCyD'!$C$9:$C$597&amp;'Costo SCyD'!$D$9:$D$597,0),MATCH('Resultados Caso I'!$D$4,'Costo SCyD'!$O$2:$S$2,0))+IF($D$6="Sí",INDEX(costos.acceso,MATCH($D30,vel.SAIB,0),MATCH($D$4,years,0)),0)</f>
        <v>288.23668630246181</v>
      </c>
      <c r="L30" s="34" cm="1">
        <f t="array" ref="L30">INDEX('Costo SCyD'!$O$9:$S$597,MATCH(L$11&amp;L$12&amp;L$13&amp;$D30,'Costo SCyD'!$A$9:$A$597&amp;'Costo SCyD'!$B$9:$B$597&amp;'Costo SCyD'!$C$9:$C$597&amp;'Costo SCyD'!$D$9:$D$597,0),MATCH('Resultados Caso I'!$D$4,'Costo SCyD'!$O$2:$S$2,0))+IF($D$6="Sí",INDEX(costos.acceso,MATCH($D30,vel.SAIB,0),MATCH($D$4,years,0)),0)</f>
        <v>308.69485401086843</v>
      </c>
      <c r="M30" s="34" cm="1">
        <f t="array" ref="M30">INDEX('Costo SCyD'!$O$9:$S$597,MATCH(M$11&amp;M$12&amp;M$13&amp;$D30,'Costo SCyD'!$A$9:$A$597&amp;'Costo SCyD'!$B$9:$B$597&amp;'Costo SCyD'!$C$9:$C$597&amp;'Costo SCyD'!$D$9:$D$597,0),MATCH('Resultados Caso I'!$D$4,'Costo SCyD'!$O$2:$S$2,0))+IF($D$6="Sí",INDEX(costos.acceso,MATCH($D30,vel.SAIB,0),MATCH($D$4,years,0)),0)</f>
        <v>338.89708993195904</v>
      </c>
      <c r="N30" s="34" cm="1">
        <f t="array" ref="N30">INDEX('Costo SCyD'!$O$9:$S$597,MATCH(N$11&amp;N$12&amp;N$13&amp;$D30,'Costo SCyD'!$A$9:$A$597&amp;'Costo SCyD'!$B$9:$B$597&amp;'Costo SCyD'!$C$9:$C$597&amp;'Costo SCyD'!$D$9:$D$597,0),MATCH('Resultados Caso I'!$D$4,'Costo SCyD'!$O$2:$S$2,0))+IF($D$6="Sí",INDEX(costos.acceso,MATCH($D30,vel.SAIB,0),MATCH($D$4,years,0)),0)</f>
        <v>366.24329497595511</v>
      </c>
      <c r="P30" s="34" cm="1">
        <f t="array" ref="P30">INDEX('Costo SCyD'!$O$9:$S$597,MATCH(P$11&amp;P$12&amp;P$13&amp;$D30,'Costo SCyD'!$A$9:$A$597&amp;'Costo SCyD'!$B$9:$B$597&amp;'Costo SCyD'!$C$9:$C$597&amp;'Costo SCyD'!$D$9:$D$597,0),MATCH('Resultados Caso I'!$D$4,'Costo SCyD'!$O$2:$S$2,0))+IF($D$6="Sí",INDEX(costos.acceso,MATCH($D30,vel.SAIB,0),MATCH($D$4,years,0)),0)</f>
        <v>350.73627749045755</v>
      </c>
      <c r="Q30" s="34" cm="1">
        <f t="array" ref="Q30">INDEX('Costo SCyD'!$O$9:$S$597,MATCH(Q$11&amp;Q$12&amp;Q$13&amp;$D30,'Costo SCyD'!$A$9:$A$597&amp;'Costo SCyD'!$B$9:$B$597&amp;'Costo SCyD'!$C$9:$C$597&amp;'Costo SCyD'!$D$9:$D$597,0),MATCH('Resultados Caso I'!$D$4,'Costo SCyD'!$O$2:$S$2,0))+IF($D$6="Sí",INDEX(costos.acceso,MATCH($D30,vel.SAIB,0),MATCH($D$4,years,0)),0)</f>
        <v>378.07877716495108</v>
      </c>
      <c r="R30" s="34" cm="1">
        <f t="array" ref="R30">INDEX('Costo SCyD'!$O$9:$S$597,MATCH(R$11&amp;R$12&amp;R$13&amp;$D30,'Costo SCyD'!$A$9:$A$597&amp;'Costo SCyD'!$B$9:$B$597&amp;'Costo SCyD'!$C$9:$C$597&amp;'Costo SCyD'!$D$9:$D$597,0),MATCH('Resultados Caso I'!$D$4,'Costo SCyD'!$O$2:$S$2,0))+IF($D$6="Sí",INDEX(costos.acceso,MATCH($D30,vel.SAIB,0),MATCH($D$4,years,0)),0)</f>
        <v>418.44429951337042</v>
      </c>
      <c r="S30" s="34" cm="1">
        <f t="array" ref="S30">INDEX('Costo SCyD'!$O$9:$S$597,MATCH(S$11&amp;S$12&amp;S$13&amp;$D30,'Costo SCyD'!$A$9:$A$597&amp;'Costo SCyD'!$B$9:$B$597&amp;'Costo SCyD'!$C$9:$C$597&amp;'Costo SCyD'!$D$9:$D$597,0),MATCH('Resultados Caso I'!$D$4,'Costo SCyD'!$O$2:$S$2,0))+IF($D$6="Sí",INDEX(costos.acceso,MATCH($D30,vel.SAIB,0),MATCH($D$4,years,0)),0)</f>
        <v>454.99271446290908</v>
      </c>
    </row>
    <row r="31" spans="3:19">
      <c r="C31" s="10" t="str">
        <f t="shared" si="3"/>
        <v>250 Mbps</v>
      </c>
      <c r="D31" s="22">
        <v>250</v>
      </c>
      <c r="F31" s="34" cm="1">
        <f t="array" ref="F31">INDEX('Costo SCyD'!$O$9:$S$597,MATCH(F$11&amp;F$12&amp;F$13&amp;$D31,'Costo SCyD'!$A$9:$A$597&amp;'Costo SCyD'!$B$9:$B$597&amp;'Costo SCyD'!$C$9:$C$597&amp;'Costo SCyD'!$D$9:$D$597,0),MATCH('Resultados Caso I'!$D$4,'Costo SCyD'!$O$2:$S$2,0))+IF($D$6="Sí",INDEX(costos.acceso,MATCH($D31,vel.SAIB,0),MATCH($D$4,years,0)),0)</f>
        <v>248.86872393490074</v>
      </c>
      <c r="G31" s="34" cm="1">
        <f t="array" ref="G31">INDEX('Costo SCyD'!$O$9:$S$597,MATCH(G$11&amp;G$12&amp;G$13&amp;$D31,'Costo SCyD'!$A$9:$A$597&amp;'Costo SCyD'!$B$9:$B$597&amp;'Costo SCyD'!$C$9:$C$597&amp;'Costo SCyD'!$D$9:$D$597,0),MATCH('Resultados Caso I'!$D$4,'Costo SCyD'!$O$2:$S$2,0))+IF($D$6="Sí",INDEX(costos.acceso,MATCH($D31,vel.SAIB,0),MATCH($D$4,years,0)),0)</f>
        <v>264.99050933079775</v>
      </c>
      <c r="H31" s="34" cm="1">
        <f t="array" ref="H31">INDEX('Costo SCyD'!$O$9:$S$597,MATCH(H$11&amp;H$12&amp;H$13&amp;$D31,'Costo SCyD'!$A$9:$A$597&amp;'Costo SCyD'!$B$9:$B$597&amp;'Costo SCyD'!$C$9:$C$597&amp;'Costo SCyD'!$D$9:$D$597,0),MATCH('Resultados Caso I'!$D$4,'Costo SCyD'!$O$2:$S$2,0))+IF($D$6="Sí",INDEX(costos.acceso,MATCH($D31,vel.SAIB,0),MATCH($D$4,years,0)),0)</f>
        <v>288.79097733634603</v>
      </c>
      <c r="I31" s="34" cm="1">
        <f t="array" ref="I31">INDEX('Costo SCyD'!$O$9:$S$597,MATCH(I$11&amp;I$12&amp;I$13&amp;$D31,'Costo SCyD'!$A$9:$A$597&amp;'Costo SCyD'!$B$9:$B$597&amp;'Costo SCyD'!$C$9:$C$597&amp;'Costo SCyD'!$D$9:$D$597,0),MATCH('Resultados Caso I'!$D$4,'Costo SCyD'!$O$2:$S$2,0))+IF($D$6="Sí",INDEX(costos.acceso,MATCH($D31,vel.SAIB,0),MATCH($D$4,years,0)),0)</f>
        <v>310.34078841401845</v>
      </c>
      <c r="K31" s="34" cm="1">
        <f t="array" ref="K31">INDEX('Costo SCyD'!$O$9:$S$597,MATCH(K$11&amp;K$12&amp;K$13&amp;$D31,'Costo SCyD'!$A$9:$A$597&amp;'Costo SCyD'!$B$9:$B$597&amp;'Costo SCyD'!$C$9:$C$597&amp;'Costo SCyD'!$D$9:$D$597,0),MATCH('Resultados Caso I'!$D$4,'Costo SCyD'!$O$2:$S$2,0))+IF($D$6="Sí",INDEX(costos.acceso,MATCH($D31,vel.SAIB,0),MATCH($D$4,years,0)),0)</f>
        <v>309.52068391174964</v>
      </c>
      <c r="L31" s="34" cm="1">
        <f t="array" ref="L31">INDEX('Costo SCyD'!$O$9:$S$597,MATCH(L$11&amp;L$12&amp;L$13&amp;$D31,'Costo SCyD'!$A$9:$A$597&amp;'Costo SCyD'!$B$9:$B$597&amp;'Costo SCyD'!$C$9:$C$597&amp;'Costo SCyD'!$D$9:$D$597,0),MATCH('Resultados Caso I'!$D$4,'Costo SCyD'!$O$2:$S$2,0))+IF($D$6="Sí",INDEX(costos.acceso,MATCH($D31,vel.SAIB,0),MATCH($D$4,years,0)),0)</f>
        <v>332.32328463679784</v>
      </c>
      <c r="M31" s="34" cm="1">
        <f t="array" ref="M31">INDEX('Costo SCyD'!$O$9:$S$597,MATCH(M$11&amp;M$12&amp;M$13&amp;$D31,'Costo SCyD'!$A$9:$A$597&amp;'Costo SCyD'!$B$9:$B$597&amp;'Costo SCyD'!$C$9:$C$597&amp;'Costo SCyD'!$D$9:$D$597,0),MATCH('Resultados Caso I'!$D$4,'Costo SCyD'!$O$2:$S$2,0))+IF($D$6="Sí",INDEX(costos.acceso,MATCH($D31,vel.SAIB,0),MATCH($D$4,years,0)),0)</f>
        <v>365.98658902105814</v>
      </c>
      <c r="N31" s="34" cm="1">
        <f t="array" ref="N31">INDEX('Costo SCyD'!$O$9:$S$597,MATCH(N$11&amp;N$12&amp;N$13&amp;$D31,'Costo SCyD'!$A$9:$A$597&amp;'Costo SCyD'!$B$9:$B$597&amp;'Costo SCyD'!$C$9:$C$597&amp;'Costo SCyD'!$D$9:$D$597,0),MATCH('Resultados Caso I'!$D$4,'Costo SCyD'!$O$2:$S$2,0))+IF($D$6="Sí",INDEX(costos.acceso,MATCH($D31,vel.SAIB,0),MATCH($D$4,years,0)),0)</f>
        <v>396.46657158114385</v>
      </c>
      <c r="P31" s="34" cm="1">
        <f t="array" ref="P31">INDEX('Costo SCyD'!$O$9:$S$597,MATCH(P$11&amp;P$12&amp;P$13&amp;$D31,'Costo SCyD'!$A$9:$A$597&amp;'Costo SCyD'!$B$9:$B$597&amp;'Costo SCyD'!$C$9:$C$597&amp;'Costo SCyD'!$D$9:$D$597,0),MATCH('Resultados Caso I'!$D$4,'Costo SCyD'!$O$2:$S$2,0))+IF($D$6="Sí",INDEX(costos.acceso,MATCH($D31,vel.SAIB,0),MATCH($D$4,years,0)),0)</f>
        <v>379.18250522691011</v>
      </c>
      <c r="Q31" s="34" cm="1">
        <f t="array" ref="Q31">INDEX('Costo SCyD'!$O$9:$S$597,MATCH(Q$11&amp;Q$12&amp;Q$13&amp;$D31,'Costo SCyD'!$A$9:$A$597&amp;'Costo SCyD'!$B$9:$B$597&amp;'Costo SCyD'!$C$9:$C$597&amp;'Costo SCyD'!$D$9:$D$597,0),MATCH('Resultados Caso I'!$D$4,'Costo SCyD'!$O$2:$S$2,0))+IF($D$6="Sí",INDEX(costos.acceso,MATCH($D31,vel.SAIB,0),MATCH($D$4,years,0)),0)</f>
        <v>409.65835779537048</v>
      </c>
      <c r="R31" s="34" cm="1">
        <f t="array" ref="R31">INDEX('Costo SCyD'!$O$9:$S$597,MATCH(R$11&amp;R$12&amp;R$13&amp;$D31,'Costo SCyD'!$A$9:$A$597&amp;'Costo SCyD'!$B$9:$B$597&amp;'Costo SCyD'!$C$9:$C$597&amp;'Costo SCyD'!$D$9:$D$597,0),MATCH('Resultados Caso I'!$D$4,'Costo SCyD'!$O$2:$S$2,0))+IF($D$6="Sí",INDEX(costos.acceso,MATCH($D31,vel.SAIB,0),MATCH($D$4,years,0)),0)</f>
        <v>454.64962496495133</v>
      </c>
      <c r="S31" s="34" cm="1">
        <f t="array" ref="S31">INDEX('Costo SCyD'!$O$9:$S$597,MATCH(S$11&amp;S$12&amp;S$13&amp;$D31,'Costo SCyD'!$A$9:$A$597&amp;'Costo SCyD'!$B$9:$B$597&amp;'Costo SCyD'!$C$9:$C$597&amp;'Costo SCyD'!$D$9:$D$597,0),MATCH('Resultados Caso I'!$D$4,'Costo SCyD'!$O$2:$S$2,0))+IF($D$6="Sí",INDEX(costos.acceso,MATCH($D31,vel.SAIB,0),MATCH($D$4,years,0)),0)</f>
        <v>495.38635784867171</v>
      </c>
    </row>
    <row r="32" spans="3:19">
      <c r="C32" s="10" t="str">
        <f t="shared" si="3"/>
        <v>300 Mbps</v>
      </c>
      <c r="D32" s="22">
        <v>300</v>
      </c>
      <c r="F32" s="34" cm="1">
        <f t="array" ref="F32">INDEX('Costo SCyD'!$O$9:$S$597,MATCH(F$11&amp;F$12&amp;F$13&amp;$D32,'Costo SCyD'!$A$9:$A$597&amp;'Costo SCyD'!$B$9:$B$597&amp;'Costo SCyD'!$C$9:$C$597&amp;'Costo SCyD'!$D$9:$D$597,0),MATCH('Resultados Caso I'!$D$4,'Costo SCyD'!$O$2:$S$2,0))+IF($D$6="Sí",INDEX(costos.acceso,MATCH($D32,vel.SAIB,0),MATCH($D$4,years,0)),0)</f>
        <v>262.43537416085923</v>
      </c>
      <c r="G32" s="34" cm="1">
        <f t="array" ref="G32">INDEX('Costo SCyD'!$O$9:$S$597,MATCH(G$11&amp;G$12&amp;G$13&amp;$D32,'Costo SCyD'!$A$9:$A$597&amp;'Costo SCyD'!$B$9:$B$597&amp;'Costo SCyD'!$C$9:$C$597&amp;'Costo SCyD'!$D$9:$D$597,0),MATCH('Resultados Caso I'!$D$4,'Costo SCyD'!$O$2:$S$2,0))+IF($D$6="Sí",INDEX(costos.acceso,MATCH($D32,vel.SAIB,0),MATCH($D$4,years,0)),0)</f>
        <v>280.05152651257117</v>
      </c>
      <c r="H32" s="34" cm="1">
        <f t="array" ref="H32">INDEX('Costo SCyD'!$O$9:$S$597,MATCH(H$11&amp;H$12&amp;H$13&amp;$D32,'Costo SCyD'!$A$9:$A$597&amp;'Costo SCyD'!$B$9:$B$597&amp;'Costo SCyD'!$C$9:$C$597&amp;'Costo SCyD'!$D$9:$D$597,0),MATCH('Resultados Caso I'!$D$4,'Costo SCyD'!$O$2:$S$2,0))+IF($D$6="Sí",INDEX(costos.acceso,MATCH($D32,vel.SAIB,0),MATCH($D$4,years,0)),0)</f>
        <v>306.05811698204184</v>
      </c>
      <c r="I32" s="34" cm="1">
        <f t="array" ref="I32">INDEX('Costo SCyD'!$O$9:$S$597,MATCH(I$11&amp;I$12&amp;I$13&amp;$D32,'Costo SCyD'!$A$9:$A$597&amp;'Costo SCyD'!$B$9:$B$597&amp;'Costo SCyD'!$C$9:$C$597&amp;'Costo SCyD'!$D$9:$D$597,0),MATCH('Resultados Caso I'!$D$4,'Costo SCyD'!$O$2:$S$2,0))+IF($D$6="Sí",INDEX(costos.acceso,MATCH($D32,vel.SAIB,0),MATCH($D$4,years,0)),0)</f>
        <v>329.60543173487946</v>
      </c>
      <c r="K32" s="34" cm="1">
        <f t="array" ref="K32">INDEX('Costo SCyD'!$O$9:$S$597,MATCH(K$11&amp;K$12&amp;K$13&amp;$D32,'Costo SCyD'!$A$9:$A$597&amp;'Costo SCyD'!$B$9:$B$597&amp;'Costo SCyD'!$C$9:$C$597&amp;'Costo SCyD'!$D$9:$D$597,0),MATCH('Resultados Caso I'!$D$4,'Costo SCyD'!$O$2:$S$2,0))+IF($D$6="Sí",INDEX(costos.acceso,MATCH($D32,vel.SAIB,0),MATCH($D$4,years,0)),0)</f>
        <v>328.70930977930698</v>
      </c>
      <c r="L32" s="34" cm="1">
        <f t="array" ref="L32">INDEX('Costo SCyD'!$O$9:$S$597,MATCH(L$11&amp;L$12&amp;L$13&amp;$D32,'Costo SCyD'!$A$9:$A$597&amp;'Costo SCyD'!$B$9:$B$597&amp;'Costo SCyD'!$C$9:$C$597&amp;'Costo SCyD'!$D$9:$D$597,0),MATCH('Resultados Caso I'!$D$4,'Costo SCyD'!$O$2:$S$2,0))+IF($D$6="Sí",INDEX(costos.acceso,MATCH($D32,vel.SAIB,0),MATCH($D$4,years,0)),0)</f>
        <v>353.62553825670244</v>
      </c>
      <c r="M32" s="34" cm="1">
        <f t="array" ref="M32">INDEX('Costo SCyD'!$O$9:$S$597,MATCH(M$11&amp;M$12&amp;M$13&amp;$D32,'Costo SCyD'!$A$9:$A$597&amp;'Costo SCyD'!$B$9:$B$597&amp;'Costo SCyD'!$C$9:$C$597&amp;'Costo SCyD'!$D$9:$D$597,0),MATCH('Resultados Caso I'!$D$4,'Costo SCyD'!$O$2:$S$2,0))+IF($D$6="Sí",INDEX(costos.acceso,MATCH($D32,vel.SAIB,0),MATCH($D$4,years,0)),0)</f>
        <v>390.40917506445373</v>
      </c>
      <c r="N32" s="34" cm="1">
        <f t="array" ref="N32">INDEX('Costo SCyD'!$O$9:$S$597,MATCH(N$11&amp;N$12&amp;N$13&amp;$D32,'Costo SCyD'!$A$9:$A$597&amp;'Costo SCyD'!$B$9:$B$597&amp;'Costo SCyD'!$C$9:$C$597&amp;'Costo SCyD'!$D$9:$D$597,0),MATCH('Resultados Caso I'!$D$4,'Costo SCyD'!$O$2:$S$2,0))+IF($D$6="Sí",INDEX(costos.acceso,MATCH($D32,vel.SAIB,0),MATCH($D$4,years,0)),0)</f>
        <v>423.71442031307521</v>
      </c>
      <c r="P32" s="34" cm="1">
        <f t="array" ref="P32">INDEX('Costo SCyD'!$O$9:$S$597,MATCH(P$11&amp;P$12&amp;P$13&amp;$D32,'Costo SCyD'!$A$9:$A$597&amp;'Costo SCyD'!$B$9:$B$597&amp;'Costo SCyD'!$C$9:$C$597&amp;'Costo SCyD'!$D$9:$D$597,0),MATCH('Resultados Caso I'!$D$4,'Costo SCyD'!$O$2:$S$2,0))+IF($D$6="Sí",INDEX(costos.acceso,MATCH($D32,vel.SAIB,0),MATCH($D$4,years,0)),0)</f>
        <v>404.82825239331299</v>
      </c>
      <c r="Q32" s="34" cm="1">
        <f t="array" ref="Q32">INDEX('Costo SCyD'!$O$9:$S$597,MATCH(Q$11&amp;Q$12&amp;Q$13&amp;$D32,'Costo SCyD'!$A$9:$A$597&amp;'Costo SCyD'!$B$9:$B$597&amp;'Costo SCyD'!$C$9:$C$597&amp;'Costo SCyD'!$D$9:$D$597,0),MATCH('Resultados Caso I'!$D$4,'Costo SCyD'!$O$2:$S$2,0))+IF($D$6="Sí",INDEX(costos.acceso,MATCH($D32,vel.SAIB,0),MATCH($D$4,years,0)),0)</f>
        <v>438.12898483147978</v>
      </c>
      <c r="R32" s="34" cm="1">
        <f t="array" ref="R32">INDEX('Costo SCyD'!$O$9:$S$597,MATCH(R$11&amp;R$12&amp;R$13&amp;$D32,'Costo SCyD'!$A$9:$A$597&amp;'Costo SCyD'!$B$9:$B$597&amp;'Costo SCyD'!$C$9:$C$597&amp;'Costo SCyD'!$D$9:$D$597,0),MATCH('Resultados Caso I'!$D$4,'Costo SCyD'!$O$2:$S$2,0))+IF($D$6="Sí",INDEX(costos.acceso,MATCH($D32,vel.SAIB,0),MATCH($D$4,years,0)),0)</f>
        <v>487.29060046479708</v>
      </c>
      <c r="S32" s="34" cm="1">
        <f t="array" ref="S32">INDEX('Costo SCyD'!$O$9:$S$597,MATCH(S$11&amp;S$12&amp;S$13&amp;$D32,'Costo SCyD'!$A$9:$A$597&amp;'Costo SCyD'!$B$9:$B$597&amp;'Costo SCyD'!$C$9:$C$597&amp;'Costo SCyD'!$D$9:$D$597,0),MATCH('Resultados Caso I'!$D$4,'Costo SCyD'!$O$2:$S$2,0))+IF($D$6="Sí",INDEX(costos.acceso,MATCH($D32,vel.SAIB,0),MATCH($D$4,years,0)),0)</f>
        <v>531.80331882496387</v>
      </c>
    </row>
    <row r="33" spans="3:19">
      <c r="C33" s="10" t="str">
        <f t="shared" si="3"/>
        <v>350 Mbps</v>
      </c>
      <c r="D33" s="22">
        <v>350</v>
      </c>
      <c r="F33" s="34" cm="1">
        <f t="array" ref="F33">INDEX('Costo SCyD'!$O$9:$S$597,MATCH(F$11&amp;F$12&amp;F$13&amp;$D33,'Costo SCyD'!$A$9:$A$597&amp;'Costo SCyD'!$B$9:$B$597&amp;'Costo SCyD'!$C$9:$C$597&amp;'Costo SCyD'!$D$9:$D$597,0),MATCH('Resultados Caso I'!$D$4,'Costo SCyD'!$O$2:$S$2,0))+IF($D$6="Sí",INDEX(costos.acceso,MATCH($D33,vel.SAIB,0),MATCH($D$4,years,0)),0)</f>
        <v>274.88233249225976</v>
      </c>
      <c r="G33" s="34" cm="1">
        <f t="array" ref="G33">INDEX('Costo SCyD'!$O$9:$S$597,MATCH(G$11&amp;G$12&amp;G$13&amp;$D33,'Costo SCyD'!$A$9:$A$597&amp;'Costo SCyD'!$B$9:$B$597&amp;'Costo SCyD'!$C$9:$C$597&amp;'Costo SCyD'!$D$9:$D$597,0),MATCH('Resultados Caso I'!$D$4,'Costo SCyD'!$O$2:$S$2,0))+IF($D$6="Sí",INDEX(costos.acceso,MATCH($D33,vel.SAIB,0),MATCH($D$4,years,0)),0)</f>
        <v>293.86951770182935</v>
      </c>
      <c r="H33" s="34" cm="1">
        <f t="array" ref="H33">INDEX('Costo SCyD'!$O$9:$S$597,MATCH(H$11&amp;H$12&amp;H$13&amp;$D33,'Costo SCyD'!$A$9:$A$597&amp;'Costo SCyD'!$B$9:$B$597&amp;'Costo SCyD'!$C$9:$C$597&amp;'Costo SCyD'!$D$9:$D$597,0),MATCH('Resultados Caso I'!$D$4,'Costo SCyD'!$O$2:$S$2,0))+IF($D$6="Sí",INDEX(costos.acceso,MATCH($D33,vel.SAIB,0),MATCH($D$4,years,0)),0)</f>
        <v>321.9001534533009</v>
      </c>
      <c r="I33" s="34" cm="1">
        <f t="array" ref="I33">INDEX('Costo SCyD'!$O$9:$S$597,MATCH(I$11&amp;I$12&amp;I$13&amp;$D33,'Costo SCyD'!$A$9:$A$597&amp;'Costo SCyD'!$B$9:$B$597&amp;'Costo SCyD'!$C$9:$C$597&amp;'Costo SCyD'!$D$9:$D$597,0),MATCH('Resultados Caso I'!$D$4,'Costo SCyD'!$O$2:$S$2,0))+IF($D$6="Sí",INDEX(costos.acceso,MATCH($D33,vel.SAIB,0),MATCH($D$4,years,0)),0)</f>
        <v>347.28011256546819</v>
      </c>
      <c r="K33" s="34" cm="1">
        <f t="array" ref="K33">INDEX('Costo SCyD'!$O$9:$S$597,MATCH(K$11&amp;K$12&amp;K$13&amp;$D33,'Costo SCyD'!$A$9:$A$597&amp;'Costo SCyD'!$B$9:$B$597&amp;'Costo SCyD'!$C$9:$C$597&amp;'Costo SCyD'!$D$9:$D$597,0),MATCH('Resultados Caso I'!$D$4,'Costo SCyD'!$O$2:$S$2,0))+IF($D$6="Sí",INDEX(costos.acceso,MATCH($D33,vel.SAIB,0),MATCH($D$4,years,0)),0)</f>
        <v>346.31424708013913</v>
      </c>
      <c r="L33" s="34" cm="1">
        <f t="array" ref="L33">INDEX('Costo SCyD'!$O$9:$S$597,MATCH(L$11&amp;L$12&amp;L$13&amp;$D33,'Costo SCyD'!$A$9:$A$597&amp;'Costo SCyD'!$B$9:$B$597&amp;'Costo SCyD'!$C$9:$C$597&amp;'Costo SCyD'!$D$9:$D$597,0),MATCH('Resultados Caso I'!$D$4,'Costo SCyD'!$O$2:$S$2,0))+IF($D$6="Sí",INDEX(costos.acceso,MATCH($D33,vel.SAIB,0),MATCH($D$4,years,0)),0)</f>
        <v>373.16965996366156</v>
      </c>
      <c r="M33" s="34" cm="1">
        <f t="array" ref="M33">INDEX('Costo SCyD'!$O$9:$S$597,MATCH(M$11&amp;M$12&amp;M$13&amp;$D33,'Costo SCyD'!$A$9:$A$597&amp;'Costo SCyD'!$B$9:$B$597&amp;'Costo SCyD'!$C$9:$C$597&amp;'Costo SCyD'!$D$9:$D$597,0),MATCH('Resultados Caso I'!$D$4,'Costo SCyD'!$O$2:$S$2,0))+IF($D$6="Sí",INDEX(costos.acceso,MATCH($D33,vel.SAIB,0),MATCH($D$4,years,0)),0)</f>
        <v>412.81609982216122</v>
      </c>
      <c r="N33" s="34" cm="1">
        <f t="array" ref="N33">INDEX('Costo SCyD'!$O$9:$S$597,MATCH(N$11&amp;N$12&amp;N$13&amp;$D33,'Costo SCyD'!$A$9:$A$597&amp;'Costo SCyD'!$B$9:$B$597&amp;'Costo SCyD'!$C$9:$C$597&amp;'Costo SCyD'!$D$9:$D$597,0),MATCH('Resultados Caso I'!$D$4,'Costo SCyD'!$O$2:$S$2,0))+IF($D$6="Sí",INDEX(costos.acceso,MATCH($D33,vel.SAIB,0),MATCH($D$4,years,0)),0)</f>
        <v>448.71343128025688</v>
      </c>
      <c r="P33" s="34" cm="1">
        <f t="array" ref="P33">INDEX('Costo SCyD'!$O$9:$S$597,MATCH(P$11&amp;P$12&amp;P$13&amp;$D33,'Costo SCyD'!$A$9:$A$597&amp;'Costo SCyD'!$B$9:$B$597&amp;'Costo SCyD'!$C$9:$C$597&amp;'Costo SCyD'!$D$9:$D$597,0),MATCH('Resultados Caso I'!$D$4,'Costo SCyD'!$O$2:$S$2,0))+IF($D$6="Sí",INDEX(costos.acceso,MATCH($D33,vel.SAIB,0),MATCH($D$4,years,0)),0)</f>
        <v>428.35738751814057</v>
      </c>
      <c r="Q33" s="34" cm="1">
        <f t="array" ref="Q33">INDEX('Costo SCyD'!$O$9:$S$597,MATCH(Q$11&amp;Q$12&amp;Q$13&amp;$D33,'Costo SCyD'!$A$9:$A$597&amp;'Costo SCyD'!$B$9:$B$597&amp;'Costo SCyD'!$C$9:$C$597&amp;'Costo SCyD'!$D$9:$D$597,0),MATCH('Resultados Caso I'!$D$4,'Costo SCyD'!$O$2:$S$2,0))+IF($D$6="Sí",INDEX(costos.acceso,MATCH($D33,vel.SAIB,0),MATCH($D$4,years,0)),0)</f>
        <v>464.24985494201297</v>
      </c>
      <c r="R33" s="34" cm="1">
        <f t="array" ref="R33">INDEX('Costo SCyD'!$O$9:$S$597,MATCH(R$11&amp;R$12&amp;R$13&amp;$D33,'Costo SCyD'!$A$9:$A$597&amp;'Costo SCyD'!$B$9:$B$597&amp;'Costo SCyD'!$C$9:$C$597&amp;'Costo SCyD'!$D$9:$D$597,0),MATCH('Resultados Caso I'!$D$4,'Costo SCyD'!$O$2:$S$2,0))+IF($D$6="Sí",INDEX(costos.acceso,MATCH($D33,vel.SAIB,0),MATCH($D$4,years,0)),0)</f>
        <v>517.23762903677743</v>
      </c>
      <c r="S33" s="34" cm="1">
        <f t="array" ref="S33">INDEX('Costo SCyD'!$O$9:$S$597,MATCH(S$11&amp;S$12&amp;S$13&amp;$D33,'Costo SCyD'!$A$9:$A$597&amp;'Costo SCyD'!$B$9:$B$597&amp;'Costo SCyD'!$C$9:$C$597&amp;'Costo SCyD'!$D$9:$D$597,0),MATCH('Resultados Caso I'!$D$4,'Costo SCyD'!$O$2:$S$2,0))+IF($D$6="Sí",INDEX(costos.acceso,MATCH($D33,vel.SAIB,0),MATCH($D$4,years,0)),0)</f>
        <v>565.21469070221895</v>
      </c>
    </row>
    <row r="34" spans="3:19">
      <c r="C34" s="10" t="str">
        <f t="shared" si="3"/>
        <v>400 Mbps</v>
      </c>
      <c r="D34" s="22">
        <v>400</v>
      </c>
      <c r="F34" s="34" cm="1">
        <f t="array" ref="F34">INDEX('Costo SCyD'!$O$9:$S$597,MATCH(F$11&amp;F$12&amp;F$13&amp;$D34,'Costo SCyD'!$A$9:$A$597&amp;'Costo SCyD'!$B$9:$B$597&amp;'Costo SCyD'!$C$9:$C$597&amp;'Costo SCyD'!$D$9:$D$597,0),MATCH('Resultados Caso I'!$D$4,'Costo SCyD'!$O$2:$S$2,0))+IF($D$6="Sí",INDEX(costos.acceso,MATCH($D34,vel.SAIB,0),MATCH($D$4,years,0)),0)</f>
        <v>286.44474353864467</v>
      </c>
      <c r="G34" s="34" cm="1">
        <f t="array" ref="G34">INDEX('Costo SCyD'!$O$9:$S$597,MATCH(G$11&amp;G$12&amp;G$13&amp;$D34,'Costo SCyD'!$A$9:$A$597&amp;'Costo SCyD'!$B$9:$B$597&amp;'Costo SCyD'!$C$9:$C$597&amp;'Costo SCyD'!$D$9:$D$597,0),MATCH('Resultados Caso I'!$D$4,'Costo SCyD'!$O$2:$S$2,0))+IF($D$6="Sí",INDEX(costos.acceso,MATCH($D34,vel.SAIB,0),MATCH($D$4,years,0)),0)</f>
        <v>306.70552869436807</v>
      </c>
      <c r="H34" s="34" cm="1">
        <f t="array" ref="H34">INDEX('Costo SCyD'!$O$9:$S$597,MATCH(H$11&amp;H$12&amp;H$13&amp;$D34,'Costo SCyD'!$A$9:$A$597&amp;'Costo SCyD'!$B$9:$B$597&amp;'Costo SCyD'!$C$9:$C$597&amp;'Costo SCyD'!$D$9:$D$597,0),MATCH('Resultados Caso I'!$D$4,'Costo SCyD'!$O$2:$S$2,0))+IF($D$6="Sí",INDEX(costos.acceso,MATCH($D34,vel.SAIB,0),MATCH($D$4,years,0)),0)</f>
        <v>336.61637026832966</v>
      </c>
      <c r="I34" s="34" cm="1">
        <f t="array" ref="I34">INDEX('Costo SCyD'!$O$9:$S$597,MATCH(I$11&amp;I$12&amp;I$13&amp;$D34,'Costo SCyD'!$A$9:$A$597&amp;'Costo SCyD'!$B$9:$B$597&amp;'Costo SCyD'!$C$9:$C$597&amp;'Costo SCyD'!$D$9:$D$597,0),MATCH('Resultados Caso I'!$D$4,'Costo SCyD'!$O$2:$S$2,0))+IF($D$6="Sí",INDEX(costos.acceso,MATCH($D34,vel.SAIB,0),MATCH($D$4,years,0)),0)</f>
        <v>363.69873625133476</v>
      </c>
      <c r="K34" s="34" cm="1">
        <f t="array" ref="K34">INDEX('Costo SCyD'!$O$9:$S$597,MATCH(K$11&amp;K$12&amp;K$13&amp;$D34,'Costo SCyD'!$A$9:$A$597&amp;'Costo SCyD'!$B$9:$B$597&amp;'Costo SCyD'!$C$9:$C$597&amp;'Costo SCyD'!$D$9:$D$597,0),MATCH('Resultados Caso I'!$D$4,'Costo SCyD'!$O$2:$S$2,0))+IF($D$6="Sí",INDEX(costos.acceso,MATCH($D34,vel.SAIB,0),MATCH($D$4,years,0)),0)</f>
        <v>362.66808358367564</v>
      </c>
      <c r="L34" s="34" cm="1">
        <f t="array" ref="L34">INDEX('Costo SCyD'!$O$9:$S$597,MATCH(L$11&amp;L$12&amp;L$13&amp;$D34,'Costo SCyD'!$A$9:$A$597&amp;'Costo SCyD'!$B$9:$B$597&amp;'Costo SCyD'!$C$9:$C$597&amp;'Costo SCyD'!$D$9:$D$597,0),MATCH('Resultados Caso I'!$D$4,'Costo SCyD'!$O$2:$S$2,0))+IF($D$6="Sí",INDEX(costos.acceso,MATCH($D34,vel.SAIB,0),MATCH($D$4,years,0)),0)</f>
        <v>391.324872080533</v>
      </c>
      <c r="M34" s="34" cm="1">
        <f t="array" ref="M34">INDEX('Costo SCyD'!$O$9:$S$597,MATCH(M$11&amp;M$12&amp;M$13&amp;$D34,'Costo SCyD'!$A$9:$A$597&amp;'Costo SCyD'!$B$9:$B$597&amp;'Costo SCyD'!$C$9:$C$597&amp;'Costo SCyD'!$D$9:$D$597,0),MATCH('Resultados Caso I'!$D$4,'Costo SCyD'!$O$2:$S$2,0))+IF($D$6="Sí",INDEX(costos.acceso,MATCH($D34,vel.SAIB,0),MATCH($D$4,years,0)),0)</f>
        <v>433.63066892700397</v>
      </c>
      <c r="N34" s="34" cm="1">
        <f t="array" ref="N34">INDEX('Costo SCyD'!$O$9:$S$597,MATCH(N$11&amp;N$12&amp;N$13&amp;$D34,'Costo SCyD'!$A$9:$A$597&amp;'Costo SCyD'!$B$9:$B$597&amp;'Costo SCyD'!$C$9:$C$597&amp;'Costo SCyD'!$D$9:$D$597,0),MATCH('Resultados Caso I'!$D$4,'Costo SCyD'!$O$2:$S$2,0))+IF($D$6="Sí",INDEX(costos.acceso,MATCH($D34,vel.SAIB,0),MATCH($D$4,years,0)),0)</f>
        <v>471.93587911527874</v>
      </c>
      <c r="P34" s="34" cm="1">
        <f t="array" ref="P34">INDEX('Costo SCyD'!$O$9:$S$597,MATCH(P$11&amp;P$12&amp;P$13&amp;$D34,'Costo SCyD'!$A$9:$A$597&amp;'Costo SCyD'!$B$9:$B$597&amp;'Costo SCyD'!$C$9:$C$597&amp;'Costo SCyD'!$D$9:$D$597,0),MATCH('Resultados Caso I'!$D$4,'Costo SCyD'!$O$2:$S$2,0))+IF($D$6="Sí",INDEX(costos.acceso,MATCH($D34,vel.SAIB,0),MATCH($D$4,years,0)),0)</f>
        <v>450.21441673248825</v>
      </c>
      <c r="Q34" s="34" cm="1">
        <f t="array" ref="Q34">INDEX('Costo SCyD'!$O$9:$S$597,MATCH(Q$11&amp;Q$12&amp;Q$13&amp;$D34,'Costo SCyD'!$A$9:$A$597&amp;'Costo SCyD'!$B$9:$B$597&amp;'Costo SCyD'!$C$9:$C$597&amp;'Costo SCyD'!$D$9:$D$597,0),MATCH('Resultados Caso I'!$D$4,'Costo SCyD'!$O$2:$S$2,0))+IF($D$6="Sí",INDEX(costos.acceso,MATCH($D34,vel.SAIB,0),MATCH($D$4,years,0)),0)</f>
        <v>488.51443662260681</v>
      </c>
      <c r="R34" s="34" cm="1">
        <f t="array" ref="R34">INDEX('Costo SCyD'!$O$9:$S$597,MATCH(R$11&amp;R$12&amp;R$13&amp;$D34,'Costo SCyD'!$A$9:$A$597&amp;'Costo SCyD'!$B$9:$B$597&amp;'Costo SCyD'!$C$9:$C$597&amp;'Costo SCyD'!$D$9:$D$597,0),MATCH('Resultados Caso I'!$D$4,'Costo SCyD'!$O$2:$S$2,0))+IF($D$6="Sí",INDEX(costos.acceso,MATCH($D34,vel.SAIB,0),MATCH($D$4,years,0)),0)</f>
        <v>545.05646193939481</v>
      </c>
      <c r="S34" s="34" cm="1">
        <f t="array" ref="S34">INDEX('Costo SCyD'!$O$9:$S$597,MATCH(S$11&amp;S$12&amp;S$13&amp;$D34,'Costo SCyD'!$A$9:$A$597&amp;'Costo SCyD'!$B$9:$B$597&amp;'Costo SCyD'!$C$9:$C$597&amp;'Costo SCyD'!$D$9:$D$597,0),MATCH('Resultados Caso I'!$D$4,'Costo SCyD'!$O$2:$S$2,0))+IF($D$6="Sí",INDEX(costos.acceso,MATCH($D34,vel.SAIB,0),MATCH($D$4,years,0)),0)</f>
        <v>596.25167218659271</v>
      </c>
    </row>
    <row r="35" spans="3:19">
      <c r="C35" s="10" t="str">
        <f t="shared" si="3"/>
        <v>500 Mbps</v>
      </c>
      <c r="D35" s="22">
        <v>500</v>
      </c>
      <c r="F35" s="34" cm="1">
        <f t="array" ref="F35">INDEX('Costo SCyD'!$O$9:$S$597,MATCH(F$11&amp;F$12&amp;F$13&amp;$D35,'Costo SCyD'!$A$9:$A$597&amp;'Costo SCyD'!$B$9:$B$597&amp;'Costo SCyD'!$C$9:$C$597&amp;'Costo SCyD'!$D$9:$D$597,0),MATCH('Resultados Caso I'!$D$4,'Costo SCyD'!$O$2:$S$2,0))+IF($D$6="Sí",INDEX(costos.acceso,MATCH($D35,vel.SAIB,0),MATCH($D$4,years,0)),0)</f>
        <v>307.52339090155147</v>
      </c>
      <c r="G35" s="34" cm="1">
        <f t="array" ref="G35">INDEX('Costo SCyD'!$O$9:$S$597,MATCH(G$11&amp;G$12&amp;G$13&amp;$D35,'Costo SCyD'!$A$9:$A$597&amp;'Costo SCyD'!$B$9:$B$597&amp;'Costo SCyD'!$C$9:$C$597&amp;'Costo SCyD'!$D$9:$D$597,0),MATCH('Resultados Caso I'!$D$4,'Costo SCyD'!$O$2:$S$2,0))+IF($D$6="Sí",INDEX(costos.acceso,MATCH($D35,vel.SAIB,0),MATCH($D$4,years,0)),0)</f>
        <v>330.10598973771704</v>
      </c>
      <c r="H35" s="34" cm="1">
        <f t="array" ref="H35">INDEX('Costo SCyD'!$O$9:$S$597,MATCH(H$11&amp;H$12&amp;H$13&amp;$D35,'Costo SCyD'!$A$9:$A$597&amp;'Costo SCyD'!$B$9:$B$597&amp;'Costo SCyD'!$C$9:$C$597&amp;'Costo SCyD'!$D$9:$D$597,0),MATCH('Resultados Caso I'!$D$4,'Costo SCyD'!$O$2:$S$2,0))+IF($D$6="Sí",INDEX(costos.acceso,MATCH($D35,vel.SAIB,0),MATCH($D$4,years,0)),0)</f>
        <v>363.44450702247633</v>
      </c>
      <c r="I35" s="34" cm="1">
        <f t="array" ref="I35">INDEX('Costo SCyD'!$O$9:$S$597,MATCH(I$11&amp;I$12&amp;I$13&amp;$D35,'Costo SCyD'!$A$9:$A$597&amp;'Costo SCyD'!$B$9:$B$597&amp;'Costo SCyD'!$C$9:$C$597&amp;'Costo SCyD'!$D$9:$D$597,0),MATCH('Resultados Caso I'!$D$4,'Costo SCyD'!$O$2:$S$2,0))+IF($D$6="Sí",INDEX(costos.acceso,MATCH($D35,vel.SAIB,0),MATCH($D$4,years,0)),0)</f>
        <v>393.63041550666242</v>
      </c>
      <c r="K35" s="34" cm="1">
        <f t="array" ref="K35">INDEX('Costo SCyD'!$O$9:$S$597,MATCH(K$11&amp;K$12&amp;K$13&amp;$D35,'Costo SCyD'!$A$9:$A$597&amp;'Costo SCyD'!$B$9:$B$597&amp;'Costo SCyD'!$C$9:$C$597&amp;'Costo SCyD'!$D$9:$D$597,0),MATCH('Resultados Caso I'!$D$4,'Costo SCyD'!$O$2:$S$2,0))+IF($D$6="Sí",INDEX(costos.acceso,MATCH($D35,vel.SAIB,0),MATCH($D$4,years,0)),0)</f>
        <v>392.48165372106126</v>
      </c>
      <c r="L35" s="34" cm="1">
        <f t="array" ref="L35">INDEX('Costo SCyD'!$O$9:$S$597,MATCH(L$11&amp;L$12&amp;L$13&amp;$D35,'Costo SCyD'!$A$9:$A$597&amp;'Costo SCyD'!$B$9:$B$597&amp;'Costo SCyD'!$C$9:$C$597&amp;'Costo SCyD'!$D$9:$D$597,0),MATCH('Resultados Caso I'!$D$4,'Costo SCyD'!$O$2:$S$2,0))+IF($D$6="Sí",INDEX(costos.acceso,MATCH($D35,vel.SAIB,0),MATCH($D$4,years,0)),0)</f>
        <v>424.42240792103195</v>
      </c>
      <c r="M35" s="34" cm="1">
        <f t="array" ref="M35">INDEX('Costo SCyD'!$O$9:$S$597,MATCH(M$11&amp;M$12&amp;M$13&amp;$D35,'Costo SCyD'!$A$9:$A$597&amp;'Costo SCyD'!$B$9:$B$597&amp;'Costo SCyD'!$C$9:$C$597&amp;'Costo SCyD'!$D$9:$D$597,0),MATCH('Resultados Caso I'!$D$4,'Costo SCyD'!$O$2:$S$2,0))+IF($D$6="Sí",INDEX(costos.acceso,MATCH($D35,vel.SAIB,0),MATCH($D$4,years,0)),0)</f>
        <v>471.57629812248308</v>
      </c>
      <c r="N35" s="34" cm="1">
        <f t="array" ref="N35">INDEX('Costo SCyD'!$O$9:$S$597,MATCH(N$11&amp;N$12&amp;N$13&amp;$D35,'Costo SCyD'!$A$9:$A$597&amp;'Costo SCyD'!$B$9:$B$597&amp;'Costo SCyD'!$C$9:$C$597&amp;'Costo SCyD'!$D$9:$D$597,0),MATCH('Resultados Caso I'!$D$4,'Costo SCyD'!$O$2:$S$2,0))+IF($D$6="Sí",INDEX(costos.acceso,MATCH($D35,vel.SAIB,0),MATCH($D$4,years,0)),0)</f>
        <v>514.27114871036633</v>
      </c>
      <c r="P35" s="34" cm="1">
        <f t="array" ref="P35">INDEX('Costo SCyD'!$O$9:$S$597,MATCH(P$11&amp;P$12&amp;P$13&amp;$D35,'Costo SCyD'!$A$9:$A$597&amp;'Costo SCyD'!$B$9:$B$597&amp;'Costo SCyD'!$C$9:$C$597&amp;'Costo SCyD'!$D$9:$D$597,0),MATCH('Resultados Caso I'!$D$4,'Costo SCyD'!$O$2:$S$2,0))+IF($D$6="Sí",INDEX(costos.acceso,MATCH($D35,vel.SAIB,0),MATCH($D$4,years,0)),0)</f>
        <v>490.06048424917924</v>
      </c>
      <c r="Q35" s="34" cm="1">
        <f t="array" ref="Q35">INDEX('Costo SCyD'!$O$9:$S$597,MATCH(Q$11&amp;Q$12&amp;Q$13&amp;$D35,'Costo SCyD'!$A$9:$A$597&amp;'Costo SCyD'!$B$9:$B$597&amp;'Costo SCyD'!$C$9:$C$597&amp;'Costo SCyD'!$D$9:$D$597,0),MATCH('Resultados Caso I'!$D$4,'Costo SCyD'!$O$2:$S$2,0))+IF($D$6="Sí",INDEX(costos.acceso,MATCH($D35,vel.SAIB,0),MATCH($D$4,years,0)),0)</f>
        <v>532.74954974925856</v>
      </c>
      <c r="R35" s="34" cm="1">
        <f t="array" ref="R35">INDEX('Costo SCyD'!$O$9:$S$597,MATCH(R$11&amp;R$12&amp;R$13&amp;$D35,'Costo SCyD'!$A$9:$A$597&amp;'Costo SCyD'!$B$9:$B$597&amp;'Costo SCyD'!$C$9:$C$597&amp;'Costo SCyD'!$D$9:$D$597,0),MATCH('Resultados Caso I'!$D$4,'Costo SCyD'!$O$2:$S$2,0))+IF($D$6="Sí",INDEX(costos.acceso,MATCH($D35,vel.SAIB,0),MATCH($D$4,years,0)),0)</f>
        <v>595.77108940329538</v>
      </c>
      <c r="S35" s="34" cm="1">
        <f t="array" ref="S35">INDEX('Costo SCyD'!$O$9:$S$597,MATCH(S$11&amp;S$12&amp;S$13&amp;$D35,'Costo SCyD'!$A$9:$A$597&amp;'Costo SCyD'!$B$9:$B$597&amp;'Costo SCyD'!$C$9:$C$597&amp;'Costo SCyD'!$D$9:$D$597,0),MATCH('Resultados Caso I'!$D$4,'Costo SCyD'!$O$2:$S$2,0))+IF($D$6="Sí",INDEX(costos.acceso,MATCH($D35,vel.SAIB,0),MATCH($D$4,years,0)),0)</f>
        <v>652.8330880602939</v>
      </c>
    </row>
    <row r="36" spans="3:19">
      <c r="C36" s="10" t="str">
        <f t="shared" si="3"/>
        <v>750 Mbps</v>
      </c>
      <c r="D36" s="22">
        <v>750</v>
      </c>
      <c r="F36" s="34" cm="1">
        <f t="array" ref="F36">INDEX('Costo SCyD'!$O$9:$S$597,MATCH(F$11&amp;F$12&amp;F$13&amp;$D36,'Costo SCyD'!$A$9:$A$597&amp;'Costo SCyD'!$B$9:$B$597&amp;'Costo SCyD'!$C$9:$C$597&amp;'Costo SCyD'!$D$9:$D$597,0),MATCH('Resultados Caso I'!$D$4,'Costo SCyD'!$O$2:$S$2,0))+IF($D$6="Sí",INDEX(costos.acceso,MATCH($D36,vel.SAIB,0),MATCH($D$4,years,0)),0)</f>
        <v>352.19880039334106</v>
      </c>
      <c r="G36" s="34" cm="1">
        <f t="array" ref="G36">INDEX('Costo SCyD'!$O$9:$S$597,MATCH(G$11&amp;G$12&amp;G$13&amp;$D36,'Costo SCyD'!$A$9:$A$597&amp;'Costo SCyD'!$B$9:$B$597&amp;'Costo SCyD'!$C$9:$C$597&amp;'Costo SCyD'!$D$9:$D$597,0),MATCH('Resultados Caso I'!$D$4,'Costo SCyD'!$O$2:$S$2,0))+IF($D$6="Sí",INDEX(costos.acceso,MATCH($D36,vel.SAIB,0),MATCH($D$4,years,0)),0)</f>
        <v>379.70239701231168</v>
      </c>
      <c r="H36" s="34" cm="1">
        <f t="array" ref="H36">INDEX('Costo SCyD'!$O$9:$S$597,MATCH(H$11&amp;H$12&amp;H$13&amp;$D36,'Costo SCyD'!$A$9:$A$597&amp;'Costo SCyD'!$B$9:$B$597&amp;'Costo SCyD'!$C$9:$C$597&amp;'Costo SCyD'!$D$9:$D$597,0),MATCH('Resultados Caso I'!$D$4,'Costo SCyD'!$O$2:$S$2,0))+IF($D$6="Sí",INDEX(costos.acceso,MATCH($D36,vel.SAIB,0),MATCH($D$4,years,0)),0)</f>
        <v>420.30574554304673</v>
      </c>
      <c r="I36" s="34" cm="1">
        <f t="array" ref="I36">INDEX('Costo SCyD'!$O$9:$S$597,MATCH(I$11&amp;I$12&amp;I$13&amp;$D36,'Costo SCyD'!$A$9:$A$597&amp;'Costo SCyD'!$B$9:$B$597&amp;'Costo SCyD'!$C$9:$C$597&amp;'Costo SCyD'!$D$9:$D$597,0),MATCH('Resultados Caso I'!$D$4,'Costo SCyD'!$O$2:$S$2,0))+IF($D$6="Sí",INDEX(costos.acceso,MATCH($D36,vel.SAIB,0),MATCH($D$4,years,0)),0)</f>
        <v>457.06949698500364</v>
      </c>
      <c r="K36" s="34" cm="1">
        <f t="array" ref="K36">INDEX('Costo SCyD'!$O$9:$S$597,MATCH(K$11&amp;K$12&amp;K$13&amp;$D36,'Costo SCyD'!$A$9:$A$597&amp;'Costo SCyD'!$B$9:$B$597&amp;'Costo SCyD'!$C$9:$C$597&amp;'Costo SCyD'!$D$9:$D$597,0),MATCH('Resultados Caso I'!$D$4,'Costo SCyD'!$O$2:$S$2,0))+IF($D$6="Sí",INDEX(costos.acceso,MATCH($D36,vel.SAIB,0),MATCH($D$4,years,0)),0)</f>
        <v>455.67040731460384</v>
      </c>
      <c r="L36" s="34" cm="1">
        <f t="array" ref="L36">INDEX('Costo SCyD'!$O$9:$S$597,MATCH(L$11&amp;L$12&amp;L$13&amp;$D36,'Costo SCyD'!$A$9:$A$597&amp;'Costo SCyD'!$B$9:$B$597&amp;'Costo SCyD'!$C$9:$C$597&amp;'Costo SCyD'!$D$9:$D$597,0),MATCH('Resultados Caso I'!$D$4,'Costo SCyD'!$O$2:$S$2,0))+IF($D$6="Sí",INDEX(costos.acceso,MATCH($D36,vel.SAIB,0),MATCH($D$4,years,0)),0)</f>
        <v>494.57140474164964</v>
      </c>
      <c r="M36" s="34" cm="1">
        <f t="array" ref="M36">INDEX('Costo SCyD'!$O$9:$S$597,MATCH(M$11&amp;M$12&amp;M$13&amp;$D36,'Costo SCyD'!$A$9:$A$597&amp;'Costo SCyD'!$B$9:$B$597&amp;'Costo SCyD'!$C$9:$C$597&amp;'Costo SCyD'!$D$9:$D$597,0),MATCH('Resultados Caso I'!$D$4,'Costo SCyD'!$O$2:$S$2,0))+IF($D$6="Sí",INDEX(costos.acceso,MATCH($D36,vel.SAIB,0),MATCH($D$4,years,0)),0)</f>
        <v>552.00064858222061</v>
      </c>
      <c r="N36" s="34" cm="1">
        <f t="array" ref="N36">INDEX('Costo SCyD'!$O$9:$S$597,MATCH(N$11&amp;N$12&amp;N$13&amp;$D36,'Costo SCyD'!$A$9:$A$597&amp;'Costo SCyD'!$B$9:$B$597&amp;'Costo SCyD'!$C$9:$C$597&amp;'Costo SCyD'!$D$9:$D$597,0),MATCH('Resultados Caso I'!$D$4,'Costo SCyD'!$O$2:$S$2,0))+IF($D$6="Sí",INDEX(costos.acceso,MATCH($D36,vel.SAIB,0),MATCH($D$4,years,0)),0)</f>
        <v>603.99917881319675</v>
      </c>
      <c r="P36" s="34" cm="1">
        <f t="array" ref="P36">INDEX('Costo SCyD'!$O$9:$S$597,MATCH(P$11&amp;P$12&amp;P$13&amp;$D36,'Costo SCyD'!$A$9:$A$597&amp;'Costo SCyD'!$B$9:$B$597&amp;'Costo SCyD'!$C$9:$C$597&amp;'Costo SCyD'!$D$9:$D$597,0),MATCH('Resultados Caso I'!$D$4,'Costo SCyD'!$O$2:$S$2,0))+IF($D$6="Sí",INDEX(costos.acceso,MATCH($D36,vel.SAIB,0),MATCH($D$4,years,0)),0)</f>
        <v>574.51274308236566</v>
      </c>
      <c r="Q36" s="34" cm="1">
        <f t="array" ref="Q36">INDEX('Costo SCyD'!$O$9:$S$597,MATCH(Q$11&amp;Q$12&amp;Q$13&amp;$D36,'Costo SCyD'!$A$9:$A$597&amp;'Costo SCyD'!$B$9:$B$597&amp;'Costo SCyD'!$C$9:$C$597&amp;'Costo SCyD'!$D$9:$D$597,0),MATCH('Resultados Caso I'!$D$4,'Costo SCyD'!$O$2:$S$2,0))+IF($D$6="Sí",INDEX(costos.acceso,MATCH($D36,vel.SAIB,0),MATCH($D$4,years,0)),0)</f>
        <v>626.50422759099069</v>
      </c>
      <c r="R36" s="34" cm="1">
        <f t="array" ref="R36">INDEX('Costo SCyD'!$O$9:$S$597,MATCH(R$11&amp;R$12&amp;R$13&amp;$D36,'Costo SCyD'!$A$9:$A$597&amp;'Costo SCyD'!$B$9:$B$597&amp;'Costo SCyD'!$C$9:$C$597&amp;'Costo SCyD'!$D$9:$D$597,0),MATCH('Resultados Caso I'!$D$4,'Costo SCyD'!$O$2:$S$2,0))+IF($D$6="Sí",INDEX(costos.acceso,MATCH($D36,vel.SAIB,0),MATCH($D$4,years,0)),0)</f>
        <v>703.25885700836398</v>
      </c>
      <c r="S36" s="34" cm="1">
        <f t="array" ref="S36">INDEX('Costo SCyD'!$O$9:$S$597,MATCH(S$11&amp;S$12&amp;S$13&amp;$D36,'Costo SCyD'!$A$9:$A$597&amp;'Costo SCyD'!$B$9:$B$597&amp;'Costo SCyD'!$C$9:$C$597&amp;'Costo SCyD'!$D$9:$D$597,0),MATCH('Resultados Caso I'!$D$4,'Costo SCyD'!$O$2:$S$2,0))+IF($D$6="Sí",INDEX(costos.acceso,MATCH($D36,vel.SAIB,0),MATCH($D$4,years,0)),0)</f>
        <v>772.75529560341852</v>
      </c>
    </row>
    <row r="37" spans="3:19">
      <c r="C37" s="10" t="str">
        <f t="shared" si="3"/>
        <v>1000 Mbps</v>
      </c>
      <c r="D37" s="22">
        <v>1000</v>
      </c>
      <c r="F37" s="34" cm="1">
        <f t="array" ref="F37">INDEX('Costo SCyD'!$O$9:$S$597,MATCH(F$11&amp;F$12&amp;F$13&amp;$D37,'Costo SCyD'!$A$9:$A$597&amp;'Costo SCyD'!$B$9:$B$597&amp;'Costo SCyD'!$C$9:$C$597&amp;'Costo SCyD'!$D$9:$D$597,0),MATCH('Resultados Caso I'!$D$4,'Costo SCyD'!$O$2:$S$2,0))+IF($D$6="Sí",INDEX(costos.acceso,MATCH($D37,vel.SAIB,0),MATCH($D$4,years,0)),0)</f>
        <v>389.68394455300228</v>
      </c>
      <c r="G37" s="34" cm="1">
        <f t="array" ref="G37">INDEX('Costo SCyD'!$O$9:$S$597,MATCH(G$11&amp;G$12&amp;G$13&amp;$D37,'Costo SCyD'!$A$9:$A$597&amp;'Costo SCyD'!$B$9:$B$597&amp;'Costo SCyD'!$C$9:$C$597&amp;'Costo SCyD'!$D$9:$D$597,0),MATCH('Resultados Caso I'!$D$4,'Costo SCyD'!$O$2:$S$2,0))+IF($D$6="Sí",INDEX(costos.acceso,MATCH($D37,vel.SAIB,0),MATCH($D$4,years,0)),0)</f>
        <v>421.31653099873034</v>
      </c>
      <c r="H37" s="34" cm="1">
        <f t="array" ref="H37">INDEX('Costo SCyD'!$O$9:$S$597,MATCH(H$11&amp;H$12&amp;H$13&amp;$D37,'Costo SCyD'!$A$9:$A$597&amp;'Costo SCyD'!$B$9:$B$597&amp;'Costo SCyD'!$C$9:$C$597&amp;'Costo SCyD'!$D$9:$D$597,0),MATCH('Resultados Caso I'!$D$4,'Costo SCyD'!$O$2:$S$2,0))+IF($D$6="Sí",INDEX(costos.acceso,MATCH($D37,vel.SAIB,0),MATCH($D$4,years,0)),0)</f>
        <v>468.01547551053983</v>
      </c>
      <c r="I37" s="34" cm="1">
        <f t="array" ref="I37">INDEX('Costo SCyD'!$O$9:$S$597,MATCH(I$11&amp;I$12&amp;I$13&amp;$D37,'Costo SCyD'!$A$9:$A$597&amp;'Costo SCyD'!$B$9:$B$597&amp;'Costo SCyD'!$C$9:$C$597&amp;'Costo SCyD'!$D$9:$D$597,0),MATCH('Resultados Caso I'!$D$4,'Costo SCyD'!$O$2:$S$2,0))+IF($D$6="Sí",INDEX(costos.acceso,MATCH($D37,vel.SAIB,0),MATCH($D$4,years,0)),0)</f>
        <v>510.29840169172257</v>
      </c>
      <c r="K37" s="34" cm="1">
        <f t="array" ref="K37">INDEX('Costo SCyD'!$O$9:$S$597,MATCH(K$11&amp;K$12&amp;K$13&amp;$D37,'Costo SCyD'!$A$9:$A$597&amp;'Costo SCyD'!$B$9:$B$597&amp;'Costo SCyD'!$C$9:$C$597&amp;'Costo SCyD'!$D$9:$D$597,0),MATCH('Resultados Caso I'!$D$4,'Costo SCyD'!$O$2:$S$2,0))+IF($D$6="Sí",INDEX(costos.acceso,MATCH($D37,vel.SAIB,0),MATCH($D$4,years,0)),0)</f>
        <v>508.68927305457112</v>
      </c>
      <c r="L37" s="34" cm="1">
        <f t="array" ref="L37">INDEX('Costo SCyD'!$O$9:$S$597,MATCH(L$11&amp;L$12&amp;L$13&amp;$D37,'Costo SCyD'!$A$9:$A$597&amp;'Costo SCyD'!$B$9:$B$597&amp;'Costo SCyD'!$C$9:$C$597&amp;'Costo SCyD'!$D$9:$D$597,0),MATCH('Resultados Caso I'!$D$4,'Costo SCyD'!$O$2:$S$2,0))+IF($D$6="Sí",INDEX(costos.acceso,MATCH($D37,vel.SAIB,0),MATCH($D$4,years,0)),0)</f>
        <v>553.43030023671452</v>
      </c>
      <c r="M37" s="34" cm="1">
        <f t="array" ref="M37">INDEX('Costo SCyD'!$O$9:$S$597,MATCH(M$11&amp;M$12&amp;M$13&amp;$D37,'Costo SCyD'!$A$9:$A$597&amp;'Costo SCyD'!$B$9:$B$597&amp;'Costo SCyD'!$C$9:$C$597&amp;'Costo SCyD'!$D$9:$D$597,0),MATCH('Resultados Caso I'!$D$4,'Costo SCyD'!$O$2:$S$2,0))+IF($D$6="Sí",INDEX(costos.acceso,MATCH($D37,vel.SAIB,0),MATCH($D$4,years,0)),0)</f>
        <v>619.48113516812236</v>
      </c>
      <c r="N37" s="34" cm="1">
        <f t="array" ref="N37">INDEX('Costo SCyD'!$O$9:$S$597,MATCH(N$11&amp;N$12&amp;N$13&amp;$D37,'Costo SCyD'!$A$9:$A$597&amp;'Costo SCyD'!$B$9:$B$597&amp;'Costo SCyD'!$C$9:$C$597&amp;'Costo SCyD'!$D$9:$D$597,0),MATCH('Resultados Caso I'!$D$4,'Costo SCyD'!$O$2:$S$2,0))+IF($D$6="Sí",INDEX(costos.acceso,MATCH($D37,vel.SAIB,0),MATCH($D$4,years,0)),0)</f>
        <v>679.28596816395032</v>
      </c>
      <c r="P37" s="34" cm="1">
        <f t="array" ref="P37">INDEX('Costo SCyD'!$O$9:$S$597,MATCH(P$11&amp;P$12&amp;P$13&amp;$D37,'Costo SCyD'!$A$9:$A$597&amp;'Costo SCyD'!$B$9:$B$597&amp;'Costo SCyD'!$C$9:$C$597&amp;'Costo SCyD'!$D$9:$D$597,0),MATCH('Resultados Caso I'!$D$4,'Costo SCyD'!$O$2:$S$2,0))+IF($D$6="Sí",INDEX(costos.acceso,MATCH($D37,vel.SAIB,0),MATCH($D$4,years,0)),0)</f>
        <v>645.37286799185983</v>
      </c>
      <c r="Q37" s="34" cm="1">
        <f t="array" ref="Q37">INDEX('Costo SCyD'!$O$9:$S$597,MATCH(Q$11&amp;Q$12&amp;Q$13&amp;$D37,'Costo SCyD'!$A$9:$A$597&amp;'Costo SCyD'!$B$9:$B$597&amp;'Costo SCyD'!$C$9:$C$597&amp;'Costo SCyD'!$D$9:$D$597,0),MATCH('Resultados Caso I'!$D$4,'Costo SCyD'!$O$2:$S$2,0))+IF($D$6="Sí",INDEX(costos.acceso,MATCH($D37,vel.SAIB,0),MATCH($D$4,years,0)),0)</f>
        <v>705.16959752309617</v>
      </c>
      <c r="R37" s="34" cm="1">
        <f t="array" ref="R37">INDEX('Costo SCyD'!$O$9:$S$597,MATCH(R$11&amp;R$12&amp;R$13&amp;$D37,'Costo SCyD'!$A$9:$A$597&amp;'Costo SCyD'!$B$9:$B$597&amp;'Costo SCyD'!$C$9:$C$597&amp;'Costo SCyD'!$D$9:$D$597,0),MATCH('Resultados Caso I'!$D$4,'Costo SCyD'!$O$2:$S$2,0))+IF($D$6="Sí",INDEX(costos.acceso,MATCH($D37,vel.SAIB,0),MATCH($D$4,years,0)),0)</f>
        <v>793.44705024286884</v>
      </c>
      <c r="S37" s="34" cm="1">
        <f t="array" ref="S37">INDEX('Costo SCyD'!$O$9:$S$597,MATCH(S$11&amp;S$12&amp;S$13&amp;$D37,'Costo SCyD'!$A$9:$A$597&amp;'Costo SCyD'!$B$9:$B$597&amp;'Costo SCyD'!$C$9:$C$597&amp;'Costo SCyD'!$D$9:$D$597,0),MATCH('Resultados Caso I'!$D$4,'Costo SCyD'!$O$2:$S$2,0))+IF($D$6="Sí",INDEX(costos.acceso,MATCH($D37,vel.SAIB,0),MATCH($D$4,years,0)),0)</f>
        <v>873.37667297490032</v>
      </c>
    </row>
    <row r="39" spans="3:19">
      <c r="F39" s="10" t="str">
        <f>+$F$40&amp;" - "&amp;$F$41&amp;"-"&amp;F42</f>
        <v>Simétrico - Local-Calidad Best Effort</v>
      </c>
      <c r="G39" s="10" t="str">
        <f t="shared" ref="G39:I39" si="4">+$F$40&amp;" - "&amp;$F$41&amp;"-"&amp;G42</f>
        <v>Simétrico - Local-Calidad Datos Generales</v>
      </c>
      <c r="H39" s="10" t="str">
        <f t="shared" si="4"/>
        <v>Simétrico - Local-Calidad Doble</v>
      </c>
      <c r="I39" s="10" t="str">
        <f t="shared" si="4"/>
        <v>Simétrico - Local-Calidad Triple</v>
      </c>
      <c r="K39" s="10" t="str">
        <f>+$F$40&amp;" - "&amp;$K$41&amp;"-"&amp;K42</f>
        <v>Simétrico - Regional-Calidad Best Effort</v>
      </c>
      <c r="L39" s="10" t="str">
        <f t="shared" ref="L39:N39" si="5">+$F$40&amp;" - "&amp;$K$41&amp;"-"&amp;L42</f>
        <v>Simétrico - Regional-Calidad Datos Generales</v>
      </c>
      <c r="M39" s="10" t="str">
        <f t="shared" si="5"/>
        <v>Simétrico - Regional-Calidad Doble</v>
      </c>
      <c r="N39" s="10" t="str">
        <f t="shared" si="5"/>
        <v>Simétrico - Regional-Calidad Triple</v>
      </c>
      <c r="P39" s="10" t="str">
        <f>+$F$40&amp;" - "&amp;$P$41&amp;"-"&amp;P42</f>
        <v>Simétrico - Nacional-Calidad Best Effort</v>
      </c>
      <c r="Q39" s="10" t="str">
        <f t="shared" ref="Q39:S39" si="6">+$F$40&amp;" - "&amp;$P$41&amp;"-"&amp;Q42</f>
        <v>Simétrico - Nacional-Calidad Datos Generales</v>
      </c>
      <c r="R39" s="10" t="str">
        <f t="shared" si="6"/>
        <v>Simétrico - Nacional-Calidad Doble</v>
      </c>
      <c r="S39" s="10" t="str">
        <f t="shared" si="6"/>
        <v>Simétrico - Nacional-Calidad Triple</v>
      </c>
    </row>
    <row r="40" spans="3:19">
      <c r="D40" s="37" t="s">
        <v>205</v>
      </c>
      <c r="F40" s="127" t="s">
        <v>147</v>
      </c>
      <c r="G40" s="127"/>
      <c r="H40" s="127"/>
      <c r="I40" s="127"/>
      <c r="J40" s="40"/>
      <c r="K40" s="127" t="s">
        <v>147</v>
      </c>
      <c r="L40" s="127"/>
      <c r="M40" s="127"/>
      <c r="N40" s="127"/>
      <c r="O40" s="40"/>
      <c r="P40" s="127" t="s">
        <v>147</v>
      </c>
      <c r="Q40" s="127"/>
      <c r="R40" s="127"/>
      <c r="S40" s="127"/>
    </row>
    <row r="41" spans="3:19">
      <c r="D41" s="37" t="s">
        <v>206</v>
      </c>
      <c r="F41" s="127" t="s">
        <v>136</v>
      </c>
      <c r="G41" s="127"/>
      <c r="H41" s="127"/>
      <c r="I41" s="127"/>
      <c r="J41" s="40"/>
      <c r="K41" s="127" t="s">
        <v>138</v>
      </c>
      <c r="L41" s="127"/>
      <c r="M41" s="127"/>
      <c r="N41" s="127"/>
      <c r="O41" s="40"/>
      <c r="P41" s="127" t="s">
        <v>139</v>
      </c>
      <c r="Q41" s="127"/>
      <c r="R41" s="127"/>
      <c r="S41" s="127"/>
    </row>
    <row r="42" spans="3:19" ht="24">
      <c r="D42" s="37" t="s">
        <v>207</v>
      </c>
      <c r="F42" s="39" t="s">
        <v>153</v>
      </c>
      <c r="G42" s="39" t="s">
        <v>154</v>
      </c>
      <c r="H42" s="39" t="s">
        <v>155</v>
      </c>
      <c r="I42" s="39" t="s">
        <v>156</v>
      </c>
      <c r="J42" s="40"/>
      <c r="K42" s="39" t="s">
        <v>153</v>
      </c>
      <c r="L42" s="39" t="s">
        <v>154</v>
      </c>
      <c r="M42" s="39" t="s">
        <v>155</v>
      </c>
      <c r="N42" s="39" t="s">
        <v>156</v>
      </c>
      <c r="O42" s="40"/>
      <c r="P42" s="39" t="s">
        <v>153</v>
      </c>
      <c r="Q42" s="39" t="s">
        <v>154</v>
      </c>
      <c r="R42" s="39" t="s">
        <v>155</v>
      </c>
      <c r="S42" s="39" t="s">
        <v>156</v>
      </c>
    </row>
    <row r="43" spans="3:19" hidden="1">
      <c r="D43" s="37" t="s">
        <v>206</v>
      </c>
      <c r="F43" s="38" t="s">
        <v>136</v>
      </c>
      <c r="G43" s="38" t="s">
        <v>136</v>
      </c>
      <c r="H43" s="38" t="s">
        <v>136</v>
      </c>
      <c r="I43" s="38" t="s">
        <v>136</v>
      </c>
      <c r="K43" s="38" t="s">
        <v>138</v>
      </c>
      <c r="L43" s="38" t="s">
        <v>138</v>
      </c>
      <c r="M43" s="38" t="s">
        <v>138</v>
      </c>
      <c r="N43" s="38" t="s">
        <v>138</v>
      </c>
      <c r="P43" s="38" t="s">
        <v>139</v>
      </c>
      <c r="Q43" s="38" t="s">
        <v>139</v>
      </c>
      <c r="R43" s="38" t="s">
        <v>139</v>
      </c>
      <c r="S43" s="38" t="s">
        <v>139</v>
      </c>
    </row>
    <row r="44" spans="3:19" ht="6" hidden="1" customHeight="1">
      <c r="D44" s="37" t="s">
        <v>205</v>
      </c>
      <c r="F44" s="38" t="s">
        <v>147</v>
      </c>
      <c r="G44" s="38" t="s">
        <v>147</v>
      </c>
      <c r="H44" s="38" t="s">
        <v>147</v>
      </c>
      <c r="I44" s="38" t="s">
        <v>147</v>
      </c>
      <c r="K44" s="38" t="s">
        <v>147</v>
      </c>
      <c r="L44" s="38" t="s">
        <v>147</v>
      </c>
      <c r="M44" s="38" t="s">
        <v>147</v>
      </c>
      <c r="N44" s="38" t="s">
        <v>147</v>
      </c>
      <c r="P44" s="38" t="s">
        <v>147</v>
      </c>
      <c r="Q44" s="38" t="s">
        <v>147</v>
      </c>
      <c r="R44" s="38" t="s">
        <v>147</v>
      </c>
      <c r="S44" s="38" t="s">
        <v>147</v>
      </c>
    </row>
    <row r="45" spans="3:19" ht="6" hidden="1" customHeight="1">
      <c r="D45" s="37" t="s">
        <v>207</v>
      </c>
      <c r="F45" s="38" t="s">
        <v>153</v>
      </c>
      <c r="G45" s="38" t="s">
        <v>154</v>
      </c>
      <c r="H45" s="38" t="s">
        <v>155</v>
      </c>
      <c r="I45" s="38" t="s">
        <v>156</v>
      </c>
      <c r="K45" s="38" t="s">
        <v>153</v>
      </c>
      <c r="L45" s="38" t="s">
        <v>154</v>
      </c>
      <c r="M45" s="38" t="s">
        <v>155</v>
      </c>
      <c r="N45" s="38" t="s">
        <v>156</v>
      </c>
      <c r="P45" s="38" t="s">
        <v>153</v>
      </c>
      <c r="Q45" s="38" t="s">
        <v>154</v>
      </c>
      <c r="R45" s="38" t="s">
        <v>155</v>
      </c>
      <c r="S45" s="38" t="s">
        <v>156</v>
      </c>
    </row>
    <row r="47" spans="3:19">
      <c r="C47" s="10" t="s">
        <v>210</v>
      </c>
      <c r="D47" s="22">
        <f t="array" ref="D47:D69">vel.SAIB</f>
        <v>2</v>
      </c>
      <c r="F47" s="34" cm="1">
        <f t="array" ref="F47">INDEX('Costo SCyD'!$O$9:$S$597,MATCH(F$11&amp;$F$44&amp;F$13&amp;$D47,'Costo SCyD'!$A$9:$A$597&amp;'Costo SCyD'!$B$9:$B$597&amp;'Costo SCyD'!$C$9:$C$597&amp;'Costo SCyD'!$D$9:$D$597,0),MATCH('Resultados Caso I'!$D$4,'Costo SCyD'!$O$2:$S$2,0))+IF($D$6="Sí",INDEX(costos.acceso,MATCH($D47,vel.SAIB,0),MATCH($D$4,years,0)),0)</f>
        <v>122.48432172598669</v>
      </c>
      <c r="G47" s="34" cm="1">
        <f t="array" ref="G47">INDEX('Costo SCyD'!$O$9:$S$597,MATCH(G$11&amp;$F$44&amp;G$13&amp;$D47,'Costo SCyD'!$A$9:$A$597&amp;'Costo SCyD'!$B$9:$B$597&amp;'Costo SCyD'!$C$9:$C$597&amp;'Costo SCyD'!$D$9:$D$597,0),MATCH('Resultados Caso I'!$D$4,'Costo SCyD'!$O$2:$S$2,0))+IF($D$6="Sí",INDEX(costos.acceso,MATCH($D47,vel.SAIB,0),MATCH($D$4,years,0)),0)</f>
        <v>125.23638512917148</v>
      </c>
      <c r="H47" s="34" cm="1">
        <f t="array" ref="H47">INDEX('Costo SCyD'!$O$9:$S$597,MATCH(H$11&amp;$F$44&amp;H$13&amp;$D47,'Costo SCyD'!$A$9:$A$597&amp;'Costo SCyD'!$B$9:$B$597&amp;'Costo SCyD'!$C$9:$C$597&amp;'Costo SCyD'!$D$9:$D$597,0),MATCH('Resultados Caso I'!$D$4,'Costo SCyD'!$O$2:$S$2,0))+IF($D$6="Sí",INDEX(costos.acceso,MATCH($D47,vel.SAIB,0),MATCH($D$4,years,0)),0)</f>
        <v>129.29923520242764</v>
      </c>
      <c r="I47" s="34" cm="1">
        <f t="array" ref="I47">INDEX('Costo SCyD'!$O$9:$S$597,MATCH(I$11&amp;$F$44&amp;I$13&amp;$D47,'Costo SCyD'!$A$9:$A$597&amp;'Costo SCyD'!$B$9:$B$597&amp;'Costo SCyD'!$C$9:$C$597&amp;'Costo SCyD'!$D$9:$D$597,0),MATCH('Resultados Caso I'!$D$4,'Costo SCyD'!$O$2:$S$2,0))+IF($D$6="Sí",INDEX(costos.acceso,MATCH($D47,vel.SAIB,0),MATCH($D$4,years,0)),0)</f>
        <v>132.97788771863728</v>
      </c>
      <c r="K47" s="34" cm="1">
        <f t="array" ref="K47">INDEX('Costo SCyD'!$O$9:$S$597,MATCH(K$11&amp;$F$44&amp;K$13&amp;$D47,'Costo SCyD'!$A$9:$A$597&amp;'Costo SCyD'!$B$9:$B$597&amp;'Costo SCyD'!$C$9:$C$597&amp;'Costo SCyD'!$D$9:$D$597,0),MATCH('Resultados Caso I'!$D$4,'Costo SCyD'!$O$2:$S$2,0))+IF($D$6="Sí",INDEX(costos.acceso,MATCH($D47,vel.SAIB,0),MATCH($D$4,years,0)),0)</f>
        <v>132.83789208341096</v>
      </c>
      <c r="L47" s="34" cm="1">
        <f t="array" ref="L47">INDEX('Costo SCyD'!$O$9:$S$597,MATCH(L$11&amp;$F$44&amp;L$13&amp;$D47,'Costo SCyD'!$A$9:$A$597&amp;'Costo SCyD'!$B$9:$B$597&amp;'Costo SCyD'!$C$9:$C$597&amp;'Costo SCyD'!$D$9:$D$597,0),MATCH('Resultados Caso I'!$D$4,'Costo SCyD'!$O$2:$S$2,0))+IF($D$6="Sí",INDEX(costos.acceso,MATCH($D47,vel.SAIB,0),MATCH($D$4,years,0)),0)</f>
        <v>136.73040159224061</v>
      </c>
      <c r="M47" s="34" cm="1">
        <f t="array" ref="M47">INDEX('Costo SCyD'!$O$9:$S$597,MATCH(M$11&amp;$F$44&amp;M$13&amp;$D47,'Costo SCyD'!$A$9:$A$597&amp;'Costo SCyD'!$B$9:$B$597&amp;'Costo SCyD'!$C$9:$C$597&amp;'Costo SCyD'!$D$9:$D$597,0),MATCH('Resultados Caso I'!$D$4,'Costo SCyD'!$O$2:$S$2,0))+IF($D$6="Sí",INDEX(costos.acceso,MATCH($D47,vel.SAIB,0),MATCH($D$4,years,0)),0)</f>
        <v>142.47688349552726</v>
      </c>
      <c r="N47" s="34" cm="1">
        <f t="array" ref="N47">INDEX('Costo SCyD'!$O$9:$S$597,MATCH(N$11&amp;$F$44&amp;N$13&amp;$D47,'Costo SCyD'!$A$9:$A$597&amp;'Costo SCyD'!$B$9:$B$597&amp;'Costo SCyD'!$C$9:$C$597&amp;'Costo SCyD'!$D$9:$D$597,0),MATCH('Resultados Caso I'!$D$4,'Costo SCyD'!$O$2:$S$2,0))+IF($D$6="Sí",INDEX(costos.acceso,MATCH($D47,vel.SAIB,0),MATCH($D$4,years,0)),0)</f>
        <v>147.67995762617974</v>
      </c>
      <c r="O47" s="33"/>
      <c r="P47" s="34" cm="1">
        <f t="array" ref="P47">INDEX('Costo SCyD'!$O$9:$S$597,MATCH(P$11&amp;$F$44&amp;P$13&amp;$D47,'Costo SCyD'!$A$9:$A$597&amp;'Costo SCyD'!$B$9:$B$597&amp;'Costo SCyD'!$C$9:$C$597&amp;'Costo SCyD'!$D$9:$D$597,0),MATCH('Resultados Caso I'!$D$4,'Costo SCyD'!$O$2:$S$2,0))+IF($D$6="Sí",INDEX(costos.acceso,MATCH($D47,vel.SAIB,0),MATCH($D$4,years,0)),0)</f>
        <v>144.72948748260555</v>
      </c>
      <c r="Q47" s="34" cm="1">
        <f t="array" ref="Q47">INDEX('Costo SCyD'!$O$9:$S$597,MATCH(Q$11&amp;$F$44&amp;Q$13&amp;$D47,'Costo SCyD'!$A$9:$A$597&amp;'Costo SCyD'!$B$9:$B$597&amp;'Costo SCyD'!$C$9:$C$597&amp;'Costo SCyD'!$D$9:$D$597,0),MATCH('Resultados Caso I'!$D$4,'Costo SCyD'!$O$2:$S$2,0))+IF($D$6="Sí",INDEX(costos.acceso,MATCH($D47,vel.SAIB,0),MATCH($D$4,years,0)),0)</f>
        <v>149.93185660456771</v>
      </c>
      <c r="R47" s="34" cm="1">
        <f t="array" ref="R47">INDEX('Costo SCyD'!$O$9:$S$597,MATCH(R$11&amp;$F$44&amp;R$13&amp;$D47,'Costo SCyD'!$A$9:$A$597&amp;'Costo SCyD'!$B$9:$B$597&amp;'Costo SCyD'!$C$9:$C$597&amp;'Costo SCyD'!$D$9:$D$597,0),MATCH('Resultados Caso I'!$D$4,'Costo SCyD'!$O$2:$S$2,0))+IF($D$6="Sí",INDEX(costos.acceso,MATCH($D47,vel.SAIB,0),MATCH($D$4,years,0)),0)</f>
        <v>157.61207419832289</v>
      </c>
      <c r="S47" s="34" cm="1">
        <f t="array" ref="S47">INDEX('Costo SCyD'!$O$9:$S$597,MATCH(S$11&amp;$F$44&amp;S$13&amp;$D47,'Costo SCyD'!$A$9:$A$597&amp;'Costo SCyD'!$B$9:$B$597&amp;'Costo SCyD'!$C$9:$C$597&amp;'Costo SCyD'!$D$9:$D$597,0),MATCH('Resultados Caso I'!$D$4,'Costo SCyD'!$O$2:$S$2,0))+IF($D$6="Sí",INDEX(costos.acceso,MATCH($D47,vel.SAIB,0),MATCH($D$4,years,0)),0)</f>
        <v>164.56602309303608</v>
      </c>
    </row>
    <row r="48" spans="3:19">
      <c r="C48" s="10" t="s">
        <v>160</v>
      </c>
      <c r="D48" s="22">
        <v>3</v>
      </c>
      <c r="F48" s="34" cm="1">
        <f t="array" ref="F48">INDEX('Costo SCyD'!$O$9:$S$597,MATCH(F$11&amp;$F$44&amp;F$13&amp;$D48,'Costo SCyD'!$A$9:$A$597&amp;'Costo SCyD'!$B$9:$B$597&amp;'Costo SCyD'!$C$9:$C$597&amp;'Costo SCyD'!$D$9:$D$597,0),MATCH('Resultados Caso I'!$D$4,'Costo SCyD'!$O$2:$S$2,0))+IF($D$6="Sí",INDEX(costos.acceso,MATCH($D48,vel.SAIB,0),MATCH($D$4,years,0)),0)</f>
        <v>127.92875973671497</v>
      </c>
      <c r="G48" s="34" cm="1">
        <f t="array" ref="G48">INDEX('Costo SCyD'!$O$9:$S$597,MATCH(G$11&amp;$F$44&amp;G$13&amp;$D48,'Costo SCyD'!$A$9:$A$597&amp;'Costo SCyD'!$B$9:$B$597&amp;'Costo SCyD'!$C$9:$C$597&amp;'Costo SCyD'!$D$9:$D$597,0),MATCH('Resultados Caso I'!$D$4,'Costo SCyD'!$O$2:$S$2,0))+IF($D$6="Sí",INDEX(costos.acceso,MATCH($D48,vel.SAIB,0),MATCH($D$4,years,0)),0)</f>
        <v>131.28052816071971</v>
      </c>
      <c r="H48" s="34" cm="1">
        <f t="array" ref="H48">INDEX('Costo SCyD'!$O$9:$S$597,MATCH(H$11&amp;$F$44&amp;H$13&amp;$D48,'Costo SCyD'!$A$9:$A$597&amp;'Costo SCyD'!$B$9:$B$597&amp;'Costo SCyD'!$C$9:$C$597&amp;'Costo SCyD'!$D$9:$D$597,0),MATCH('Resultados Caso I'!$D$4,'Costo SCyD'!$O$2:$S$2,0))+IF($D$6="Sí",INDEX(costos.acceso,MATCH($D48,vel.SAIB,0),MATCH($D$4,years,0)),0)</f>
        <v>136.22871815199912</v>
      </c>
      <c r="I48" s="34" cm="1">
        <f t="array" ref="I48">INDEX('Costo SCyD'!$O$9:$S$597,MATCH(I$11&amp;$F$44&amp;I$13&amp;$D48,'Costo SCyD'!$A$9:$A$597&amp;'Costo SCyD'!$B$9:$B$597&amp;'Costo SCyD'!$C$9:$C$597&amp;'Costo SCyD'!$D$9:$D$597,0),MATCH('Resultados Caso I'!$D$4,'Costo SCyD'!$O$2:$S$2,0))+IF($D$6="Sí",INDEX(costos.acceso,MATCH($D48,vel.SAIB,0),MATCH($D$4,years,0)),0)</f>
        <v>140.70898969387144</v>
      </c>
      <c r="K48" s="34" cm="1">
        <f t="array" ref="K48">INDEX('Costo SCyD'!$O$9:$S$597,MATCH(K$11&amp;$F$44&amp;K$13&amp;$D48,'Costo SCyD'!$A$9:$A$597&amp;'Costo SCyD'!$B$9:$B$597&amp;'Costo SCyD'!$C$9:$C$597&amp;'Costo SCyD'!$D$9:$D$597,0),MATCH('Resultados Caso I'!$D$4,'Costo SCyD'!$O$2:$S$2,0))+IF($D$6="Sí",INDEX(costos.acceso,MATCH($D48,vel.SAIB,0),MATCH($D$4,years,0)),0)</f>
        <v>140.53848746303365</v>
      </c>
      <c r="L48" s="34" cm="1">
        <f t="array" ref="L48">INDEX('Costo SCyD'!$O$9:$S$597,MATCH(L$11&amp;$F$44&amp;L$13&amp;$D48,'Costo SCyD'!$A$9:$A$597&amp;'Costo SCyD'!$B$9:$B$597&amp;'Costo SCyD'!$C$9:$C$597&amp;'Costo SCyD'!$D$9:$D$597,0),MATCH('Resultados Caso I'!$D$4,'Costo SCyD'!$O$2:$S$2,0))+IF($D$6="Sí",INDEX(costos.acceso,MATCH($D48,vel.SAIB,0),MATCH($D$4,years,0)),0)</f>
        <v>145.27921779894641</v>
      </c>
      <c r="M48" s="34" cm="1">
        <f t="array" ref="M48">INDEX('Costo SCyD'!$O$9:$S$597,MATCH(M$11&amp;$F$44&amp;M$13&amp;$D48,'Costo SCyD'!$A$9:$A$597&amp;'Costo SCyD'!$B$9:$B$597&amp;'Costo SCyD'!$C$9:$C$597&amp;'Costo SCyD'!$D$9:$D$597,0),MATCH('Resultados Caso I'!$D$4,'Costo SCyD'!$O$2:$S$2,0))+IF($D$6="Sí",INDEX(costos.acceso,MATCH($D48,vel.SAIB,0),MATCH($D$4,years,0)),0)</f>
        <v>152.27792159707167</v>
      </c>
      <c r="N48" s="34" cm="1">
        <f t="array" ref="N48">INDEX('Costo SCyD'!$O$9:$S$597,MATCH(N$11&amp;$F$44&amp;N$13&amp;$D48,'Costo SCyD'!$A$9:$A$597&amp;'Costo SCyD'!$B$9:$B$597&amp;'Costo SCyD'!$C$9:$C$597&amp;'Costo SCyD'!$D$9:$D$597,0),MATCH('Resultados Caso I'!$D$4,'Costo SCyD'!$O$2:$S$2,0))+IF($D$6="Sí",INDEX(costos.acceso,MATCH($D48,vel.SAIB,0),MATCH($D$4,years,0)),0)</f>
        <v>158.61480306524396</v>
      </c>
      <c r="O48" s="33"/>
      <c r="P48" s="34" cm="1">
        <f t="array" ref="P48">INDEX('Costo SCyD'!$O$9:$S$597,MATCH(P$11&amp;$F$44&amp;P$13&amp;$D48,'Costo SCyD'!$A$9:$A$597&amp;'Costo SCyD'!$B$9:$B$597&amp;'Costo SCyD'!$C$9:$C$597&amp;'Costo SCyD'!$D$9:$D$597,0),MATCH('Resultados Caso I'!$D$4,'Costo SCyD'!$O$2:$S$2,0))+IF($D$6="Sí",INDEX(costos.acceso,MATCH($D48,vel.SAIB,0),MATCH($D$4,years,0)),0)</f>
        <v>155.02139288008746</v>
      </c>
      <c r="Q48" s="34" cm="1">
        <f t="array" ref="Q48">INDEX('Costo SCyD'!$O$9:$S$597,MATCH(Q$11&amp;$F$44&amp;Q$13&amp;$D48,'Costo SCyD'!$A$9:$A$597&amp;'Costo SCyD'!$B$9:$B$597&amp;'Costo SCyD'!$C$9:$C$597&amp;'Costo SCyD'!$D$9:$D$597,0),MATCH('Resultados Caso I'!$D$4,'Costo SCyD'!$O$2:$S$2,0))+IF($D$6="Sí",INDEX(costos.acceso,MATCH($D48,vel.SAIB,0),MATCH($D$4,years,0)),0)</f>
        <v>161.35741571038676</v>
      </c>
      <c r="R48" s="34" cm="1">
        <f t="array" ref="R48">INDEX('Costo SCyD'!$O$9:$S$597,MATCH(R$11&amp;$F$44&amp;R$13&amp;$D48,'Costo SCyD'!$A$9:$A$597&amp;'Costo SCyD'!$B$9:$B$597&amp;'Costo SCyD'!$C$9:$C$597&amp;'Costo SCyD'!$D$9:$D$597,0),MATCH('Resultados Caso I'!$D$4,'Costo SCyD'!$O$2:$S$2,0))+IF($D$6="Sí",INDEX(costos.acceso,MATCH($D48,vel.SAIB,0),MATCH($D$4,years,0)),0)</f>
        <v>170.71123757017543</v>
      </c>
      <c r="S48" s="34" cm="1">
        <f t="array" ref="S48">INDEX('Costo SCyD'!$O$9:$S$597,MATCH(S$11&amp;$F$44&amp;S$13&amp;$D48,'Costo SCyD'!$A$9:$A$597&amp;'Costo SCyD'!$B$9:$B$597&amp;'Costo SCyD'!$C$9:$C$597&amp;'Costo SCyD'!$D$9:$D$597,0),MATCH('Resultados Caso I'!$D$4,'Costo SCyD'!$O$2:$S$2,0))+IF($D$6="Sí",INDEX(costos.acceso,MATCH($D48,vel.SAIB,0),MATCH($D$4,years,0)),0)</f>
        <v>179.18052875746037</v>
      </c>
    </row>
    <row r="49" spans="3:19">
      <c r="C49" s="10" t="str">
        <f t="shared" ref="C49:C69" si="7">+D49&amp;" Mbps"</f>
        <v>5 Mbps</v>
      </c>
      <c r="D49" s="22">
        <v>5</v>
      </c>
      <c r="F49" s="34" cm="1">
        <f t="array" ref="F49">INDEX('Costo SCyD'!$O$9:$S$597,MATCH(F$11&amp;$F$44&amp;F$13&amp;$D49,'Costo SCyD'!$A$9:$A$597&amp;'Costo SCyD'!$B$9:$B$597&amp;'Costo SCyD'!$C$9:$C$597&amp;'Costo SCyD'!$D$9:$D$597,0),MATCH('Resultados Caso I'!$D$4,'Costo SCyD'!$O$2:$S$2,0))+IF($D$6="Sí",INDEX(costos.acceso,MATCH($D49,vel.SAIB,0),MATCH($D$4,years,0)),0)</f>
        <v>136.50751108917834</v>
      </c>
      <c r="G49" s="34" cm="1">
        <f t="array" ref="G49">INDEX('Costo SCyD'!$O$9:$S$597,MATCH(G$11&amp;$F$44&amp;G$13&amp;$D49,'Costo SCyD'!$A$9:$A$597&amp;'Costo SCyD'!$B$9:$B$597&amp;'Costo SCyD'!$C$9:$C$597&amp;'Costo SCyD'!$D$9:$D$597,0),MATCH('Resultados Caso I'!$D$4,'Costo SCyD'!$O$2:$S$2,0))+IF($D$6="Sí",INDEX(costos.acceso,MATCH($D49,vel.SAIB,0),MATCH($D$4,years,0)),0)</f>
        <v>140.8042292487298</v>
      </c>
      <c r="H49" s="34" cm="1">
        <f t="array" ref="H49">INDEX('Costo SCyD'!$O$9:$S$597,MATCH(H$11&amp;$F$44&amp;H$13&amp;$D49,'Costo SCyD'!$A$9:$A$597&amp;'Costo SCyD'!$B$9:$B$597&amp;'Costo SCyD'!$C$9:$C$597&amp;'Costo SCyD'!$D$9:$D$597,0),MATCH('Resultados Caso I'!$D$4,'Costo SCyD'!$O$2:$S$2,0))+IF($D$6="Sí",INDEX(costos.acceso,MATCH($D49,vel.SAIB,0),MATCH($D$4,years,0)),0)</f>
        <v>147.14744127978</v>
      </c>
      <c r="I49" s="34" cm="1">
        <f t="array" ref="I49">INDEX('Costo SCyD'!$O$9:$S$597,MATCH(I$11&amp;$F$44&amp;I$13&amp;$D49,'Costo SCyD'!$A$9:$A$597&amp;'Costo SCyD'!$B$9:$B$597&amp;'Costo SCyD'!$C$9:$C$597&amp;'Costo SCyD'!$D$9:$D$597,0),MATCH('Resultados Caso I'!$D$4,'Costo SCyD'!$O$2:$S$2,0))+IF($D$6="Sí",INDEX(costos.acceso,MATCH($D49,vel.SAIB,0),MATCH($D$4,years,0)),0)</f>
        <v>152.89081661436941</v>
      </c>
      <c r="K49" s="34" cm="1">
        <f t="array" ref="K49">INDEX('Costo SCyD'!$O$9:$S$597,MATCH(K$11&amp;$F$44&amp;K$13&amp;$D49,'Costo SCyD'!$A$9:$A$597&amp;'Costo SCyD'!$B$9:$B$597&amp;'Costo SCyD'!$C$9:$C$597&amp;'Costo SCyD'!$D$9:$D$597,0),MATCH('Resultados Caso I'!$D$4,'Costo SCyD'!$O$2:$S$2,0))+IF($D$6="Sí",INDEX(costos.acceso,MATCH($D49,vel.SAIB,0),MATCH($D$4,years,0)),0)</f>
        <v>152.67224541886617</v>
      </c>
      <c r="L49" s="34" cm="1">
        <f t="array" ref="L49">INDEX('Costo SCyD'!$O$9:$S$597,MATCH(L$11&amp;$F$44&amp;L$13&amp;$D49,'Costo SCyD'!$A$9:$A$597&amp;'Costo SCyD'!$B$9:$B$597&amp;'Costo SCyD'!$C$9:$C$597&amp;'Costo SCyD'!$D$9:$D$597,0),MATCH('Resultados Caso I'!$D$4,'Costo SCyD'!$O$2:$S$2,0))+IF($D$6="Sí",INDEX(costos.acceso,MATCH($D49,vel.SAIB,0),MATCH($D$4,years,0)),0)</f>
        <v>158.74950958126169</v>
      </c>
      <c r="M49" s="34" cm="1">
        <f t="array" ref="M49">INDEX('Costo SCyD'!$O$9:$S$597,MATCH(M$11&amp;$F$44&amp;M$13&amp;$D49,'Costo SCyD'!$A$9:$A$597&amp;'Costo SCyD'!$B$9:$B$597&amp;'Costo SCyD'!$C$9:$C$597&amp;'Costo SCyD'!$D$9:$D$597,0),MATCH('Resultados Caso I'!$D$4,'Costo SCyD'!$O$2:$S$2,0))+IF($D$6="Sí",INDEX(costos.acceso,MATCH($D49,vel.SAIB,0),MATCH($D$4,years,0)),0)</f>
        <v>167.7213280062341</v>
      </c>
      <c r="N49" s="34" cm="1">
        <f t="array" ref="N49">INDEX('Costo SCyD'!$O$9:$S$597,MATCH(N$11&amp;$F$44&amp;N$13&amp;$D49,'Costo SCyD'!$A$9:$A$597&amp;'Costo SCyD'!$B$9:$B$597&amp;'Costo SCyD'!$C$9:$C$597&amp;'Costo SCyD'!$D$9:$D$597,0),MATCH('Resultados Caso I'!$D$4,'Costo SCyD'!$O$2:$S$2,0))+IF($D$6="Sí",INDEX(costos.acceso,MATCH($D49,vel.SAIB,0),MATCH($D$4,years,0)),0)</f>
        <v>175.84473936252613</v>
      </c>
      <c r="O49" s="33"/>
      <c r="P49" s="34" cm="1">
        <f t="array" ref="P49">INDEX('Costo SCyD'!$O$9:$S$597,MATCH(P$11&amp;$F$44&amp;P$13&amp;$D49,'Costo SCyD'!$A$9:$A$597&amp;'Costo SCyD'!$B$9:$B$597&amp;'Costo SCyD'!$C$9:$C$597&amp;'Costo SCyD'!$D$9:$D$597,0),MATCH('Resultados Caso I'!$D$4,'Costo SCyD'!$O$2:$S$2,0))+IF($D$6="Sí",INDEX(costos.acceso,MATCH($D49,vel.SAIB,0),MATCH($D$4,years,0)),0)</f>
        <v>171.23825441365506</v>
      </c>
      <c r="Q49" s="34" cm="1">
        <f t="array" ref="Q49">INDEX('Costo SCyD'!$O$9:$S$597,MATCH(Q$11&amp;$F$44&amp;Q$13&amp;$D49,'Costo SCyD'!$A$9:$A$597&amp;'Costo SCyD'!$B$9:$B$597&amp;'Costo SCyD'!$C$9:$C$597&amp;'Costo SCyD'!$D$9:$D$597,0),MATCH('Resultados Caso I'!$D$4,'Costo SCyD'!$O$2:$S$2,0))+IF($D$6="Sí",INDEX(costos.acceso,MATCH($D49,vel.SAIB,0),MATCH($D$4,years,0)),0)</f>
        <v>179.36056505997112</v>
      </c>
      <c r="R49" s="34" cm="1">
        <f t="array" ref="R49">INDEX('Costo SCyD'!$O$9:$S$597,MATCH(R$11&amp;$F$44&amp;R$13&amp;$D49,'Costo SCyD'!$A$9:$A$597&amp;'Costo SCyD'!$B$9:$B$597&amp;'Costo SCyD'!$C$9:$C$597&amp;'Costo SCyD'!$D$9:$D$597,0),MATCH('Resultados Caso I'!$D$4,'Costo SCyD'!$O$2:$S$2,0))+IF($D$6="Sí",INDEX(costos.acceso,MATCH($D49,vel.SAIB,0),MATCH($D$4,years,0)),0)</f>
        <v>191.35146990838632</v>
      </c>
      <c r="S49" s="34" cm="1">
        <f t="array" ref="S49">INDEX('Costo SCyD'!$O$9:$S$597,MATCH(S$11&amp;$F$44&amp;S$13&amp;$D49,'Costo SCyD'!$A$9:$A$597&amp;'Costo SCyD'!$B$9:$B$597&amp;'Costo SCyD'!$C$9:$C$597&amp;'Costo SCyD'!$D$9:$D$597,0),MATCH('Resultados Caso I'!$D$4,'Costo SCyD'!$O$2:$S$2,0))+IF($D$6="Sí",INDEX(costos.acceso,MATCH($D49,vel.SAIB,0),MATCH($D$4,years,0)),0)</f>
        <v>202.20847213512639</v>
      </c>
    </row>
    <row r="50" spans="3:19">
      <c r="C50" s="10" t="str">
        <f t="shared" si="7"/>
        <v>10 Mbps</v>
      </c>
      <c r="D50" s="22">
        <v>10</v>
      </c>
      <c r="F50" s="34" cm="1">
        <f t="array" ref="F50">INDEX('Costo SCyD'!$O$9:$S$597,MATCH(F$11&amp;$F$44&amp;F$13&amp;$D50,'Costo SCyD'!$A$9:$A$597&amp;'Costo SCyD'!$B$9:$B$597&amp;'Costo SCyD'!$C$9:$C$597&amp;'Costo SCyD'!$D$9:$D$597,0),MATCH('Resultados Caso I'!$D$4,'Costo SCyD'!$O$2:$S$2,0))+IF($D$6="Sí",INDEX(costos.acceso,MATCH($D50,vel.SAIB,0),MATCH($D$4,years,0)),0)</f>
        <v>157.14695918966763</v>
      </c>
      <c r="G50" s="34" cm="1">
        <f t="array" ref="G50">INDEX('Costo SCyD'!$O$9:$S$597,MATCH(G$11&amp;$F$44&amp;G$13&amp;$D50,'Costo SCyD'!$A$9:$A$597&amp;'Costo SCyD'!$B$9:$B$597&amp;'Costo SCyD'!$C$9:$C$597&amp;'Costo SCyD'!$D$9:$D$597,0),MATCH('Resultados Caso I'!$D$4,'Costo SCyD'!$O$2:$S$2,0))+IF($D$6="Sí",INDEX(costos.acceso,MATCH($D50,vel.SAIB,0),MATCH($D$4,years,0)),0)</f>
        <v>163.16558926856158</v>
      </c>
      <c r="H50" s="34" cm="1">
        <f t="array" ref="H50">INDEX('Costo SCyD'!$O$9:$S$597,MATCH(H$11&amp;$F$44&amp;H$13&amp;$D50,'Costo SCyD'!$A$9:$A$597&amp;'Costo SCyD'!$B$9:$B$597&amp;'Costo SCyD'!$C$9:$C$597&amp;'Costo SCyD'!$D$9:$D$597,0),MATCH('Resultados Caso I'!$D$4,'Costo SCyD'!$O$2:$S$2,0))+IF($D$6="Sí",INDEX(costos.acceso,MATCH($D50,vel.SAIB,0),MATCH($D$4,years,0)),0)</f>
        <v>172.05084664622166</v>
      </c>
      <c r="I50" s="34" cm="1">
        <f t="array" ref="I50">INDEX('Costo SCyD'!$O$9:$S$597,MATCH(I$11&amp;$F$44&amp;I$13&amp;$D50,'Costo SCyD'!$A$9:$A$597&amp;'Costo SCyD'!$B$9:$B$597&amp;'Costo SCyD'!$C$9:$C$597&amp;'Costo SCyD'!$D$9:$D$597,0),MATCH('Resultados Caso I'!$D$4,'Costo SCyD'!$O$2:$S$2,0))+IF($D$6="Sí",INDEX(costos.acceso,MATCH($D50,vel.SAIB,0),MATCH($D$4,years,0)),0)</f>
        <v>180.09588247578739</v>
      </c>
      <c r="K50" s="34" cm="1">
        <f t="array" ref="K50">INDEX('Costo SCyD'!$O$9:$S$597,MATCH(K$11&amp;$F$44&amp;K$13&amp;$D50,'Costo SCyD'!$A$9:$A$597&amp;'Costo SCyD'!$B$9:$B$597&amp;'Costo SCyD'!$C$9:$C$597&amp;'Costo SCyD'!$D$9:$D$597,0),MATCH('Resultados Caso I'!$D$4,'Costo SCyD'!$O$2:$S$2,0))+IF($D$6="Sí",INDEX(costos.acceso,MATCH($D50,vel.SAIB,0),MATCH($D$4,years,0)),0)</f>
        <v>179.78971876600082</v>
      </c>
      <c r="L50" s="34" cm="1">
        <f t="array" ref="L50">INDEX('Costo SCyD'!$O$9:$S$597,MATCH(L$11&amp;$F$44&amp;L$13&amp;$D50,'Costo SCyD'!$A$9:$A$597&amp;'Costo SCyD'!$B$9:$B$597&amp;'Costo SCyD'!$C$9:$C$597&amp;'Costo SCyD'!$D$9:$D$597,0),MATCH('Resultados Caso I'!$D$4,'Costo SCyD'!$O$2:$S$2,0))+IF($D$6="Sí",INDEX(costos.acceso,MATCH($D50,vel.SAIB,0),MATCH($D$4,years,0)),0)</f>
        <v>188.30244953561592</v>
      </c>
      <c r="M50" s="34" cm="1">
        <f t="array" ref="M50">INDEX('Costo SCyD'!$O$9:$S$597,MATCH(M$11&amp;$F$44&amp;M$13&amp;$D50,'Costo SCyD'!$A$9:$A$597&amp;'Costo SCyD'!$B$9:$B$597&amp;'Costo SCyD'!$C$9:$C$597&amp;'Costo SCyD'!$D$9:$D$597,0),MATCH('Resultados Caso I'!$D$4,'Costo SCyD'!$O$2:$S$2,0))+IF($D$6="Sí",INDEX(costos.acceso,MATCH($D50,vel.SAIB,0),MATCH($D$4,years,0)),0)</f>
        <v>200.86972861462135</v>
      </c>
      <c r="N50" s="34" cm="1">
        <f t="array" ref="N50">INDEX('Costo SCyD'!$O$9:$S$597,MATCH(N$11&amp;$F$44&amp;N$13&amp;$D50,'Costo SCyD'!$A$9:$A$597&amp;'Costo SCyD'!$B$9:$B$597&amp;'Costo SCyD'!$C$9:$C$597&amp;'Costo SCyD'!$D$9:$D$597,0),MATCH('Resultados Caso I'!$D$4,'Costo SCyD'!$O$2:$S$2,0))+IF($D$6="Sí",INDEX(costos.acceso,MATCH($D50,vel.SAIB,0),MATCH($D$4,years,0)),0)</f>
        <v>212.2486010741805</v>
      </c>
      <c r="O50" s="33"/>
      <c r="P50" s="34" cm="1">
        <f t="array" ref="P50">INDEX('Costo SCyD'!$O$9:$S$597,MATCH(P$11&amp;$F$44&amp;P$13&amp;$D50,'Costo SCyD'!$A$9:$A$597&amp;'Costo SCyD'!$B$9:$B$597&amp;'Costo SCyD'!$C$9:$C$597&amp;'Costo SCyD'!$D$9:$D$597,0),MATCH('Resultados Caso I'!$D$4,'Costo SCyD'!$O$2:$S$2,0))+IF($D$6="Sí",INDEX(costos.acceso,MATCH($D50,vel.SAIB,0),MATCH($D$4,years,0)),0)</f>
        <v>205.79606501253159</v>
      </c>
      <c r="Q50" s="34" cm="1">
        <f t="array" ref="Q50">INDEX('Costo SCyD'!$O$9:$S$597,MATCH(Q$11&amp;$F$44&amp;Q$13&amp;$D50,'Costo SCyD'!$A$9:$A$597&amp;'Costo SCyD'!$B$9:$B$597&amp;'Costo SCyD'!$C$9:$C$597&amp;'Costo SCyD'!$D$9:$D$597,0),MATCH('Resultados Caso I'!$D$4,'Costo SCyD'!$O$2:$S$2,0))+IF($D$6="Sí",INDEX(costos.acceso,MATCH($D50,vel.SAIB,0),MATCH($D$4,years,0)),0)</f>
        <v>217.17339565204961</v>
      </c>
      <c r="R50" s="34" cm="1">
        <f t="array" ref="R50">INDEX('Costo SCyD'!$O$9:$S$597,MATCH(R$11&amp;$F$44&amp;R$13&amp;$D50,'Costo SCyD'!$A$9:$A$597&amp;'Costo SCyD'!$B$9:$B$597&amp;'Costo SCyD'!$C$9:$C$597&amp;'Costo SCyD'!$D$9:$D$597,0),MATCH('Resultados Caso I'!$D$4,'Costo SCyD'!$O$2:$S$2,0))+IF($D$6="Sí",INDEX(costos.acceso,MATCH($D50,vel.SAIB,0),MATCH($D$4,years,0)),0)</f>
        <v>233.96966152613254</v>
      </c>
      <c r="S50" s="34" cm="1">
        <f t="array" ref="S50">INDEX('Costo SCyD'!$O$9:$S$597,MATCH(S$11&amp;$F$44&amp;S$13&amp;$D50,'Costo SCyD'!$A$9:$A$597&amp;'Costo SCyD'!$B$9:$B$597&amp;'Costo SCyD'!$C$9:$C$597&amp;'Costo SCyD'!$D$9:$D$597,0),MATCH('Resultados Caso I'!$D$4,'Costo SCyD'!$O$2:$S$2,0))+IF($D$6="Sí",INDEX(costos.acceso,MATCH($D50,vel.SAIB,0),MATCH($D$4,years,0)),0)</f>
        <v>249.17761274425419</v>
      </c>
    </row>
    <row r="51" spans="3:19">
      <c r="C51" s="10" t="str">
        <f t="shared" si="7"/>
        <v>15 Mbps</v>
      </c>
      <c r="D51" s="22">
        <v>15</v>
      </c>
      <c r="F51" s="34" cm="1">
        <f t="array" ref="F51">INDEX('Costo SCyD'!$O$9:$S$597,MATCH(F$11&amp;$F$44&amp;F$13&amp;$D51,'Costo SCyD'!$A$9:$A$597&amp;'Costo SCyD'!$B$9:$B$597&amp;'Costo SCyD'!$C$9:$C$597&amp;'Costo SCyD'!$D$9:$D$597,0),MATCH('Resultados Caso I'!$D$4,'Costo SCyD'!$O$2:$S$2,0))+IF($D$6="Sí",INDEX(costos.acceso,MATCH($D51,vel.SAIB,0),MATCH($D$4,years,0)),0)</f>
        <v>169.05368282696554</v>
      </c>
      <c r="G51" s="34" cm="1">
        <f t="array" ref="G51">INDEX('Costo SCyD'!$O$9:$S$597,MATCH(G$11&amp;$F$44&amp;G$13&amp;$D51,'Costo SCyD'!$A$9:$A$597&amp;'Costo SCyD'!$B$9:$B$597&amp;'Costo SCyD'!$C$9:$C$597&amp;'Costo SCyD'!$D$9:$D$597,0),MATCH('Resultados Caso I'!$D$4,'Costo SCyD'!$O$2:$S$2,0))+IF($D$6="Sí",INDEX(costos.acceso,MATCH($D51,vel.SAIB,0),MATCH($D$4,years,0)),0)</f>
        <v>176.38383889490237</v>
      </c>
      <c r="H51" s="34" cm="1">
        <f t="array" ref="H51">INDEX('Costo SCyD'!$O$9:$S$597,MATCH(H$11&amp;$F$44&amp;H$13&amp;$D51,'Costo SCyD'!$A$9:$A$597&amp;'Costo SCyD'!$B$9:$B$597&amp;'Costo SCyD'!$C$9:$C$597&amp;'Costo SCyD'!$D$9:$D$597,0),MATCH('Resultados Caso I'!$D$4,'Costo SCyD'!$O$2:$S$2,0))+IF($D$6="Sí",INDEX(costos.acceso,MATCH($D51,vel.SAIB,0),MATCH($D$4,years,0)),0)</f>
        <v>187.20529202099394</v>
      </c>
      <c r="I51" s="34" cm="1">
        <f t="array" ref="I51">INDEX('Costo SCyD'!$O$9:$S$597,MATCH(I$11&amp;$F$44&amp;I$13&amp;$D51,'Costo SCyD'!$A$9:$A$597&amp;'Costo SCyD'!$B$9:$B$597&amp;'Costo SCyD'!$C$9:$C$597&amp;'Costo SCyD'!$D$9:$D$597,0),MATCH('Resultados Caso I'!$D$4,'Costo SCyD'!$O$2:$S$2,0))+IF($D$6="Sí",INDEX(costos.acceso,MATCH($D51,vel.SAIB,0),MATCH($D$4,years,0)),0)</f>
        <v>197.0034300407504</v>
      </c>
      <c r="K51" s="34" cm="1">
        <f t="array" ref="K51">INDEX('Costo SCyD'!$O$9:$S$597,MATCH(K$11&amp;$F$44&amp;K$13&amp;$D51,'Costo SCyD'!$A$9:$A$597&amp;'Costo SCyD'!$B$9:$B$597&amp;'Costo SCyD'!$C$9:$C$597&amp;'Costo SCyD'!$D$9:$D$597,0),MATCH('Resultados Caso I'!$D$4,'Costo SCyD'!$O$2:$S$2,0))+IF($D$6="Sí",INDEX(costos.acceso,MATCH($D51,vel.SAIB,0),MATCH($D$4,years,0)),0)</f>
        <v>196.63054987605244</v>
      </c>
      <c r="L51" s="34" cm="1">
        <f t="array" ref="L51">INDEX('Costo SCyD'!$O$9:$S$597,MATCH(L$11&amp;$F$44&amp;L$13&amp;$D51,'Costo SCyD'!$A$9:$A$597&amp;'Costo SCyD'!$B$9:$B$597&amp;'Costo SCyD'!$C$9:$C$597&amp;'Costo SCyD'!$D$9:$D$597,0),MATCH('Resultados Caso I'!$D$4,'Costo SCyD'!$O$2:$S$2,0))+IF($D$6="Sí",INDEX(costos.acceso,MATCH($D51,vel.SAIB,0),MATCH($D$4,years,0)),0)</f>
        <v>206.99829873046852</v>
      </c>
      <c r="M51" s="34" cm="1">
        <f t="array" ref="M51">INDEX('Costo SCyD'!$O$9:$S$597,MATCH(M$11&amp;$F$44&amp;M$13&amp;$D51,'Costo SCyD'!$A$9:$A$597&amp;'Costo SCyD'!$B$9:$B$597&amp;'Costo SCyD'!$C$9:$C$597&amp;'Costo SCyD'!$D$9:$D$597,0),MATCH('Resultados Caso I'!$D$4,'Costo SCyD'!$O$2:$S$2,0))+IF($D$6="Sí",INDEX(costos.acceso,MATCH($D51,vel.SAIB,0),MATCH($D$4,years,0)),0)</f>
        <v>222.30412676623251</v>
      </c>
      <c r="N51" s="34" cm="1">
        <f t="array" ref="N51">INDEX('Costo SCyD'!$O$9:$S$597,MATCH(N$11&amp;$F$44&amp;N$13&amp;$D51,'Costo SCyD'!$A$9:$A$597&amp;'Costo SCyD'!$B$9:$B$597&amp;'Costo SCyD'!$C$9:$C$597&amp;'Costo SCyD'!$D$9:$D$597,0),MATCH('Resultados Caso I'!$D$4,'Costo SCyD'!$O$2:$S$2,0))+IF($D$6="Sí",INDEX(costos.acceso,MATCH($D51,vel.SAIB,0),MATCH($D$4,years,0)),0)</f>
        <v>236.1625812504538</v>
      </c>
      <c r="O51" s="33"/>
      <c r="P51" s="34" cm="1">
        <f t="array" ref="P51">INDEX('Costo SCyD'!$O$9:$S$597,MATCH(P$11&amp;$F$44&amp;P$13&amp;$D51,'Costo SCyD'!$A$9:$A$597&amp;'Costo SCyD'!$B$9:$B$597&amp;'Costo SCyD'!$C$9:$C$597&amp;'Costo SCyD'!$D$9:$D$597,0),MATCH('Resultados Caso I'!$D$4,'Costo SCyD'!$O$2:$S$2,0))+IF($D$6="Sí",INDEX(costos.acceso,MATCH($D51,vel.SAIB,0),MATCH($D$4,years,0)),0)</f>
        <v>228.30396629225237</v>
      </c>
      <c r="Q51" s="34" cm="1">
        <f t="array" ref="Q51">INDEX('Costo SCyD'!$O$9:$S$597,MATCH(Q$11&amp;$F$44&amp;Q$13&amp;$D51,'Costo SCyD'!$A$9:$A$597&amp;'Costo SCyD'!$B$9:$B$597&amp;'Costo SCyD'!$C$9:$C$597&amp;'Costo SCyD'!$D$9:$D$597,0),MATCH('Resultados Caso I'!$D$4,'Costo SCyD'!$O$2:$S$2,0))+IF($D$6="Sí",INDEX(costos.acceso,MATCH($D51,vel.SAIB,0),MATCH($D$4,years,0)),0)</f>
        <v>242.16054297681126</v>
      </c>
      <c r="R51" s="34" cm="1">
        <f t="array" ref="R51">INDEX('Costo SCyD'!$O$9:$S$597,MATCH(R$11&amp;$F$44&amp;R$13&amp;$D51,'Costo SCyD'!$A$9:$A$597&amp;'Costo SCyD'!$B$9:$B$597&amp;'Costo SCyD'!$C$9:$C$597&amp;'Costo SCyD'!$D$9:$D$597,0),MATCH('Resultados Caso I'!$D$4,'Costo SCyD'!$O$2:$S$2,0))+IF($D$6="Sí",INDEX(costos.acceso,MATCH($D51,vel.SAIB,0),MATCH($D$4,years,0)),0)</f>
        <v>262.61690075286776</v>
      </c>
      <c r="S51" s="34" cm="1">
        <f t="array" ref="S51">INDEX('Costo SCyD'!$O$9:$S$597,MATCH(S$11&amp;$F$44&amp;S$13&amp;$D51,'Costo SCyD'!$A$9:$A$597&amp;'Costo SCyD'!$B$9:$B$597&amp;'Costo SCyD'!$C$9:$C$597&amp;'Costo SCyD'!$D$9:$D$597,0),MATCH('Resultados Caso I'!$D$4,'Costo SCyD'!$O$2:$S$2,0))+IF($D$6="Sí",INDEX(costos.acceso,MATCH($D51,vel.SAIB,0),MATCH($D$4,years,0)),0)</f>
        <v>281.13883256145766</v>
      </c>
    </row>
    <row r="52" spans="3:19">
      <c r="C52" s="10" t="str">
        <f t="shared" si="7"/>
        <v>20 Mbps</v>
      </c>
      <c r="D52" s="22">
        <v>20</v>
      </c>
      <c r="F52" s="34" cm="1">
        <f t="array" ref="F52">INDEX('Costo SCyD'!$O$9:$S$597,MATCH(F$11&amp;$F$44&amp;F$13&amp;$D52,'Costo SCyD'!$A$9:$A$597&amp;'Costo SCyD'!$B$9:$B$597&amp;'Costo SCyD'!$C$9:$C$597&amp;'Costo SCyD'!$D$9:$D$597,0),MATCH('Resultados Caso I'!$D$4,'Costo SCyD'!$O$2:$S$2,0))+IF($D$6="Sí",INDEX(costos.acceso,MATCH($D52,vel.SAIB,0),MATCH($D$4,years,0)),0)</f>
        <v>179.04408374529135</v>
      </c>
      <c r="G52" s="34" cm="1">
        <f t="array" ref="G52">INDEX('Costo SCyD'!$O$9:$S$597,MATCH(G$11&amp;$F$44&amp;G$13&amp;$D52,'Costo SCyD'!$A$9:$A$597&amp;'Costo SCyD'!$B$9:$B$597&amp;'Costo SCyD'!$C$9:$C$597&amp;'Costo SCyD'!$D$9:$D$597,0),MATCH('Resultados Caso I'!$D$4,'Costo SCyD'!$O$2:$S$2,0))+IF($D$6="Sí",INDEX(costos.acceso,MATCH($D52,vel.SAIB,0),MATCH($D$4,years,0)),0)</f>
        <v>187.47468279355388</v>
      </c>
      <c r="H52" s="34" cm="1">
        <f t="array" ref="H52">INDEX('Costo SCyD'!$O$9:$S$597,MATCH(H$11&amp;$F$44&amp;H$13&amp;$D52,'Costo SCyD'!$A$9:$A$597&amp;'Costo SCyD'!$B$9:$B$597&amp;'Costo SCyD'!$C$9:$C$597&amp;'Costo SCyD'!$D$9:$D$597,0),MATCH('Resultados Caso I'!$D$4,'Costo SCyD'!$O$2:$S$2,0))+IF($D$6="Sí",INDEX(costos.acceso,MATCH($D52,vel.SAIB,0),MATCH($D$4,years,0)),0)</f>
        <v>199.92071144288974</v>
      </c>
      <c r="I52" s="34" cm="1">
        <f t="array" ref="I52">INDEX('Costo SCyD'!$O$9:$S$597,MATCH(I$11&amp;$F$44&amp;I$13&amp;$D52,'Costo SCyD'!$A$9:$A$597&amp;'Costo SCyD'!$B$9:$B$597&amp;'Costo SCyD'!$C$9:$C$597&amp;'Costo SCyD'!$D$9:$D$597,0),MATCH('Resultados Caso I'!$D$4,'Costo SCyD'!$O$2:$S$2,0))+IF($D$6="Sí",INDEX(costos.acceso,MATCH($D52,vel.SAIB,0),MATCH($D$4,years,0)),0)</f>
        <v>211.18979934477306</v>
      </c>
      <c r="K52" s="34" cm="1">
        <f t="array" ref="K52">INDEX('Costo SCyD'!$O$9:$S$597,MATCH(K$11&amp;$F$44&amp;K$13&amp;$D52,'Costo SCyD'!$A$9:$A$597&amp;'Costo SCyD'!$B$9:$B$597&amp;'Costo SCyD'!$C$9:$C$597&amp;'Costo SCyD'!$D$9:$D$597,0),MATCH('Resultados Caso I'!$D$4,'Costo SCyD'!$O$2:$S$2,0))+IF($D$6="Sí",INDEX(costos.acceso,MATCH($D52,vel.SAIB,0),MATCH($D$4,years,0)),0)</f>
        <v>210.76094037744912</v>
      </c>
      <c r="L52" s="34" cm="1">
        <f t="array" ref="L52">INDEX('Costo SCyD'!$O$9:$S$597,MATCH(L$11&amp;$F$44&amp;L$13&amp;$D52,'Costo SCyD'!$A$9:$A$597&amp;'Costo SCyD'!$B$9:$B$597&amp;'Costo SCyD'!$C$9:$C$597&amp;'Costo SCyD'!$D$9:$D$597,0),MATCH('Resultados Caso I'!$D$4,'Costo SCyD'!$O$2:$S$2,0))+IF($D$6="Sí",INDEX(costos.acceso,MATCH($D52,vel.SAIB,0),MATCH($D$4,years,0)),0)</f>
        <v>222.68515219703005</v>
      </c>
      <c r="M52" s="34" cm="1">
        <f t="array" ref="M52">INDEX('Costo SCyD'!$O$9:$S$597,MATCH(M$11&amp;$F$44&amp;M$13&amp;$D52,'Costo SCyD'!$A$9:$A$597&amp;'Costo SCyD'!$B$9:$B$597&amp;'Costo SCyD'!$C$9:$C$597&amp;'Costo SCyD'!$D$9:$D$597,0),MATCH('Resultados Caso I'!$D$4,'Costo SCyD'!$O$2:$S$2,0))+IF($D$6="Sí",INDEX(costos.acceso,MATCH($D52,vel.SAIB,0),MATCH($D$4,years,0)),0)</f>
        <v>240.28877455857969</v>
      </c>
      <c r="N52" s="34" cm="1">
        <f t="array" ref="N52">INDEX('Costo SCyD'!$O$9:$S$597,MATCH(N$11&amp;$F$44&amp;N$13&amp;$D52,'Costo SCyD'!$A$9:$A$597&amp;'Costo SCyD'!$B$9:$B$597&amp;'Costo SCyD'!$C$9:$C$597&amp;'Costo SCyD'!$D$9:$D$597,0),MATCH('Resultados Caso I'!$D$4,'Costo SCyD'!$O$2:$S$2,0))+IF($D$6="Sí",INDEX(costos.acceso,MATCH($D52,vel.SAIB,0),MATCH($D$4,years,0)),0)</f>
        <v>256.22773576243708</v>
      </c>
      <c r="O52" s="33"/>
      <c r="P52" s="34" cm="1">
        <f t="array" ref="P52">INDEX('Costo SCyD'!$O$9:$S$597,MATCH(P$11&amp;$F$44&amp;P$13&amp;$D52,'Costo SCyD'!$A$9:$A$597&amp;'Costo SCyD'!$B$9:$B$597&amp;'Costo SCyD'!$C$9:$C$597&amp;'Costo SCyD'!$D$9:$D$597,0),MATCH('Resultados Caso I'!$D$4,'Costo SCyD'!$O$2:$S$2,0))+IF($D$6="Sí",INDEX(costos.acceso,MATCH($D52,vel.SAIB,0),MATCH($D$4,years,0)),0)</f>
        <v>247.18934269505428</v>
      </c>
      <c r="Q52" s="34" cm="1">
        <f t="array" ref="Q52">INDEX('Costo SCyD'!$O$9:$S$597,MATCH(Q$11&amp;$F$44&amp;Q$13&amp;$D52,'Costo SCyD'!$A$9:$A$597&amp;'Costo SCyD'!$B$9:$B$597&amp;'Costo SCyD'!$C$9:$C$597&amp;'Costo SCyD'!$D$9:$D$597,0),MATCH('Resultados Caso I'!$D$4,'Costo SCyD'!$O$2:$S$2,0))+IF($D$6="Sí",INDEX(costos.acceso,MATCH($D52,vel.SAIB,0),MATCH($D$4,years,0)),0)</f>
        <v>263.12614419372949</v>
      </c>
      <c r="R52" s="34" cm="1">
        <f t="array" ref="R52">INDEX('Costo SCyD'!$O$9:$S$597,MATCH(R$11&amp;$F$44&amp;R$13&amp;$D52,'Costo SCyD'!$A$9:$A$597&amp;'Costo SCyD'!$B$9:$B$597&amp;'Costo SCyD'!$C$9:$C$597&amp;'Costo SCyD'!$D$9:$D$597,0),MATCH('Resultados Caso I'!$D$4,'Costo SCyD'!$O$2:$S$2,0))+IF($D$6="Sí",INDEX(costos.acceso,MATCH($D52,vel.SAIB,0),MATCH($D$4,years,0)),0)</f>
        <v>286.65352189201639</v>
      </c>
      <c r="S52" s="34" cm="1">
        <f t="array" ref="S52">INDEX('Costo SCyD'!$O$9:$S$597,MATCH(S$11&amp;$F$44&amp;S$13&amp;$D52,'Costo SCyD'!$A$9:$A$597&amp;'Costo SCyD'!$B$9:$B$597&amp;'Costo SCyD'!$C$9:$C$597&amp;'Costo SCyD'!$D$9:$D$597,0),MATCH('Resultados Caso I'!$D$4,'Costo SCyD'!$O$2:$S$2,0))+IF($D$6="Sí",INDEX(costos.acceso,MATCH($D52,vel.SAIB,0),MATCH($D$4,years,0)),0)</f>
        <v>307.95606705343641</v>
      </c>
    </row>
    <row r="53" spans="3:19">
      <c r="C53" s="10" t="str">
        <f t="shared" si="7"/>
        <v>30 Mbps</v>
      </c>
      <c r="D53" s="22">
        <v>30</v>
      </c>
      <c r="F53" s="34" cm="1">
        <f t="array" ref="F53">INDEX('Costo SCyD'!$O$9:$S$597,MATCH(F$11&amp;$F$44&amp;F$13&amp;$D53,'Costo SCyD'!$A$9:$A$597&amp;'Costo SCyD'!$B$9:$B$597&amp;'Costo SCyD'!$C$9:$C$597&amp;'Costo SCyD'!$D$9:$D$597,0),MATCH('Resultados Caso I'!$D$4,'Costo SCyD'!$O$2:$S$2,0))+IF($D$6="Sí",INDEX(costos.acceso,MATCH($D53,vel.SAIB,0),MATCH($D$4,years,0)),0)</f>
        <v>195.72243274642744</v>
      </c>
      <c r="G53" s="34" cm="1">
        <f t="array" ref="G53">INDEX('Costo SCyD'!$O$9:$S$597,MATCH(G$11&amp;$F$44&amp;G$13&amp;$D53,'Costo SCyD'!$A$9:$A$597&amp;'Costo SCyD'!$B$9:$B$597&amp;'Costo SCyD'!$C$9:$C$597&amp;'Costo SCyD'!$D$9:$D$597,0),MATCH('Resultados Caso I'!$D$4,'Costo SCyD'!$O$2:$S$2,0))+IF($D$6="Sí",INDEX(costos.acceso,MATCH($D53,vel.SAIB,0),MATCH($D$4,years,0)),0)</f>
        <v>205.99015247000295</v>
      </c>
      <c r="H53" s="34" cm="1">
        <f t="array" ref="H53">INDEX('Costo SCyD'!$O$9:$S$597,MATCH(H$11&amp;$F$44&amp;H$13&amp;$D53,'Costo SCyD'!$A$9:$A$597&amp;'Costo SCyD'!$B$9:$B$597&amp;'Costo SCyD'!$C$9:$C$597&amp;'Costo SCyD'!$D$9:$D$597,0),MATCH('Resultados Caso I'!$D$4,'Costo SCyD'!$O$2:$S$2,0))+IF($D$6="Sí",INDEX(costos.acceso,MATCH($D53,vel.SAIB,0),MATCH($D$4,years,0)),0)</f>
        <v>221.14830826787693</v>
      </c>
      <c r="I53" s="34" cm="1">
        <f t="array" ref="I53">INDEX('Costo SCyD'!$O$9:$S$597,MATCH(I$11&amp;$F$44&amp;I$13&amp;$D53,'Costo SCyD'!$A$9:$A$597&amp;'Costo SCyD'!$B$9:$B$597&amp;'Costo SCyD'!$C$9:$C$597&amp;'Costo SCyD'!$D$9:$D$597,0),MATCH('Resultados Caso I'!$D$4,'Costo SCyD'!$O$2:$S$2,0))+IF($D$6="Sí",INDEX(costos.acceso,MATCH($D53,vel.SAIB,0),MATCH($D$4,years,0)),0)</f>
        <v>234.87305492638637</v>
      </c>
      <c r="K53" s="34" cm="1">
        <f t="array" ref="K53">INDEX('Costo SCyD'!$O$9:$S$597,MATCH(K$11&amp;$F$44&amp;K$13&amp;$D53,'Costo SCyD'!$A$9:$A$597&amp;'Costo SCyD'!$B$9:$B$597&amp;'Costo SCyD'!$C$9:$C$597&amp;'Costo SCyD'!$D$9:$D$597,0),MATCH('Resultados Caso I'!$D$4,'Costo SCyD'!$O$2:$S$2,0))+IF($D$6="Sí",INDEX(costos.acceso,MATCH($D53,vel.SAIB,0),MATCH($D$4,years,0)),0)</f>
        <v>234.35074285197544</v>
      </c>
      <c r="L53" s="34" cm="1">
        <f t="array" ref="L53">INDEX('Costo SCyD'!$O$9:$S$597,MATCH(L$11&amp;$F$44&amp;L$13&amp;$D53,'Costo SCyD'!$A$9:$A$597&amp;'Costo SCyD'!$B$9:$B$597&amp;'Costo SCyD'!$C$9:$C$597&amp;'Costo SCyD'!$D$9:$D$597,0),MATCH('Resultados Caso I'!$D$4,'Costo SCyD'!$O$2:$S$2,0))+IF($D$6="Sí",INDEX(costos.acceso,MATCH($D53,vel.SAIB,0),MATCH($D$4,years,0)),0)</f>
        <v>248.87337216776956</v>
      </c>
      <c r="M53" s="34" cm="1">
        <f t="array" ref="M53">INDEX('Costo SCyD'!$O$9:$S$597,MATCH(M$11&amp;$F$44&amp;M$13&amp;$D53,'Costo SCyD'!$A$9:$A$597&amp;'Costo SCyD'!$B$9:$B$597&amp;'Costo SCyD'!$C$9:$C$597&amp;'Costo SCyD'!$D$9:$D$597,0),MATCH('Resultados Caso I'!$D$4,'Costo SCyD'!$O$2:$S$2,0))+IF($D$6="Sí",INDEX(costos.acceso,MATCH($D53,vel.SAIB,0),MATCH($D$4,years,0)),0)</f>
        <v>270.31301832972395</v>
      </c>
      <c r="N53" s="34" cm="1">
        <f t="array" ref="N53">INDEX('Costo SCyD'!$O$9:$S$597,MATCH(N$11&amp;$F$44&amp;N$13&amp;$D53,'Costo SCyD'!$A$9:$A$597&amp;'Costo SCyD'!$B$9:$B$597&amp;'Costo SCyD'!$C$9:$C$597&amp;'Costo SCyD'!$D$9:$D$597,0),MATCH('Resultados Caso I'!$D$4,'Costo SCyD'!$O$2:$S$2,0))+IF($D$6="Sí",INDEX(costos.acceso,MATCH($D53,vel.SAIB,0),MATCH($D$4,years,0)),0)</f>
        <v>289.72525527626453</v>
      </c>
      <c r="O53" s="33"/>
      <c r="P53" s="34" cm="1">
        <f t="array" ref="P53">INDEX('Costo SCyD'!$O$9:$S$597,MATCH(P$11&amp;$F$44&amp;P$13&amp;$D53,'Costo SCyD'!$A$9:$A$597&amp;'Costo SCyD'!$B$9:$B$597&amp;'Costo SCyD'!$C$9:$C$597&amp;'Costo SCyD'!$D$9:$D$597,0),MATCH('Resultados Caso I'!$D$4,'Costo SCyD'!$O$2:$S$2,0))+IF($D$6="Sí",INDEX(costos.acceso,MATCH($D53,vel.SAIB,0),MATCH($D$4,years,0)),0)</f>
        <v>278.71729650179032</v>
      </c>
      <c r="Q53" s="34" cm="1">
        <f t="array" ref="Q53">INDEX('Costo SCyD'!$O$9:$S$597,MATCH(Q$11&amp;$F$44&amp;Q$13&amp;$D53,'Costo SCyD'!$A$9:$A$597&amp;'Costo SCyD'!$B$9:$B$597&amp;'Costo SCyD'!$C$9:$C$597&amp;'Costo SCyD'!$D$9:$D$597,0),MATCH('Resultados Caso I'!$D$4,'Costo SCyD'!$O$2:$S$2,0))+IF($D$6="Sí",INDEX(costos.acceso,MATCH($D53,vel.SAIB,0),MATCH($D$4,years,0)),0)</f>
        <v>298.12690311952872</v>
      </c>
      <c r="R53" s="34" cm="1">
        <f t="array" ref="R53">INDEX('Costo SCyD'!$O$9:$S$597,MATCH(R$11&amp;$F$44&amp;R$13&amp;$D53,'Costo SCyD'!$A$9:$A$597&amp;'Costo SCyD'!$B$9:$B$597&amp;'Costo SCyD'!$C$9:$C$597&amp;'Costo SCyD'!$D$9:$D$597,0),MATCH('Resultados Caso I'!$D$4,'Costo SCyD'!$O$2:$S$2,0))+IF($D$6="Sí",INDEX(costos.acceso,MATCH($D53,vel.SAIB,0),MATCH($D$4,years,0)),0)</f>
        <v>326.78115635275498</v>
      </c>
      <c r="S53" s="34" cm="1">
        <f t="array" ref="S53">INDEX('Costo SCyD'!$O$9:$S$597,MATCH(S$11&amp;$F$44&amp;S$13&amp;$D53,'Costo SCyD'!$A$9:$A$597&amp;'Costo SCyD'!$B$9:$B$597&amp;'Costo SCyD'!$C$9:$C$597&amp;'Costo SCyD'!$D$9:$D$597,0),MATCH('Resultados Caso I'!$D$4,'Costo SCyD'!$O$2:$S$2,0))+IF($D$6="Sí",INDEX(costos.acceso,MATCH($D53,vel.SAIB,0),MATCH($D$4,years,0)),0)</f>
        <v>352.72576145900166</v>
      </c>
    </row>
    <row r="54" spans="3:19">
      <c r="C54" s="10" t="str">
        <f t="shared" si="7"/>
        <v>40 Mbps</v>
      </c>
      <c r="D54" s="22">
        <v>40</v>
      </c>
      <c r="F54" s="34" cm="1">
        <f t="array" ref="F54">INDEX('Costo SCyD'!$O$9:$S$597,MATCH(F$11&amp;$F$44&amp;F$13&amp;$D54,'Costo SCyD'!$A$9:$A$597&amp;'Costo SCyD'!$B$9:$B$597&amp;'Costo SCyD'!$C$9:$C$597&amp;'Costo SCyD'!$D$9:$D$597,0),MATCH('Resultados Caso I'!$D$4,'Costo SCyD'!$O$2:$S$2,0))+IF($D$6="Sí",INDEX(costos.acceso,MATCH($D54,vel.SAIB,0),MATCH($D$4,years,0)),0)</f>
        <v>209.71649175483174</v>
      </c>
      <c r="G54" s="34" cm="1">
        <f t="array" ref="G54">INDEX('Costo SCyD'!$O$9:$S$597,MATCH(G$11&amp;$F$44&amp;G$13&amp;$D54,'Costo SCyD'!$A$9:$A$597&amp;'Costo SCyD'!$B$9:$B$597&amp;'Costo SCyD'!$C$9:$C$597&amp;'Costo SCyD'!$D$9:$D$597,0),MATCH('Resultados Caso I'!$D$4,'Costo SCyD'!$O$2:$S$2,0))+IF($D$6="Sí",INDEX(costos.acceso,MATCH($D54,vel.SAIB,0),MATCH($D$4,years,0)),0)</f>
        <v>221.52565752526343</v>
      </c>
      <c r="H54" s="34" cm="1">
        <f t="array" ref="H54">INDEX('Costo SCyD'!$O$9:$S$597,MATCH(H$11&amp;$F$44&amp;H$13&amp;$D54,'Costo SCyD'!$A$9:$A$597&amp;'Costo SCyD'!$B$9:$B$597&amp;'Costo SCyD'!$C$9:$C$597&amp;'Costo SCyD'!$D$9:$D$597,0),MATCH('Resultados Caso I'!$D$4,'Costo SCyD'!$O$2:$S$2,0))+IF($D$6="Sí",INDEX(costos.acceso,MATCH($D54,vel.SAIB,0),MATCH($D$4,years,0)),0)</f>
        <v>238.9594382877159</v>
      </c>
      <c r="I54" s="34" cm="1">
        <f t="array" ref="I54">INDEX('Costo SCyD'!$O$9:$S$597,MATCH(I$11&amp;$F$44&amp;I$13&amp;$D54,'Costo SCyD'!$A$9:$A$597&amp;'Costo SCyD'!$B$9:$B$597&amp;'Costo SCyD'!$C$9:$C$597&amp;'Costo SCyD'!$D$9:$D$597,0),MATCH('Resultados Caso I'!$D$4,'Costo SCyD'!$O$2:$S$2,0))+IF($D$6="Sí",INDEX(costos.acceso,MATCH($D54,vel.SAIB,0),MATCH($D$4,years,0)),0)</f>
        <v>254.7446187183204</v>
      </c>
      <c r="K54" s="34" cm="1">
        <f t="array" ref="K54">INDEX('Costo SCyD'!$O$9:$S$597,MATCH(K$11&amp;$F$44&amp;K$13&amp;$D54,'Costo SCyD'!$A$9:$A$597&amp;'Costo SCyD'!$B$9:$B$597&amp;'Costo SCyD'!$C$9:$C$597&amp;'Costo SCyD'!$D$9:$D$597,0),MATCH('Resultados Caso I'!$D$4,'Costo SCyD'!$O$2:$S$2,0))+IF($D$6="Sí",INDEX(costos.acceso,MATCH($D54,vel.SAIB,0),MATCH($D$4,years,0)),0)</f>
        <v>254.14389430855164</v>
      </c>
      <c r="L54" s="34" cm="1">
        <f t="array" ref="L54">INDEX('Costo SCyD'!$O$9:$S$597,MATCH(L$11&amp;$F$44&amp;L$13&amp;$D54,'Costo SCyD'!$A$9:$A$597&amp;'Costo SCyD'!$B$9:$B$597&amp;'Costo SCyD'!$C$9:$C$597&amp;'Costo SCyD'!$D$9:$D$597,0),MATCH('Resultados Caso I'!$D$4,'Costo SCyD'!$O$2:$S$2,0))+IF($D$6="Sí",INDEX(costos.acceso,MATCH($D54,vel.SAIB,0),MATCH($D$4,years,0)),0)</f>
        <v>270.84673988963675</v>
      </c>
      <c r="M54" s="34" cm="1">
        <f t="array" ref="M54">INDEX('Costo SCyD'!$O$9:$S$597,MATCH(M$11&amp;$F$44&amp;M$13&amp;$D54,'Costo SCyD'!$A$9:$A$597&amp;'Costo SCyD'!$B$9:$B$597&amp;'Costo SCyD'!$C$9:$C$597&amp;'Costo SCyD'!$D$9:$D$597,0),MATCH('Resultados Caso I'!$D$4,'Costo SCyD'!$O$2:$S$2,0))+IF($D$6="Sí",INDEX(costos.acceso,MATCH($D54,vel.SAIB,0),MATCH($D$4,years,0)),0)</f>
        <v>295.50502258551006</v>
      </c>
      <c r="N54" s="34" cm="1">
        <f t="array" ref="N54">INDEX('Costo SCyD'!$O$9:$S$597,MATCH(N$11&amp;$F$44&amp;N$13&amp;$D54,'Costo SCyD'!$A$9:$A$597&amp;'Costo SCyD'!$B$9:$B$597&amp;'Costo SCyD'!$C$9:$C$597&amp;'Costo SCyD'!$D$9:$D$597,0),MATCH('Resultados Caso I'!$D$4,'Costo SCyD'!$O$2:$S$2,0))+IF($D$6="Sí",INDEX(costos.acceso,MATCH($D54,vel.SAIB,0),MATCH($D$4,years,0)),0)</f>
        <v>317.83153034460264</v>
      </c>
      <c r="O54" s="33"/>
      <c r="P54" s="34" cm="1">
        <f t="array" ref="P54">INDEX('Costo SCyD'!$O$9:$S$597,MATCH(P$11&amp;$F$44&amp;P$13&amp;$D54,'Costo SCyD'!$A$9:$A$597&amp;'Costo SCyD'!$B$9:$B$597&amp;'Costo SCyD'!$C$9:$C$597&amp;'Costo SCyD'!$D$9:$D$597,0),MATCH('Resultados Caso I'!$D$4,'Costo SCyD'!$O$2:$S$2,0))+IF($D$6="Sí",INDEX(costos.acceso,MATCH($D54,vel.SAIB,0),MATCH($D$4,years,0)),0)</f>
        <v>305.17099680244087</v>
      </c>
      <c r="Q54" s="34" cm="1">
        <f t="array" ref="Q54">INDEX('Costo SCyD'!$O$9:$S$597,MATCH(Q$11&amp;$F$44&amp;Q$13&amp;$D54,'Costo SCyD'!$A$9:$A$597&amp;'Costo SCyD'!$B$9:$B$597&amp;'Costo SCyD'!$C$9:$C$597&amp;'Costo SCyD'!$D$9:$D$597,0),MATCH('Resultados Caso I'!$D$4,'Costo SCyD'!$O$2:$S$2,0))+IF($D$6="Sí",INDEX(costos.acceso,MATCH($D54,vel.SAIB,0),MATCH($D$4,years,0)),0)</f>
        <v>327.49447935343545</v>
      </c>
      <c r="R54" s="34" cm="1">
        <f t="array" ref="R54">INDEX('Costo SCyD'!$O$9:$S$597,MATCH(R$11&amp;$F$44&amp;R$13&amp;$D54,'Costo SCyD'!$A$9:$A$597&amp;'Costo SCyD'!$B$9:$B$597&amp;'Costo SCyD'!$C$9:$C$597&amp;'Costo SCyD'!$D$9:$D$597,0),MATCH('Resultados Caso I'!$D$4,'Costo SCyD'!$O$2:$S$2,0))+IF($D$6="Sí",INDEX(costos.acceso,MATCH($D54,vel.SAIB,0),MATCH($D$4,years,0)),0)</f>
        <v>360.45046525575253</v>
      </c>
      <c r="S54" s="34" cm="1">
        <f t="array" ref="S54">INDEX('Costo SCyD'!$O$9:$S$597,MATCH(S$11&amp;$F$44&amp;S$13&amp;$D54,'Costo SCyD'!$A$9:$A$597&amp;'Costo SCyD'!$B$9:$B$597&amp;'Costo SCyD'!$C$9:$C$597&amp;'Costo SCyD'!$D$9:$D$597,0),MATCH('Resultados Caso I'!$D$4,'Costo SCyD'!$O$2:$S$2,0))+IF($D$6="Sí",INDEX(costos.acceso,MATCH($D54,vel.SAIB,0),MATCH($D$4,years,0)),0)</f>
        <v>390.29001588592541</v>
      </c>
    </row>
    <row r="55" spans="3:19">
      <c r="C55" s="10" t="str">
        <f t="shared" si="7"/>
        <v>50 Mbps</v>
      </c>
      <c r="D55" s="22">
        <v>50</v>
      </c>
      <c r="F55" s="34" cm="1">
        <f t="array" ref="F55">INDEX('Costo SCyD'!$O$9:$S$597,MATCH(F$11&amp;$F$44&amp;F$13&amp;$D55,'Costo SCyD'!$A$9:$A$597&amp;'Costo SCyD'!$B$9:$B$597&amp;'Costo SCyD'!$C$9:$C$597&amp;'Costo SCyD'!$D$9:$D$597,0),MATCH('Resultados Caso I'!$D$4,'Costo SCyD'!$O$2:$S$2,0))+IF($D$6="Sí",INDEX(costos.acceso,MATCH($D55,vel.SAIB,0),MATCH($D$4,years,0)),0)</f>
        <v>222.00235525971783</v>
      </c>
      <c r="G55" s="34" cm="1">
        <f t="array" ref="G55">INDEX('Costo SCyD'!$O$9:$S$597,MATCH(G$11&amp;$F$44&amp;G$13&amp;$D55,'Costo SCyD'!$A$9:$A$597&amp;'Costo SCyD'!$B$9:$B$597&amp;'Costo SCyD'!$C$9:$C$597&amp;'Costo SCyD'!$D$9:$D$597,0),MATCH('Resultados Caso I'!$D$4,'Costo SCyD'!$O$2:$S$2,0))+IF($D$6="Sí",INDEX(costos.acceso,MATCH($D55,vel.SAIB,0),MATCH($D$4,years,0)),0)</f>
        <v>235.16480928771995</v>
      </c>
      <c r="H55" s="34" cm="1">
        <f t="array" ref="H55">INDEX('Costo SCyD'!$O$9:$S$597,MATCH(H$11&amp;$F$44&amp;H$13&amp;$D55,'Costo SCyD'!$A$9:$A$597&amp;'Costo SCyD'!$B$9:$B$597&amp;'Costo SCyD'!$C$9:$C$597&amp;'Costo SCyD'!$D$9:$D$597,0),MATCH('Resultados Caso I'!$D$4,'Costo SCyD'!$O$2:$S$2,0))+IF($D$6="Sí",INDEX(costos.acceso,MATCH($D55,vel.SAIB,0),MATCH($D$4,years,0)),0)</f>
        <v>254.59643911500291</v>
      </c>
      <c r="I55" s="34" cm="1">
        <f t="array" ref="I55">INDEX('Costo SCyD'!$O$9:$S$597,MATCH(I$11&amp;$F$44&amp;I$13&amp;$D55,'Costo SCyD'!$A$9:$A$597&amp;'Costo SCyD'!$B$9:$B$597&amp;'Costo SCyD'!$C$9:$C$597&amp;'Costo SCyD'!$D$9:$D$597,0),MATCH('Resultados Caso I'!$D$4,'Costo SCyD'!$O$2:$S$2,0))+IF($D$6="Sí",INDEX(costos.acceso,MATCH($D55,vel.SAIB,0),MATCH($D$4,years,0)),0)</f>
        <v>272.19054489525865</v>
      </c>
      <c r="J55" s="9"/>
      <c r="K55" s="34" cm="1">
        <f t="array" ref="K55">INDEX('Costo SCyD'!$O$9:$S$597,MATCH(K$11&amp;$F$44&amp;K$13&amp;$D55,'Costo SCyD'!$A$9:$A$597&amp;'Costo SCyD'!$B$9:$B$597&amp;'Costo SCyD'!$C$9:$C$597&amp;'Costo SCyD'!$D$9:$D$597,0),MATCH('Resultados Caso I'!$D$4,'Costo SCyD'!$O$2:$S$2,0))+IF($D$6="Sí",INDEX(costos.acceso,MATCH($D55,vel.SAIB,0),MATCH($D$4,years,0)),0)</f>
        <v>271.52097961174996</v>
      </c>
      <c r="L55" s="34" cm="1">
        <f t="array" ref="L55">INDEX('Costo SCyD'!$O$9:$S$597,MATCH(L$11&amp;$F$44&amp;L$13&amp;$D55,'Costo SCyD'!$A$9:$A$597&amp;'Costo SCyD'!$B$9:$B$597&amp;'Costo SCyD'!$C$9:$C$597&amp;'Costo SCyD'!$D$9:$D$597,0),MATCH('Resultados Caso I'!$D$4,'Costo SCyD'!$O$2:$S$2,0))+IF($D$6="Sí",INDEX(costos.acceso,MATCH($D55,vel.SAIB,0),MATCH($D$4,years,0)),0)</f>
        <v>290.13791169414333</v>
      </c>
      <c r="M55" s="34" cm="1">
        <f t="array" ref="M55">INDEX('Costo SCyD'!$O$9:$S$597,MATCH(M$11&amp;$F$44&amp;M$13&amp;$D55,'Costo SCyD'!$A$9:$A$597&amp;'Costo SCyD'!$B$9:$B$597&amp;'Costo SCyD'!$C$9:$C$597&amp;'Costo SCyD'!$D$9:$D$597,0),MATCH('Resultados Caso I'!$D$4,'Costo SCyD'!$O$2:$S$2,0))+IF($D$6="Sí",INDEX(costos.acceso,MATCH($D55,vel.SAIB,0),MATCH($D$4,years,0)),0)</f>
        <v>317.62194559656939</v>
      </c>
      <c r="N55" s="34" cm="1">
        <f t="array" ref="N55">INDEX('Costo SCyD'!$O$9:$S$597,MATCH(N$11&amp;$F$44&amp;N$13&amp;$D55,'Costo SCyD'!$A$9:$A$597&amp;'Costo SCyD'!$B$9:$B$597&amp;'Costo SCyD'!$C$9:$C$597&amp;'Costo SCyD'!$D$9:$D$597,0),MATCH('Resultados Caso I'!$D$4,'Costo SCyD'!$O$2:$S$2,0))+IF($D$6="Sí",INDEX(costos.acceso,MATCH($D55,vel.SAIB,0),MATCH($D$4,years,0)),0)</f>
        <v>342.50699147514428</v>
      </c>
      <c r="O55" s="46"/>
      <c r="P55" s="34" cm="1">
        <f t="array" ref="P55">INDEX('Costo SCyD'!$O$9:$S$597,MATCH(P$11&amp;$F$44&amp;P$13&amp;$D55,'Costo SCyD'!$A$9:$A$597&amp;'Costo SCyD'!$B$9:$B$597&amp;'Costo SCyD'!$C$9:$C$597&amp;'Costo SCyD'!$D$9:$D$597,0),MATCH('Resultados Caso I'!$D$4,'Costo SCyD'!$O$2:$S$2,0))+IF($D$6="Sí",INDEX(costos.acceso,MATCH($D55,vel.SAIB,0),MATCH($D$4,years,0)),0)</f>
        <v>328.3956059667849</v>
      </c>
      <c r="Q55" s="34" cm="1">
        <f t="array" ref="Q55">INDEX('Costo SCyD'!$O$9:$S$597,MATCH(Q$11&amp;$F$44&amp;Q$13&amp;$D55,'Costo SCyD'!$A$9:$A$597&amp;'Costo SCyD'!$B$9:$B$597&amp;'Costo SCyD'!$C$9:$C$597&amp;'Costo SCyD'!$D$9:$D$597,0),MATCH('Resultados Caso I'!$D$4,'Costo SCyD'!$O$2:$S$2,0))+IF($D$6="Sí",INDEX(costos.acceso,MATCH($D55,vel.SAIB,0),MATCH($D$4,years,0)),0)</f>
        <v>353.2772799592089</v>
      </c>
      <c r="R55" s="34" cm="1">
        <f t="array" ref="R55">INDEX('Costo SCyD'!$O$9:$S$597,MATCH(R$11&amp;$F$44&amp;R$13&amp;$D55,'Costo SCyD'!$A$9:$A$597&amp;'Costo SCyD'!$B$9:$B$597&amp;'Costo SCyD'!$C$9:$C$597&amp;'Costo SCyD'!$D$9:$D$597,0),MATCH('Resultados Caso I'!$D$4,'Costo SCyD'!$O$2:$S$2,0))+IF($D$6="Sí",INDEX(costos.acceso,MATCH($D55,vel.SAIB,0),MATCH($D$4,years,0)),0)</f>
        <v>390.00990424608761</v>
      </c>
      <c r="S55" s="34" cm="1">
        <f t="array" ref="S55">INDEX('Costo SCyD'!$O$9:$S$597,MATCH(S$11&amp;$F$44&amp;S$13&amp;$D55,'Costo SCyD'!$A$9:$A$597&amp;'Costo SCyD'!$B$9:$B$597&amp;'Costo SCyD'!$C$9:$C$597&amp;'Costo SCyD'!$D$9:$D$597,0),MATCH('Resultados Caso I'!$D$4,'Costo SCyD'!$O$2:$S$2,0))+IF($D$6="Sí",INDEX(costos.acceso,MATCH($D55,vel.SAIB,0),MATCH($D$4,years,0)),0)</f>
        <v>423.26896089929386</v>
      </c>
    </row>
    <row r="56" spans="3:19">
      <c r="C56" s="10" t="str">
        <f t="shared" si="7"/>
        <v>60 Mbps</v>
      </c>
      <c r="D56" s="22">
        <v>60</v>
      </c>
      <c r="F56" s="34" cm="1">
        <f t="array" ref="F56">INDEX('Costo SCyD'!$O$9:$S$597,MATCH(F$11&amp;$F$44&amp;F$13&amp;$D56,'Costo SCyD'!$A$9:$A$597&amp;'Costo SCyD'!$B$9:$B$597&amp;'Costo SCyD'!$C$9:$C$597&amp;'Costo SCyD'!$D$9:$D$597,0),MATCH('Resultados Caso I'!$D$4,'Costo SCyD'!$O$2:$S$2,0))+IF($D$6="Sí",INDEX(costos.acceso,MATCH($D56,vel.SAIB,0),MATCH($D$4,years,0)),0)</f>
        <v>233.07869733524325</v>
      </c>
      <c r="G56" s="34" cm="1">
        <f t="array" ref="G56">INDEX('Costo SCyD'!$O$9:$S$597,MATCH(G$11&amp;$F$44&amp;G$13&amp;$D56,'Costo SCyD'!$A$9:$A$597&amp;'Costo SCyD'!$B$9:$B$597&amp;'Costo SCyD'!$C$9:$C$597&amp;'Costo SCyD'!$D$9:$D$597,0),MATCH('Resultados Caso I'!$D$4,'Costo SCyD'!$O$2:$S$2,0))+IF($D$6="Sí",INDEX(costos.acceso,MATCH($D56,vel.SAIB,0),MATCH($D$4,years,0)),0)</f>
        <v>247.46121079673009</v>
      </c>
      <c r="H56" s="34" cm="1">
        <f t="array" ref="H56">INDEX('Costo SCyD'!$O$9:$S$597,MATCH(H$11&amp;$F$44&amp;H$13&amp;$D56,'Costo SCyD'!$A$9:$A$597&amp;'Costo SCyD'!$B$9:$B$597&amp;'Costo SCyD'!$C$9:$C$597&amp;'Costo SCyD'!$D$9:$D$597,0),MATCH('Resultados Caso I'!$D$4,'Costo SCyD'!$O$2:$S$2,0))+IF($D$6="Sí",INDEX(costos.acceso,MATCH($D56,vel.SAIB,0),MATCH($D$4,years,0)),0)</f>
        <v>268.69400499870511</v>
      </c>
      <c r="I56" s="34" cm="1">
        <f t="array" ref="I56">INDEX('Costo SCyD'!$O$9:$S$597,MATCH(I$11&amp;$F$44&amp;I$13&amp;$D56,'Costo SCyD'!$A$9:$A$597&amp;'Costo SCyD'!$B$9:$B$597&amp;'Costo SCyD'!$C$9:$C$597&amp;'Costo SCyD'!$D$9:$D$597,0),MATCH('Resultados Caso I'!$D$4,'Costo SCyD'!$O$2:$S$2,0))+IF($D$6="Sí",INDEX(costos.acceso,MATCH($D56,vel.SAIB,0),MATCH($D$4,years,0)),0)</f>
        <v>287.91895064250474</v>
      </c>
      <c r="J56" s="9"/>
      <c r="K56" s="34" cm="1">
        <f t="array" ref="K56">INDEX('Costo SCyD'!$O$9:$S$597,MATCH(K$11&amp;$F$44&amp;K$13&amp;$D56,'Costo SCyD'!$A$9:$A$597&amp;'Costo SCyD'!$B$9:$B$597&amp;'Costo SCyD'!$C$9:$C$597&amp;'Costo SCyD'!$D$9:$D$597,0),MATCH('Resultados Caso I'!$D$4,'Costo SCyD'!$O$2:$S$2,0))+IF($D$6="Sí",INDEX(costos.acceso,MATCH($D56,vel.SAIB,0),MATCH($D$4,years,0)),0)</f>
        <v>287.18732174694156</v>
      </c>
      <c r="L56" s="34" cm="1">
        <f t="array" ref="L56">INDEX('Costo SCyD'!$O$9:$S$597,MATCH(L$11&amp;$F$44&amp;L$13&amp;$D56,'Costo SCyD'!$A$9:$A$597&amp;'Costo SCyD'!$B$9:$B$597&amp;'Costo SCyD'!$C$9:$C$597&amp;'Costo SCyD'!$D$9:$D$597,0),MATCH('Resultados Caso I'!$D$4,'Costo SCyD'!$O$2:$S$2,0))+IF($D$6="Sí",INDEX(costos.acceso,MATCH($D56,vel.SAIB,0),MATCH($D$4,years,0)),0)</f>
        <v>307.52990191603266</v>
      </c>
      <c r="M56" s="34" cm="1">
        <f t="array" ref="M56">INDEX('Costo SCyD'!$O$9:$S$597,MATCH(M$11&amp;$F$44&amp;M$13&amp;$D56,'Costo SCyD'!$A$9:$A$597&amp;'Costo SCyD'!$B$9:$B$597&amp;'Costo SCyD'!$C$9:$C$597&amp;'Costo SCyD'!$D$9:$D$597,0),MATCH('Resultados Caso I'!$D$4,'Costo SCyD'!$O$2:$S$2,0))+IF($D$6="Sí",INDEX(costos.acceso,MATCH($D56,vel.SAIB,0),MATCH($D$4,years,0)),0)</f>
        <v>337.56149684025081</v>
      </c>
      <c r="N56" s="34" cm="1">
        <f t="array" ref="N56">INDEX('Costo SCyD'!$O$9:$S$597,MATCH(N$11&amp;$F$44&amp;N$13&amp;$D56,'Costo SCyD'!$A$9:$A$597&amp;'Costo SCyD'!$B$9:$B$597&amp;'Costo SCyD'!$C$9:$C$597&amp;'Costo SCyD'!$D$9:$D$597,0),MATCH('Resultados Caso I'!$D$4,'Costo SCyD'!$O$2:$S$2,0))+IF($D$6="Sí",INDEX(costos.acceso,MATCH($D56,vel.SAIB,0),MATCH($D$4,years,0)),0)</f>
        <v>364.75319730711635</v>
      </c>
      <c r="O56" s="46"/>
      <c r="P56" s="34" cm="1">
        <f t="array" ref="P56">INDEX('Costo SCyD'!$O$9:$S$597,MATCH(P$11&amp;$F$44&amp;P$13&amp;$D56,'Costo SCyD'!$A$9:$A$597&amp;'Costo SCyD'!$B$9:$B$597&amp;'Costo SCyD'!$C$9:$C$597&amp;'Costo SCyD'!$D$9:$D$597,0),MATCH('Resultados Caso I'!$D$4,'Costo SCyD'!$O$2:$S$2,0))+IF($D$6="Sí",INDEX(costos.acceso,MATCH($D56,vel.SAIB,0),MATCH($D$4,years,0)),0)</f>
        <v>349.33379363038307</v>
      </c>
      <c r="Q56" s="34" cm="1">
        <f t="array" ref="Q56">INDEX('Costo SCyD'!$O$9:$S$597,MATCH(Q$11&amp;$F$44&amp;Q$13&amp;$D56,'Costo SCyD'!$A$9:$A$597&amp;'Costo SCyD'!$B$9:$B$597&amp;'Costo SCyD'!$C$9:$C$597&amp;'Costo SCyD'!$D$9:$D$597,0),MATCH('Resultados Caso I'!$D$4,'Costo SCyD'!$O$2:$S$2,0))+IF($D$6="Sí",INDEX(costos.acceso,MATCH($D56,vel.SAIB,0),MATCH($D$4,years,0)),0)</f>
        <v>376.52180966288302</v>
      </c>
      <c r="R56" s="34" cm="1">
        <f t="array" ref="R56">INDEX('Costo SCyD'!$O$9:$S$597,MATCH(R$11&amp;$F$44&amp;R$13&amp;$D56,'Costo SCyD'!$A$9:$A$597&amp;'Costo SCyD'!$B$9:$B$597&amp;'Costo SCyD'!$C$9:$C$597&amp;'Costo SCyD'!$D$9:$D$597,0),MATCH('Resultados Caso I'!$D$4,'Costo SCyD'!$O$2:$S$2,0))+IF($D$6="Sí",INDEX(costos.acceso,MATCH($D56,vel.SAIB,0),MATCH($D$4,years,0)),0)</f>
        <v>416.65926899666965</v>
      </c>
      <c r="S56" s="34" cm="1">
        <f t="array" ref="S56">INDEX('Costo SCyD'!$O$9:$S$597,MATCH(S$11&amp;$F$44&amp;S$13&amp;$D56,'Costo SCyD'!$A$9:$A$597&amp;'Costo SCyD'!$B$9:$B$597&amp;'Costo SCyD'!$C$9:$C$597&amp;'Costo SCyD'!$D$9:$D$597,0),MATCH('Resultados Caso I'!$D$4,'Costo SCyD'!$O$2:$S$2,0))+IF($D$6="Sí",INDEX(costos.acceso,MATCH($D56,vel.SAIB,0),MATCH($D$4,years,0)),0)</f>
        <v>453.0011873816033</v>
      </c>
    </row>
    <row r="57" spans="3:19">
      <c r="C57" s="10" t="str">
        <f t="shared" si="7"/>
        <v>70 Mbps</v>
      </c>
      <c r="D57" s="22">
        <v>70</v>
      </c>
      <c r="F57" s="34" cm="1">
        <f t="array" ref="F57">INDEX('Costo SCyD'!$O$9:$S$597,MATCH(F$11&amp;$F$44&amp;F$13&amp;$D57,'Costo SCyD'!$A$9:$A$597&amp;'Costo SCyD'!$B$9:$B$597&amp;'Costo SCyD'!$C$9:$C$597&amp;'Costo SCyD'!$D$9:$D$597,0),MATCH('Resultados Caso I'!$D$4,'Costo SCyD'!$O$2:$S$2,0))+IF($D$6="Sí",INDEX(costos.acceso,MATCH($D57,vel.SAIB,0),MATCH($D$4,years,0)),0)</f>
        <v>243.24087930221151</v>
      </c>
      <c r="G57" s="34" cm="1">
        <f t="array" ref="G57">INDEX('Costo SCyD'!$O$9:$S$597,MATCH(G$11&amp;$F$44&amp;G$13&amp;$D57,'Costo SCyD'!$A$9:$A$597&amp;'Costo SCyD'!$B$9:$B$597&amp;'Costo SCyD'!$C$9:$C$597&amp;'Costo SCyD'!$D$9:$D$597,0),MATCH('Resultados Caso I'!$D$4,'Costo SCyD'!$O$2:$S$2,0))+IF($D$6="Sí",INDEX(costos.acceso,MATCH($D57,vel.SAIB,0),MATCH($D$4,years,0)),0)</f>
        <v>258.74275743202003</v>
      </c>
      <c r="H57" s="34" cm="1">
        <f t="array" ref="H57">INDEX('Costo SCyD'!$O$9:$S$597,MATCH(H$11&amp;$F$44&amp;H$13&amp;$D57,'Costo SCyD'!$A$9:$A$597&amp;'Costo SCyD'!$B$9:$B$597&amp;'Costo SCyD'!$C$9:$C$597&amp;'Costo SCyD'!$D$9:$D$597,0),MATCH('Resultados Caso I'!$D$4,'Costo SCyD'!$O$2:$S$2,0))+IF($D$6="Sí",INDEX(costos.acceso,MATCH($D57,vel.SAIB,0),MATCH($D$4,years,0)),0)</f>
        <v>281.62806109995722</v>
      </c>
      <c r="I57" s="34" cm="1">
        <f t="array" ref="I57">INDEX('Costo SCyD'!$O$9:$S$597,MATCH(I$11&amp;$F$44&amp;I$13&amp;$D57,'Costo SCyD'!$A$9:$A$597&amp;'Costo SCyD'!$B$9:$B$597&amp;'Costo SCyD'!$C$9:$C$597&amp;'Costo SCyD'!$D$9:$D$597,0),MATCH('Resultados Caso I'!$D$4,'Costo SCyD'!$O$2:$S$2,0))+IF($D$6="Sí",INDEX(costos.acceso,MATCH($D57,vel.SAIB,0),MATCH($D$4,years,0)),0)</f>
        <v>302.34924903559966</v>
      </c>
      <c r="J57" s="9"/>
      <c r="K57" s="34" cm="1">
        <f t="array" ref="K57">INDEX('Costo SCyD'!$O$9:$S$597,MATCH(K$11&amp;$F$44&amp;K$13&amp;$D57,'Costo SCyD'!$A$9:$A$597&amp;'Costo SCyD'!$B$9:$B$597&amp;'Costo SCyD'!$C$9:$C$597&amp;'Costo SCyD'!$D$9:$D$597,0),MATCH('Resultados Caso I'!$D$4,'Costo SCyD'!$O$2:$S$2,0))+IF($D$6="Sí",INDEX(costos.acceso,MATCH($D57,vel.SAIB,0),MATCH($D$4,years,0)),0)</f>
        <v>301.5606788037249</v>
      </c>
      <c r="L57" s="34" cm="1">
        <f t="array" ref="L57">INDEX('Costo SCyD'!$O$9:$S$597,MATCH(L$11&amp;$F$44&amp;L$13&amp;$D57,'Costo SCyD'!$A$9:$A$597&amp;'Costo SCyD'!$B$9:$B$597&amp;'Costo SCyD'!$C$9:$C$597&amp;'Costo SCyD'!$D$9:$D$597,0),MATCH('Resultados Caso I'!$D$4,'Costo SCyD'!$O$2:$S$2,0))+IF($D$6="Sí",INDEX(costos.acceso,MATCH($D57,vel.SAIB,0),MATCH($D$4,years,0)),0)</f>
        <v>323.48648471181889</v>
      </c>
      <c r="M57" s="34" cm="1">
        <f t="array" ref="M57">INDEX('Costo SCyD'!$O$9:$S$597,MATCH(M$11&amp;$F$44&amp;M$13&amp;$D57,'Costo SCyD'!$A$9:$A$597&amp;'Costo SCyD'!$B$9:$B$597&amp;'Costo SCyD'!$C$9:$C$597&amp;'Costo SCyD'!$D$9:$D$597,0),MATCH('Resultados Caso I'!$D$4,'Costo SCyD'!$O$2:$S$2,0))+IF($D$6="Sí",INDEX(costos.acceso,MATCH($D57,vel.SAIB,0),MATCH($D$4,years,0)),0)</f>
        <v>355.85538363936962</v>
      </c>
      <c r="N57" s="34" cm="1">
        <f t="array" ref="N57">INDEX('Costo SCyD'!$O$9:$S$597,MATCH(N$11&amp;$F$44&amp;N$13&amp;$D57,'Costo SCyD'!$A$9:$A$597&amp;'Costo SCyD'!$B$9:$B$597&amp;'Costo SCyD'!$C$9:$C$597&amp;'Costo SCyD'!$D$9:$D$597,0),MATCH('Resultados Caso I'!$D$4,'Costo SCyD'!$O$2:$S$2,0))+IF($D$6="Sí",INDEX(costos.acceso,MATCH($D57,vel.SAIB,0),MATCH($D$4,years,0)),0)</f>
        <v>385.16336432774864</v>
      </c>
      <c r="O57" s="46"/>
      <c r="P57" s="34" cm="1">
        <f t="array" ref="P57">INDEX('Costo SCyD'!$O$9:$S$597,MATCH(P$11&amp;$F$44&amp;P$13&amp;$D57,'Costo SCyD'!$A$9:$A$597&amp;'Costo SCyD'!$B$9:$B$597&amp;'Costo SCyD'!$C$9:$C$597&amp;'Costo SCyD'!$D$9:$D$597,0),MATCH('Resultados Caso I'!$D$4,'Costo SCyD'!$O$2:$S$2,0))+IF($D$6="Sí",INDEX(costos.acceso,MATCH($D57,vel.SAIB,0),MATCH($D$4,years,0)),0)</f>
        <v>368.54389671722919</v>
      </c>
      <c r="Q57" s="34" cm="1">
        <f t="array" ref="Q57">INDEX('Costo SCyD'!$O$9:$S$597,MATCH(Q$11&amp;$F$44&amp;Q$13&amp;$D57,'Costo SCyD'!$A$9:$A$597&amp;'Costo SCyD'!$B$9:$B$597&amp;'Costo SCyD'!$C$9:$C$597&amp;'Costo SCyD'!$D$9:$D$597,0),MATCH('Resultados Caso I'!$D$4,'Costo SCyD'!$O$2:$S$2,0))+IF($D$6="Sí",INDEX(costos.acceso,MATCH($D57,vel.SAIB,0),MATCH($D$4,years,0)),0)</f>
        <v>397.84790621846724</v>
      </c>
      <c r="R57" s="34" cm="1">
        <f t="array" ref="R57">INDEX('Costo SCyD'!$O$9:$S$597,MATCH(R$11&amp;$F$44&amp;R$13&amp;$D57,'Costo SCyD'!$A$9:$A$597&amp;'Costo SCyD'!$B$9:$B$597&amp;'Costo SCyD'!$C$9:$C$597&amp;'Costo SCyD'!$D$9:$D$597,0),MATCH('Resultados Caso I'!$D$4,'Costo SCyD'!$O$2:$S$2,0))+IF($D$6="Sí",INDEX(costos.acceso,MATCH($D57,vel.SAIB,0),MATCH($D$4,years,0)),0)</f>
        <v>441.10919046468985</v>
      </c>
      <c r="S57" s="34" cm="1">
        <f t="array" ref="S57">INDEX('Costo SCyD'!$O$9:$S$597,MATCH(S$11&amp;$F$44&amp;S$13&amp;$D57,'Costo SCyD'!$A$9:$A$597&amp;'Costo SCyD'!$B$9:$B$597&amp;'Costo SCyD'!$C$9:$C$597&amp;'Costo SCyD'!$D$9:$D$597,0),MATCH('Resultados Caso I'!$D$4,'Costo SCyD'!$O$2:$S$2,0))+IF($D$6="Sí",INDEX(costos.acceso,MATCH($D57,vel.SAIB,0),MATCH($D$4,years,0)),0)</f>
        <v>480.27953376492474</v>
      </c>
    </row>
    <row r="58" spans="3:19">
      <c r="C58" s="10" t="str">
        <f t="shared" si="7"/>
        <v>80 Mbps</v>
      </c>
      <c r="D58" s="22">
        <v>80</v>
      </c>
      <c r="F58" s="34" cm="1">
        <f t="array" ref="F58">INDEX('Costo SCyD'!$O$9:$S$597,MATCH(F$11&amp;$F$44&amp;F$13&amp;$D58,'Costo SCyD'!$A$9:$A$597&amp;'Costo SCyD'!$B$9:$B$597&amp;'Costo SCyD'!$C$9:$C$597&amp;'Costo SCyD'!$D$9:$D$597,0),MATCH('Resultados Caso I'!$D$4,'Costo SCyD'!$O$2:$S$2,0))+IF($D$6="Sí",INDEX(costos.acceso,MATCH($D58,vel.SAIB,0),MATCH($D$4,years,0)),0)</f>
        <v>252.68088238584261</v>
      </c>
      <c r="G58" s="34" cm="1">
        <f t="array" ref="G58">INDEX('Costo SCyD'!$O$9:$S$597,MATCH(G$11&amp;$F$44&amp;G$13&amp;$D58,'Costo SCyD'!$A$9:$A$597&amp;'Costo SCyD'!$B$9:$B$597&amp;'Costo SCyD'!$C$9:$C$597&amp;'Costo SCyD'!$D$9:$D$597,0),MATCH('Resultados Caso I'!$D$4,'Costo SCyD'!$O$2:$S$2,0))+IF($D$6="Sí",INDEX(costos.acceso,MATCH($D58,vel.SAIB,0),MATCH($D$4,years,0)),0)</f>
        <v>269.2225771569012</v>
      </c>
      <c r="H58" s="34" cm="1">
        <f t="array" ref="H58">INDEX('Costo SCyD'!$O$9:$S$597,MATCH(H$11&amp;$F$44&amp;H$13&amp;$D58,'Costo SCyD'!$A$9:$A$597&amp;'Costo SCyD'!$B$9:$B$597&amp;'Costo SCyD'!$C$9:$C$597&amp;'Costo SCyD'!$D$9:$D$597,0),MATCH('Resultados Caso I'!$D$4,'Costo SCyD'!$O$2:$S$2,0))+IF($D$6="Sí",INDEX(costos.acceso,MATCH($D58,vel.SAIB,0),MATCH($D$4,years,0)),0)</f>
        <v>293.64295414916177</v>
      </c>
      <c r="I58" s="34" cm="1">
        <f t="array" ref="I58">INDEX('Costo SCyD'!$O$9:$S$597,MATCH(I$11&amp;$F$44&amp;I$13&amp;$D58,'Costo SCyD'!$A$9:$A$597&amp;'Costo SCyD'!$B$9:$B$597&amp;'Costo SCyD'!$C$9:$C$597&amp;'Costo SCyD'!$D$9:$D$597,0),MATCH('Resultados Caso I'!$D$4,'Costo SCyD'!$O$2:$S$2,0))+IF($D$6="Sí",INDEX(costos.acceso,MATCH($D58,vel.SAIB,0),MATCH($D$4,years,0)),0)</f>
        <v>315.75405341435584</v>
      </c>
      <c r="J58" s="9"/>
      <c r="K58" s="34" cm="1">
        <f t="array" ref="K58">INDEX('Costo SCyD'!$O$9:$S$597,MATCH(K$11&amp;$F$44&amp;K$13&amp;$D58,'Costo SCyD'!$A$9:$A$597&amp;'Costo SCyD'!$B$9:$B$597&amp;'Costo SCyD'!$C$9:$C$597&amp;'Costo SCyD'!$D$9:$D$597,0),MATCH('Resultados Caso I'!$D$4,'Costo SCyD'!$O$2:$S$2,0))+IF($D$6="Sí",INDEX(costos.acceso,MATCH($D58,vel.SAIB,0),MATCH($D$4,years,0)),0)</f>
        <v>314.91258840140802</v>
      </c>
      <c r="L58" s="34" cm="1">
        <f t="array" ref="L58">INDEX('Costo SCyD'!$O$9:$S$597,MATCH(L$11&amp;$F$44&amp;L$13&amp;$D58,'Costo SCyD'!$A$9:$A$597&amp;'Costo SCyD'!$B$9:$B$597&amp;'Costo SCyD'!$C$9:$C$597&amp;'Costo SCyD'!$D$9:$D$597,0),MATCH('Resultados Caso I'!$D$4,'Costo SCyD'!$O$2:$S$2,0))+IF($D$6="Sí",INDEX(costos.acceso,MATCH($D58,vel.SAIB,0),MATCH($D$4,years,0)),0)</f>
        <v>338.30910757825194</v>
      </c>
      <c r="M58" s="34" cm="1">
        <f t="array" ref="M58">INDEX('Costo SCyD'!$O$9:$S$597,MATCH(M$11&amp;$F$44&amp;M$13&amp;$D58,'Costo SCyD'!$A$9:$A$597&amp;'Costo SCyD'!$B$9:$B$597&amp;'Costo SCyD'!$C$9:$C$597&amp;'Costo SCyD'!$D$9:$D$597,0),MATCH('Resultados Caso I'!$D$4,'Costo SCyD'!$O$2:$S$2,0))+IF($D$6="Sí",INDEX(costos.acceso,MATCH($D58,vel.SAIB,0),MATCH($D$4,years,0)),0)</f>
        <v>372.84920921311124</v>
      </c>
      <c r="N58" s="34" cm="1">
        <f t="array" ref="N58">INDEX('Costo SCyD'!$O$9:$S$597,MATCH(N$11&amp;$F$44&amp;N$13&amp;$D58,'Costo SCyD'!$A$9:$A$597&amp;'Costo SCyD'!$B$9:$B$597&amp;'Costo SCyD'!$C$9:$C$597&amp;'Costo SCyD'!$D$9:$D$597,0),MATCH('Resultados Caso I'!$D$4,'Costo SCyD'!$O$2:$S$2,0))+IF($D$6="Sí",INDEX(costos.acceso,MATCH($D58,vel.SAIB,0),MATCH($D$4,years,0)),0)</f>
        <v>404.12307595645871</v>
      </c>
      <c r="P58" s="34" cm="1">
        <f t="array" ref="P58">INDEX('Costo SCyD'!$O$9:$S$597,MATCH(P$11&amp;$F$44&amp;P$13&amp;$D58,'Costo SCyD'!$A$9:$A$597&amp;'Costo SCyD'!$B$9:$B$597&amp;'Costo SCyD'!$C$9:$C$597&amp;'Costo SCyD'!$D$9:$D$597,0),MATCH('Resultados Caso I'!$D$4,'Costo SCyD'!$O$2:$S$2,0))+IF($D$6="Sí",INDEX(costos.acceso,MATCH($D58,vel.SAIB,0),MATCH($D$4,years,0)),0)</f>
        <v>386.38882735969827</v>
      </c>
      <c r="Q58" s="34" cm="1">
        <f t="array" ref="Q58">INDEX('Costo SCyD'!$O$9:$S$597,MATCH(Q$11&amp;$F$44&amp;Q$13&amp;$D58,'Costo SCyD'!$A$9:$A$597&amp;'Costo SCyD'!$B$9:$B$597&amp;'Costo SCyD'!$C$9:$C$597&amp;'Costo SCyD'!$D$9:$D$597,0),MATCH('Resultados Caso I'!$D$4,'Costo SCyD'!$O$2:$S$2,0))+IF($D$6="Sí",INDEX(costos.acceso,MATCH($D58,vel.SAIB,0),MATCH($D$4,years,0)),0)</f>
        <v>417.65845654131198</v>
      </c>
      <c r="R58" s="34" cm="1">
        <f t="array" ref="R58">INDEX('Costo SCyD'!$O$9:$S$597,MATCH(R$11&amp;$F$44&amp;R$13&amp;$D58,'Costo SCyD'!$A$9:$A$597&amp;'Costo SCyD'!$B$9:$B$597&amp;'Costo SCyD'!$C$9:$C$597&amp;'Costo SCyD'!$D$9:$D$597,0),MATCH('Resultados Caso I'!$D$4,'Costo SCyD'!$O$2:$S$2,0))+IF($D$6="Sí",INDEX(costos.acceso,MATCH($D58,vel.SAIB,0),MATCH($D$4,years,0)),0)</f>
        <v>463.82157003070034</v>
      </c>
      <c r="S58" s="34" cm="1">
        <f t="array" ref="S58">INDEX('Costo SCyD'!$O$9:$S$597,MATCH(S$11&amp;$F$44&amp;S$13&amp;$D58,'Costo SCyD'!$A$9:$A$597&amp;'Costo SCyD'!$B$9:$B$597&amp;'Costo SCyD'!$C$9:$C$597&amp;'Costo SCyD'!$D$9:$D$597,0),MATCH('Resultados Caso I'!$D$4,'Costo SCyD'!$O$2:$S$2,0))+IF($D$6="Sí",INDEX(costos.acceso,MATCH($D58,vel.SAIB,0),MATCH($D$4,years,0)),0)</f>
        <v>505.61933527723096</v>
      </c>
    </row>
    <row r="59" spans="3:19">
      <c r="C59" s="10" t="str">
        <f t="shared" si="7"/>
        <v>100 Mbps</v>
      </c>
      <c r="D59" s="22">
        <v>100</v>
      </c>
      <c r="F59" s="34" cm="1">
        <f t="array" ref="F59">INDEX('Costo SCyD'!$O$9:$S$597,MATCH(F$11&amp;$F$44&amp;F$13&amp;$D59,'Costo SCyD'!$A$9:$A$597&amp;'Costo SCyD'!$B$9:$B$597&amp;'Costo SCyD'!$C$9:$C$597&amp;'Costo SCyD'!$D$9:$D$597,0),MATCH('Resultados Caso I'!$D$4,'Costo SCyD'!$O$2:$S$2,0))+IF($D$6="Sí",INDEX(costos.acceso,MATCH($D59,vel.SAIB,0),MATCH($D$4,years,0)),0)</f>
        <v>269.89031174329699</v>
      </c>
      <c r="G59" s="34" cm="1">
        <f t="array" ref="G59">INDEX('Costo SCyD'!$O$9:$S$597,MATCH(G$11&amp;$F$44&amp;G$13&amp;$D59,'Costo SCyD'!$A$9:$A$597&amp;'Costo SCyD'!$B$9:$B$597&amp;'Costo SCyD'!$C$9:$C$597&amp;'Costo SCyD'!$D$9:$D$597,0),MATCH('Resultados Caso I'!$D$4,'Costo SCyD'!$O$2:$S$2,0))+IF($D$6="Sí",INDEX(costos.acceso,MATCH($D59,vel.SAIB,0),MATCH($D$4,years,0)),0)</f>
        <v>288.3276257078839</v>
      </c>
      <c r="H59" s="34" cm="1">
        <f t="array" ref="H59">INDEX('Costo SCyD'!$O$9:$S$597,MATCH(H$11&amp;$F$44&amp;H$13&amp;$D59,'Costo SCyD'!$A$9:$A$597&amp;'Costo SCyD'!$B$9:$B$597&amp;'Costo SCyD'!$C$9:$C$597&amp;'Costo SCyD'!$D$9:$D$597,0),MATCH('Resultados Caso I'!$D$4,'Costo SCyD'!$O$2:$S$2,0))+IF($D$6="Sí",INDEX(costos.acceso,MATCH($D59,vel.SAIB,0),MATCH($D$4,years,0)),0)</f>
        <v>315.54649076200371</v>
      </c>
      <c r="I59" s="34" cm="1">
        <f t="array" ref="I59">INDEX('Costo SCyD'!$O$9:$S$597,MATCH(I$11&amp;$F$44&amp;I$13&amp;$D59,'Costo SCyD'!$A$9:$A$597&amp;'Costo SCyD'!$B$9:$B$597&amp;'Costo SCyD'!$C$9:$C$597&amp;'Costo SCyD'!$D$9:$D$597,0),MATCH('Resultados Caso I'!$D$4,'Costo SCyD'!$O$2:$S$2,0))+IF($D$6="Sí",INDEX(costos.acceso,MATCH($D59,vel.SAIB,0),MATCH($D$4,years,0)),0)</f>
        <v>340.1914431019411</v>
      </c>
      <c r="J59" s="9"/>
      <c r="K59" s="34" cm="1">
        <f t="array" ref="K59">INDEX('Costo SCyD'!$O$9:$S$597,MATCH(K$11&amp;$F$44&amp;K$13&amp;$D59,'Costo SCyD'!$A$9:$A$597&amp;'Costo SCyD'!$B$9:$B$597&amp;'Costo SCyD'!$C$9:$C$597&amp;'Costo SCyD'!$D$9:$D$597,0),MATCH('Resultados Caso I'!$D$4,'Costo SCyD'!$O$2:$S$2,0))+IF($D$6="Sí",INDEX(costos.acceso,MATCH($D59,vel.SAIB,0),MATCH($D$4,years,0)),0)</f>
        <v>339.25354920118559</v>
      </c>
      <c r="L59" s="34" cm="1">
        <f t="array" ref="L59">INDEX('Costo SCyD'!$O$9:$S$597,MATCH(L$11&amp;$F$44&amp;L$13&amp;$D59,'Costo SCyD'!$A$9:$A$597&amp;'Costo SCyD'!$B$9:$B$597&amp;'Costo SCyD'!$C$9:$C$597&amp;'Costo SCyD'!$D$9:$D$597,0),MATCH('Resultados Caso I'!$D$4,'Costo SCyD'!$O$2:$S$2,0))+IF($D$6="Sí",INDEX(costos.acceso,MATCH($D59,vel.SAIB,0),MATCH($D$4,years,0)),0)</f>
        <v>365.33122598776703</v>
      </c>
      <c r="M59" s="34" cm="1">
        <f t="array" ref="M59">INDEX('Costo SCyD'!$O$9:$S$597,MATCH(M$11&amp;$F$44&amp;M$13&amp;$D59,'Costo SCyD'!$A$9:$A$597&amp;'Costo SCyD'!$B$9:$B$597&amp;'Costo SCyD'!$C$9:$C$597&amp;'Costo SCyD'!$D$9:$D$597,0),MATCH('Resultados Caso I'!$D$4,'Costo SCyD'!$O$2:$S$2,0))+IF($D$6="Sí",INDEX(costos.acceso,MATCH($D59,vel.SAIB,0),MATCH($D$4,years,0)),0)</f>
        <v>403.82950001739289</v>
      </c>
      <c r="N59" s="34" cm="1">
        <f t="array" ref="N59">INDEX('Costo SCyD'!$O$9:$S$597,MATCH(N$11&amp;$F$44&amp;N$13&amp;$D59,'Costo SCyD'!$A$9:$A$597&amp;'Costo SCyD'!$B$9:$B$597&amp;'Costo SCyD'!$C$9:$C$597&amp;'Costo SCyD'!$D$9:$D$597,0),MATCH('Resultados Caso I'!$D$4,'Costo SCyD'!$O$2:$S$2,0))+IF($D$6="Sí",INDEX(costos.acceso,MATCH($D59,vel.SAIB,0),MATCH($D$4,years,0)),0)</f>
        <v>438.68724029214292</v>
      </c>
      <c r="O59" s="46"/>
      <c r="P59" s="34" cm="1">
        <f t="array" ref="P59">INDEX('Costo SCyD'!$O$9:$S$597,MATCH(P$11&amp;$F$44&amp;P$13&amp;$D59,'Costo SCyD'!$A$9:$A$597&amp;'Costo SCyD'!$B$9:$B$597&amp;'Costo SCyD'!$C$9:$C$597&amp;'Costo SCyD'!$D$9:$D$597,0),MATCH('Resultados Caso I'!$D$4,'Costo SCyD'!$O$2:$S$2,0))+IF($D$6="Sí",INDEX(costos.acceso,MATCH($D59,vel.SAIB,0),MATCH($D$4,years,0)),0)</f>
        <v>418.92071008892708</v>
      </c>
      <c r="Q59" s="34" cm="1">
        <f t="array" ref="Q59">INDEX('Costo SCyD'!$O$9:$S$597,MATCH(Q$11&amp;$F$44&amp;Q$13&amp;$D59,'Costo SCyD'!$A$9:$A$597&amp;'Costo SCyD'!$B$9:$B$597&amp;'Costo SCyD'!$C$9:$C$597&amp;'Costo SCyD'!$D$9:$D$597,0),MATCH('Resultados Caso I'!$D$4,'Costo SCyD'!$O$2:$S$2,0))+IF($D$6="Sí",INDEX(costos.acceso,MATCH($D59,vel.SAIB,0),MATCH($D$4,years,0)),0)</f>
        <v>453.77372719248984</v>
      </c>
      <c r="R59" s="34" cm="1">
        <f t="array" ref="R59">INDEX('Costo SCyD'!$O$9:$S$597,MATCH(R$11&amp;$F$44&amp;R$13&amp;$D59,'Costo SCyD'!$A$9:$A$597&amp;'Costo SCyD'!$B$9:$B$597&amp;'Costo SCyD'!$C$9:$C$597&amp;'Costo SCyD'!$D$9:$D$597,0),MATCH('Resultados Caso I'!$D$4,'Costo SCyD'!$O$2:$S$2,0))+IF($D$6="Sí",INDEX(costos.acceso,MATCH($D59,vel.SAIB,0),MATCH($D$4,years,0)),0)</f>
        <v>505.22696875972275</v>
      </c>
      <c r="S59" s="34" cm="1">
        <f t="array" ref="S59">INDEX('Costo SCyD'!$O$9:$S$597,MATCH(S$11&amp;$F$44&amp;S$13&amp;$D59,'Costo SCyD'!$A$9:$A$597&amp;'Costo SCyD'!$B$9:$B$597&amp;'Costo SCyD'!$C$9:$C$597&amp;'Costo SCyD'!$D$9:$D$597,0),MATCH('Resultados Caso I'!$D$4,'Costo SCyD'!$O$2:$S$2,0))+IF($D$6="Sí",INDEX(costos.acceso,MATCH($D59,vel.SAIB,0),MATCH($D$4,years,0)),0)</f>
        <v>551.81460875273592</v>
      </c>
    </row>
    <row r="60" spans="3:19">
      <c r="C60" s="10" t="str">
        <f t="shared" si="7"/>
        <v>120 Mbps</v>
      </c>
      <c r="D60" s="22">
        <v>120</v>
      </c>
      <c r="F60" s="34" cm="1">
        <f t="array" ref="F60">INDEX('Costo SCyD'!$O$9:$S$597,MATCH(F$11&amp;$F$44&amp;F$13&amp;$D60,'Costo SCyD'!$A$9:$A$597&amp;'Costo SCyD'!$B$9:$B$597&amp;'Costo SCyD'!$C$9:$C$597&amp;'Costo SCyD'!$D$9:$D$597,0),MATCH('Resultados Caso I'!$D$4,'Costo SCyD'!$O$2:$S$2,0))+IF($D$6="Sí",INDEX(costos.acceso,MATCH($D60,vel.SAIB,0),MATCH($D$4,years,0)),0)</f>
        <v>285.40550336266881</v>
      </c>
      <c r="G60" s="34" cm="1">
        <f t="array" ref="G60">INDEX('Costo SCyD'!$O$9:$S$597,MATCH(G$11&amp;$F$44&amp;G$13&amp;$D60,'Costo SCyD'!$A$9:$A$597&amp;'Costo SCyD'!$B$9:$B$597&amp;'Costo SCyD'!$C$9:$C$597&amp;'Costo SCyD'!$D$9:$D$597,0),MATCH('Resultados Caso I'!$D$4,'Costo SCyD'!$O$2:$S$2,0))+IF($D$6="Sí",INDEX(costos.acceso,MATCH($D60,vel.SAIB,0),MATCH($D$4,years,0)),0)</f>
        <v>305.55181617980696</v>
      </c>
      <c r="H60" s="34" cm="1">
        <f t="array" ref="H60">INDEX('Costo SCyD'!$O$9:$S$597,MATCH(H$11&amp;$F$44&amp;H$13&amp;$D60,'Costo SCyD'!$A$9:$A$597&amp;'Costo SCyD'!$B$9:$B$597&amp;'Costo SCyD'!$C$9:$C$597&amp;'Costo SCyD'!$D$9:$D$597,0),MATCH('Resultados Caso I'!$D$4,'Costo SCyD'!$O$2:$S$2,0))+IF($D$6="Sí",INDEX(costos.acceso,MATCH($D60,vel.SAIB,0),MATCH($D$4,years,0)),0)</f>
        <v>335.29366311917232</v>
      </c>
      <c r="I60" s="34" cm="1">
        <f t="array" ref="I60">INDEX('Costo SCyD'!$O$9:$S$597,MATCH(I$11&amp;$F$44&amp;I$13&amp;$D60,'Costo SCyD'!$A$9:$A$597&amp;'Costo SCyD'!$B$9:$B$597&amp;'Costo SCyD'!$C$9:$C$597&amp;'Costo SCyD'!$D$9:$D$597,0),MATCH('Resultados Caso I'!$D$4,'Costo SCyD'!$O$2:$S$2,0))+IF($D$6="Sí",INDEX(costos.acceso,MATCH($D60,vel.SAIB,0),MATCH($D$4,years,0)),0)</f>
        <v>362.22301520144907</v>
      </c>
      <c r="J60" s="9"/>
      <c r="K60" s="34" cm="1">
        <f t="array" ref="K60">INDEX('Costo SCyD'!$O$9:$S$597,MATCH(K$11&amp;$F$44&amp;K$13&amp;$D60,'Costo SCyD'!$A$9:$A$597&amp;'Costo SCyD'!$B$9:$B$597&amp;'Costo SCyD'!$C$9:$C$597&amp;'Costo SCyD'!$D$9:$D$597,0),MATCH('Resultados Caso I'!$D$4,'Costo SCyD'!$O$2:$S$2,0))+IF($D$6="Sí",INDEX(costos.acceso,MATCH($D60,vel.SAIB,0),MATCH($D$4,years,0)),0)</f>
        <v>361.19818566553084</v>
      </c>
      <c r="L60" s="34" cm="1">
        <f t="array" ref="L60">INDEX('Costo SCyD'!$O$9:$S$597,MATCH(L$11&amp;$F$44&amp;L$13&amp;$D60,'Costo SCyD'!$A$9:$A$597&amp;'Costo SCyD'!$B$9:$B$597&amp;'Costo SCyD'!$C$9:$C$597&amp;'Costo SCyD'!$D$9:$D$597,0),MATCH('Resultados Caso I'!$D$4,'Costo SCyD'!$O$2:$S$2,0))+IF($D$6="Sí",INDEX(costos.acceso,MATCH($D60,vel.SAIB,0),MATCH($D$4,years,0)),0)</f>
        <v>389.69306485974448</v>
      </c>
      <c r="M60" s="34" cm="1">
        <f t="array" ref="M60">INDEX('Costo SCyD'!$O$9:$S$597,MATCH(M$11&amp;$F$44&amp;M$13&amp;$D60,'Costo SCyD'!$A$9:$A$597&amp;'Costo SCyD'!$B$9:$B$597&amp;'Costo SCyD'!$C$9:$C$597&amp;'Costo SCyD'!$D$9:$D$597,0),MATCH('Resultados Caso I'!$D$4,'Costo SCyD'!$O$2:$S$2,0))+IF($D$6="Sí",INDEX(costos.acceso,MATCH($D60,vel.SAIB,0),MATCH($D$4,years,0)),0)</f>
        <v>431.75983624577515</v>
      </c>
      <c r="N60" s="34" cm="1">
        <f t="array" ref="N60">INDEX('Costo SCyD'!$O$9:$S$597,MATCH(N$11&amp;$F$44&amp;N$13&amp;$D60,'Costo SCyD'!$A$9:$A$597&amp;'Costo SCyD'!$B$9:$B$597&amp;'Costo SCyD'!$C$9:$C$597&amp;'Costo SCyD'!$D$9:$D$597,0),MATCH('Resultados Caso I'!$D$4,'Costo SCyD'!$O$2:$S$2,0))+IF($D$6="Sí",INDEX(costos.acceso,MATCH($D60,vel.SAIB,0),MATCH($D$4,years,0)),0)</f>
        <v>469.8486240715132</v>
      </c>
      <c r="O60" s="46"/>
      <c r="P60" s="34" cm="1">
        <f t="array" ref="P60">INDEX('Costo SCyD'!$O$9:$S$597,MATCH(P$11&amp;$F$44&amp;P$13&amp;$D60,'Costo SCyD'!$A$9:$A$597&amp;'Costo SCyD'!$B$9:$B$597&amp;'Costo SCyD'!$C$9:$C$597&amp;'Costo SCyD'!$D$9:$D$597,0),MATCH('Resultados Caso I'!$D$4,'Costo SCyD'!$O$2:$S$2,0))+IF($D$6="Sí",INDEX(costos.acceso,MATCH($D60,vel.SAIB,0),MATCH($D$4,years,0)),0)</f>
        <v>448.24988677451472</v>
      </c>
      <c r="Q60" s="34" cm="1">
        <f t="array" ref="Q60">INDEX('Costo SCyD'!$O$9:$S$597,MATCH(Q$11&amp;$F$44&amp;Q$13&amp;$D60,'Costo SCyD'!$A$9:$A$597&amp;'Costo SCyD'!$B$9:$B$597&amp;'Costo SCyD'!$C$9:$C$597&amp;'Costo SCyD'!$D$9:$D$597,0),MATCH('Resultados Caso I'!$D$4,'Costo SCyD'!$O$2:$S$2,0))+IF($D$6="Sí",INDEX(costos.acceso,MATCH($D60,vel.SAIB,0),MATCH($D$4,years,0)),0)</f>
        <v>486.33351362699983</v>
      </c>
      <c r="R60" s="34" cm="1">
        <f t="array" ref="R60">INDEX('Costo SCyD'!$O$9:$S$597,MATCH(R$11&amp;$F$44&amp;R$13&amp;$D60,'Costo SCyD'!$A$9:$A$597&amp;'Costo SCyD'!$B$9:$B$597&amp;'Costo SCyD'!$C$9:$C$597&amp;'Costo SCyD'!$D$9:$D$597,0),MATCH('Resultados Caso I'!$D$4,'Costo SCyD'!$O$2:$S$2,0))+IF($D$6="Sí",INDEX(costos.acceso,MATCH($D60,vel.SAIB,0),MATCH($D$4,years,0)),0)</f>
        <v>542.55607956367942</v>
      </c>
      <c r="S60" s="34" cm="1">
        <f t="array" ref="S60">INDEX('Costo SCyD'!$O$9:$S$597,MATCH(S$11&amp;$F$44&amp;S$13&amp;$D60,'Costo SCyD'!$A$9:$A$597&amp;'Costo SCyD'!$B$9:$B$597&amp;'Costo SCyD'!$C$9:$C$597&amp;'Costo SCyD'!$D$9:$D$597,0),MATCH('Resultados Caso I'!$D$4,'Costo SCyD'!$O$2:$S$2,0))+IF($D$6="Sí",INDEX(costos.acceso,MATCH($D60,vel.SAIB,0),MATCH($D$4,years,0)),0)</f>
        <v>593.46203964627023</v>
      </c>
    </row>
    <row r="61" spans="3:19">
      <c r="C61" s="10" t="str">
        <f t="shared" si="7"/>
        <v>150 Mbps</v>
      </c>
      <c r="D61" s="22">
        <v>150</v>
      </c>
      <c r="F61" s="34" cm="1">
        <f t="array" ref="F61">INDEX('Costo SCyD'!$O$9:$S$597,MATCH(F$11&amp;$F$44&amp;F$13&amp;$D61,'Costo SCyD'!$A$9:$A$597&amp;'Costo SCyD'!$B$9:$B$597&amp;'Costo SCyD'!$C$9:$C$597&amp;'Costo SCyD'!$D$9:$D$597,0),MATCH('Resultados Caso I'!$D$4,'Costo SCyD'!$O$2:$S$2,0))+IF($D$6="Sí",INDEX(costos.acceso,MATCH($D61,vel.SAIB,0),MATCH($D$4,years,0)),0)</f>
        <v>306.36505750982411</v>
      </c>
      <c r="G61" s="34" cm="1">
        <f t="array" ref="G61">INDEX('Costo SCyD'!$O$9:$S$597,MATCH(G$11&amp;$F$44&amp;G$13&amp;$D61,'Costo SCyD'!$A$9:$A$597&amp;'Costo SCyD'!$B$9:$B$597&amp;'Costo SCyD'!$C$9:$C$597&amp;'Costo SCyD'!$D$9:$D$597,0),MATCH('Resultados Caso I'!$D$4,'Costo SCyD'!$O$2:$S$2,0))+IF($D$6="Sí",INDEX(costos.acceso,MATCH($D61,vel.SAIB,0),MATCH($D$4,years,0)),0)</f>
        <v>328.82006588588462</v>
      </c>
      <c r="H61" s="34" cm="1">
        <f t="array" ref="H61">INDEX('Costo SCyD'!$O$9:$S$597,MATCH(H$11&amp;$F$44&amp;H$13&amp;$D61,'Costo SCyD'!$A$9:$A$597&amp;'Costo SCyD'!$B$9:$B$597&amp;'Costo SCyD'!$C$9:$C$597&amp;'Costo SCyD'!$D$9:$D$597,0),MATCH('Resultados Caso I'!$D$4,'Costo SCyD'!$O$2:$S$2,0))+IF($D$6="Sí",INDEX(costos.acceso,MATCH($D61,vel.SAIB,0),MATCH($D$4,years,0)),0)</f>
        <v>361.9702223539619</v>
      </c>
      <c r="I61" s="34" cm="1">
        <f t="array" ref="I61">INDEX('Costo SCyD'!$O$9:$S$597,MATCH(I$11&amp;$F$44&amp;I$13&amp;$D61,'Costo SCyD'!$A$9:$A$597&amp;'Costo SCyD'!$B$9:$B$597&amp;'Costo SCyD'!$C$9:$C$597&amp;'Costo SCyD'!$D$9:$D$597,0),MATCH('Resultados Caso I'!$D$4,'Costo SCyD'!$O$2:$S$2,0))+IF($D$6="Sí",INDEX(costos.acceso,MATCH($D61,vel.SAIB,0),MATCH($D$4,years,0)),0)</f>
        <v>391.98558209040959</v>
      </c>
      <c r="J61" s="9"/>
      <c r="K61" s="34" cm="1">
        <f t="array" ref="K61">INDEX('Costo SCyD'!$O$9:$S$597,MATCH(K$11&amp;$F$44&amp;K$13&amp;$D61,'Costo SCyD'!$A$9:$A$597&amp;'Costo SCyD'!$B$9:$B$597&amp;'Costo SCyD'!$C$9:$C$597&amp;'Costo SCyD'!$D$9:$D$597,0),MATCH('Resultados Caso I'!$D$4,'Costo SCyD'!$O$2:$S$2,0))+IF($D$6="Sí",INDEX(costos.acceso,MATCH($D61,vel.SAIB,0),MATCH($D$4,years,0)),0)</f>
        <v>390.84331074666767</v>
      </c>
      <c r="L61" s="34" cm="1">
        <f t="array" ref="L61">INDEX('Costo SCyD'!$O$9:$S$597,MATCH(L$11&amp;$F$44&amp;L$13&amp;$D61,'Costo SCyD'!$A$9:$A$597&amp;'Costo SCyD'!$B$9:$B$597&amp;'Costo SCyD'!$C$9:$C$597&amp;'Costo SCyD'!$D$9:$D$597,0),MATCH('Resultados Caso I'!$D$4,'Costo SCyD'!$O$2:$S$2,0))+IF($D$6="Sí",INDEX(costos.acceso,MATCH($D61,vel.SAIB,0),MATCH($D$4,years,0)),0)</f>
        <v>422.60360141566724</v>
      </c>
      <c r="M61" s="34" cm="1">
        <f t="array" ref="M61">INDEX('Costo SCyD'!$O$9:$S$597,MATCH(M$11&amp;$F$44&amp;M$13&amp;$D61,'Costo SCyD'!$A$9:$A$597&amp;'Costo SCyD'!$B$9:$B$597&amp;'Costo SCyD'!$C$9:$C$597&amp;'Costo SCyD'!$D$9:$D$597,0),MATCH('Resultados Caso I'!$D$4,'Costo SCyD'!$O$2:$S$2,0))+IF($D$6="Sí",INDEX(costos.acceso,MATCH($D61,vel.SAIB,0),MATCH($D$4,years,0)),0)</f>
        <v>469.49107469184804</v>
      </c>
      <c r="N61" s="34" cm="1">
        <f t="array" ref="N61">INDEX('Costo SCyD'!$O$9:$S$597,MATCH(N$11&amp;$F$44&amp;N$13&amp;$D61,'Costo SCyD'!$A$9:$A$597&amp;'Costo SCyD'!$B$9:$B$597&amp;'Costo SCyD'!$C$9:$C$597&amp;'Costo SCyD'!$D$9:$D$597,0),MATCH('Resultados Caso I'!$D$4,'Costo SCyD'!$O$2:$S$2,0))+IF($D$6="Sí",INDEX(costos.acceso,MATCH($D61,vel.SAIB,0),MATCH($D$4,years,0)),0)</f>
        <v>511.9447016867274</v>
      </c>
      <c r="O61" s="46"/>
      <c r="P61" s="34" cm="1">
        <f t="array" ref="P61">INDEX('Costo SCyD'!$O$9:$S$597,MATCH(P$11&amp;$F$44&amp;P$13&amp;$D61,'Costo SCyD'!$A$9:$A$597&amp;'Costo SCyD'!$B$9:$B$597&amp;'Costo SCyD'!$C$9:$C$597&amp;'Costo SCyD'!$D$9:$D$597,0),MATCH('Resultados Caso I'!$D$4,'Costo SCyD'!$O$2:$S$2,0))+IF($D$6="Sí",INDEX(costos.acceso,MATCH($D61,vel.SAIB,0),MATCH($D$4,years,0)),0)</f>
        <v>487.87082616823301</v>
      </c>
      <c r="Q61" s="34" cm="1">
        <f t="array" ref="Q61">INDEX('Costo SCyD'!$O$9:$S$597,MATCH(Q$11&amp;$F$44&amp;Q$13&amp;$D61,'Costo SCyD'!$A$9:$A$597&amp;'Costo SCyD'!$B$9:$B$597&amp;'Costo SCyD'!$C$9:$C$597&amp;'Costo SCyD'!$D$9:$D$597,0),MATCH('Resultados Caso I'!$D$4,'Costo SCyD'!$O$2:$S$2,0))+IF($D$6="Sí",INDEX(costos.acceso,MATCH($D61,vel.SAIB,0),MATCH($D$4,years,0)),0)</f>
        <v>530.31870076074108</v>
      </c>
      <c r="R61" s="34" cm="1">
        <f t="array" ref="R61">INDEX('Costo SCyD'!$O$9:$S$597,MATCH(R$11&amp;$F$44&amp;R$13&amp;$D61,'Costo SCyD'!$A$9:$A$597&amp;'Costo SCyD'!$B$9:$B$597&amp;'Costo SCyD'!$C$9:$C$597&amp;'Costo SCyD'!$D$9:$D$597,0),MATCH('Resultados Caso I'!$D$4,'Costo SCyD'!$O$2:$S$2,0))+IF($D$6="Sí",INDEX(costos.acceso,MATCH($D61,vel.SAIB,0),MATCH($D$4,years,0)),0)</f>
        <v>592.98417212966501</v>
      </c>
      <c r="S61" s="34" cm="1">
        <f t="array" ref="S61">INDEX('Costo SCyD'!$O$9:$S$597,MATCH(S$11&amp;$F$44&amp;S$13&amp;$D61,'Costo SCyD'!$A$9:$A$597&amp;'Costo SCyD'!$B$9:$B$597&amp;'Costo SCyD'!$C$9:$C$597&amp;'Costo SCyD'!$D$9:$D$597,0),MATCH('Resultados Caso I'!$D$4,'Costo SCyD'!$O$2:$S$2,0))+IF($D$6="Sí",INDEX(costos.acceso,MATCH($D61,vel.SAIB,0),MATCH($D$4,years,0)),0)</f>
        <v>649.72377358535016</v>
      </c>
    </row>
    <row r="62" spans="3:19">
      <c r="C62" s="10" t="str">
        <f t="shared" si="7"/>
        <v>200 Mbps</v>
      </c>
      <c r="D62" s="22">
        <v>200</v>
      </c>
      <c r="F62" s="34" cm="1">
        <f t="array" ref="F62">INDEX('Costo SCyD'!$O$9:$S$597,MATCH(F$11&amp;$F$44&amp;F$13&amp;$D62,'Costo SCyD'!$A$9:$A$597&amp;'Costo SCyD'!$B$9:$B$597&amp;'Costo SCyD'!$C$9:$C$597&amp;'Costo SCyD'!$D$9:$D$597,0),MATCH('Resultados Caso I'!$D$4,'Costo SCyD'!$O$2:$S$2,0))+IF($D$6="Sí",INDEX(costos.acceso,MATCH($D62,vel.SAIB,0),MATCH($D$4,years,0)),0)</f>
        <v>336.96939038105467</v>
      </c>
      <c r="G62" s="34" cm="1">
        <f t="array" ref="G62">INDEX('Costo SCyD'!$O$9:$S$597,MATCH(G$11&amp;$F$44&amp;G$13&amp;$D62,'Costo SCyD'!$A$9:$A$597&amp;'Costo SCyD'!$B$9:$B$597&amp;'Costo SCyD'!$C$9:$C$597&amp;'Costo SCyD'!$D$9:$D$597,0),MATCH('Resultados Caso I'!$D$4,'Costo SCyD'!$O$2:$S$2,0))+IF($D$6="Sí",INDEX(costos.acceso,MATCH($D62,vel.SAIB,0),MATCH($D$4,years,0)),0)</f>
        <v>362.79546700062468</v>
      </c>
      <c r="H62" s="34" cm="1">
        <f t="array" ref="H62">INDEX('Costo SCyD'!$O$9:$S$597,MATCH(H$11&amp;$F$44&amp;H$13&amp;$D62,'Costo SCyD'!$A$9:$A$597&amp;'Costo SCyD'!$B$9:$B$597&amp;'Costo SCyD'!$C$9:$C$597&amp;'Costo SCyD'!$D$9:$D$597,0),MATCH('Resultados Caso I'!$D$4,'Costo SCyD'!$O$2:$S$2,0))+IF($D$6="Sí",INDEX(costos.acceso,MATCH($D62,vel.SAIB,0),MATCH($D$4,years,0)),0)</f>
        <v>400.92230563534264</v>
      </c>
      <c r="I62" s="34" cm="1">
        <f t="array" ref="I62">INDEX('Costo SCyD'!$O$9:$S$597,MATCH(I$11&amp;$F$44&amp;I$13&amp;$D62,'Costo SCyD'!$A$9:$A$597&amp;'Costo SCyD'!$B$9:$B$597&amp;'Costo SCyD'!$C$9:$C$597&amp;'Costo SCyD'!$D$9:$D$597,0),MATCH('Resultados Caso I'!$D$4,'Costo SCyD'!$O$2:$S$2,0))+IF($D$6="Sí",INDEX(costos.acceso,MATCH($D62,vel.SAIB,0),MATCH($D$4,years,0)),0)</f>
        <v>435.44373476755698</v>
      </c>
      <c r="J62" s="9"/>
      <c r="K62" s="34" cm="1">
        <f t="array" ref="K62">INDEX('Costo SCyD'!$O$9:$S$597,MATCH(K$11&amp;$F$44&amp;K$13&amp;$D62,'Costo SCyD'!$A$9:$A$597&amp;'Costo SCyD'!$B$9:$B$597&amp;'Costo SCyD'!$C$9:$C$597&amp;'Costo SCyD'!$D$9:$D$597,0),MATCH('Resultados Caso I'!$D$4,'Costo SCyD'!$O$2:$S$2,0))+IF($D$6="Sí",INDEX(costos.acceso,MATCH($D62,vel.SAIB,0),MATCH($D$4,years,0)),0)</f>
        <v>434.12997942399323</v>
      </c>
      <c r="L62" s="34" cm="1">
        <f t="array" ref="L62">INDEX('Costo SCyD'!$O$9:$S$597,MATCH(L$11&amp;$F$44&amp;L$13&amp;$D62,'Costo SCyD'!$A$9:$A$597&amp;'Costo SCyD'!$B$9:$B$597&amp;'Costo SCyD'!$C$9:$C$597&amp;'Costo SCyD'!$D$9:$D$597,0),MATCH('Resultados Caso I'!$D$4,'Costo SCyD'!$O$2:$S$2,0))+IF($D$6="Sí",INDEX(costos.acceso,MATCH($D62,vel.SAIB,0),MATCH($D$4,years,0)),0)</f>
        <v>470.65829803071739</v>
      </c>
      <c r="M62" s="34" cm="1">
        <f t="array" ref="M62">INDEX('Costo SCyD'!$O$9:$S$597,MATCH(M$11&amp;$F$44&amp;M$13&amp;$D62,'Costo SCyD'!$A$9:$A$597&amp;'Costo SCyD'!$B$9:$B$597&amp;'Costo SCyD'!$C$9:$C$597&amp;'Costo SCyD'!$D$9:$D$597,0),MATCH('Resultados Caso I'!$D$4,'Costo SCyD'!$O$2:$S$2,0))+IF($D$6="Sí",INDEX(costos.acceso,MATCH($D62,vel.SAIB,0),MATCH($D$4,years,0)),0)</f>
        <v>524.58477434500185</v>
      </c>
      <c r="N62" s="34" cm="1">
        <f t="array" ref="N62">INDEX('Costo SCyD'!$O$9:$S$597,MATCH(N$11&amp;$F$44&amp;N$13&amp;$D62,'Costo SCyD'!$A$9:$A$597&amp;'Costo SCyD'!$B$9:$B$597&amp;'Costo SCyD'!$C$9:$C$597&amp;'Costo SCyD'!$D$9:$D$597,0),MATCH('Resultados Caso I'!$D$4,'Costo SCyD'!$O$2:$S$2,0))+IF($D$6="Sí",INDEX(costos.acceso,MATCH($D62,vel.SAIB,0),MATCH($D$4,years,0)),0)</f>
        <v>573.41177120852979</v>
      </c>
      <c r="O62" s="46"/>
      <c r="P62" s="34" cm="1">
        <f t="array" ref="P62">INDEX('Costo SCyD'!$O$9:$S$597,MATCH(P$11&amp;$F$44&amp;P$13&amp;$D62,'Costo SCyD'!$A$9:$A$597&amp;'Costo SCyD'!$B$9:$B$597&amp;'Costo SCyD'!$C$9:$C$597&amp;'Costo SCyD'!$D$9:$D$597,0),MATCH('Resultados Caso I'!$D$4,'Costo SCyD'!$O$2:$S$2,0))+IF($D$6="Sí",INDEX(costos.acceso,MATCH($D62,vel.SAIB,0),MATCH($D$4,years,0)),0)</f>
        <v>545.72379428782358</v>
      </c>
      <c r="Q62" s="34" cm="1">
        <f t="array" ref="Q62">INDEX('Costo SCyD'!$O$9:$S$597,MATCH(Q$11&amp;$F$44&amp;Q$13&amp;$D62,'Costo SCyD'!$A$9:$A$597&amp;'Costo SCyD'!$B$9:$B$597&amp;'Costo SCyD'!$C$9:$C$597&amp;'Costo SCyD'!$D$9:$D$597,0),MATCH('Resultados Caso I'!$D$4,'Costo SCyD'!$O$2:$S$2,0))+IF($D$6="Sí",INDEX(costos.acceso,MATCH($D62,vel.SAIB,0),MATCH($D$4,years,0)),0)</f>
        <v>594.54417516698402</v>
      </c>
      <c r="R62" s="34" cm="1">
        <f t="array" ref="R62">INDEX('Costo SCyD'!$O$9:$S$597,MATCH(R$11&amp;$F$44&amp;R$13&amp;$D62,'Costo SCyD'!$A$9:$A$597&amp;'Costo SCyD'!$B$9:$B$597&amp;'Costo SCyD'!$C$9:$C$597&amp;'Costo SCyD'!$D$9:$D$597,0),MATCH('Resultados Caso I'!$D$4,'Costo SCyD'!$O$2:$S$2,0))+IF($D$6="Sí",INDEX(costos.acceso,MATCH($D62,vel.SAIB,0),MATCH($D$4,years,0)),0)</f>
        <v>666.61732864221028</v>
      </c>
      <c r="S62" s="34" cm="1">
        <f t="array" ref="S62">INDEX('Costo SCyD'!$O$9:$S$597,MATCH(S$11&amp;$F$44&amp;S$13&amp;$D62,'Costo SCyD'!$A$9:$A$597&amp;'Costo SCyD'!$B$9:$B$597&amp;'Costo SCyD'!$C$9:$C$597&amp;'Costo SCyD'!$D$9:$D$597,0),MATCH('Resultados Caso I'!$D$4,'Costo SCyD'!$O$2:$S$2,0))+IF($D$6="Sí",INDEX(costos.acceso,MATCH($D62,vel.SAIB,0),MATCH($D$4,years,0)),0)</f>
        <v>731.87498831516882</v>
      </c>
    </row>
    <row r="63" spans="3:19">
      <c r="C63" s="10" t="str">
        <f t="shared" si="7"/>
        <v>250 Mbps</v>
      </c>
      <c r="D63" s="22">
        <v>250</v>
      </c>
      <c r="F63" s="34" cm="1">
        <f t="array" ref="F63">INDEX('Costo SCyD'!$O$9:$S$597,MATCH(F$11&amp;$F$44&amp;F$13&amp;$D63,'Costo SCyD'!$A$9:$A$597&amp;'Costo SCyD'!$B$9:$B$597&amp;'Costo SCyD'!$C$9:$C$597&amp;'Costo SCyD'!$D$9:$D$597,0),MATCH('Resultados Caso I'!$D$4,'Costo SCyD'!$O$2:$S$2,0))+IF($D$6="Sí",INDEX(costos.acceso,MATCH($D63,vel.SAIB,0),MATCH($D$4,years,0)),0)</f>
        <v>363.83798198040591</v>
      </c>
      <c r="G63" s="34" cm="1">
        <f t="array" ref="G63">INDEX('Costo SCyD'!$O$9:$S$597,MATCH(G$11&amp;$F$44&amp;G$13&amp;$D63,'Costo SCyD'!$A$9:$A$597&amp;'Costo SCyD'!$B$9:$B$597&amp;'Costo SCyD'!$C$9:$C$597&amp;'Costo SCyD'!$D$9:$D$597,0),MATCH('Resultados Caso I'!$D$4,'Costo SCyD'!$O$2:$S$2,0))+IF($D$6="Sí",INDEX(costos.acceso,MATCH($D63,vel.SAIB,0),MATCH($D$4,years,0)),0)</f>
        <v>392.62363482303891</v>
      </c>
      <c r="H63" s="34" cm="1">
        <f t="array" ref="H63">INDEX('Costo SCyD'!$O$9:$S$597,MATCH(H$11&amp;$F$44&amp;H$13&amp;$D63,'Costo SCyD'!$A$9:$A$597&amp;'Costo SCyD'!$B$9:$B$597&amp;'Costo SCyD'!$C$9:$C$597&amp;'Costo SCyD'!$D$9:$D$597,0),MATCH('Resultados Caso I'!$D$4,'Costo SCyD'!$O$2:$S$2,0))+IF($D$6="Sí",INDEX(costos.acceso,MATCH($D63,vel.SAIB,0),MATCH($D$4,years,0)),0)</f>
        <v>435.1196731138271</v>
      </c>
      <c r="I63" s="34" cm="1">
        <f t="array" ref="I63">INDEX('Costo SCyD'!$O$9:$S$597,MATCH(I$11&amp;$F$44&amp;I$13&amp;$D63,'Costo SCyD'!$A$9:$A$597&amp;'Costo SCyD'!$B$9:$B$597&amp;'Costo SCyD'!$C$9:$C$597&amp;'Costo SCyD'!$D$9:$D$597,0),MATCH('Resultados Caso I'!$D$4,'Costo SCyD'!$O$2:$S$2,0))+IF($D$6="Sí",INDEX(costos.acceso,MATCH($D63,vel.SAIB,0),MATCH($D$4,years,0)),0)</f>
        <v>473.59713483863572</v>
      </c>
      <c r="J63" s="9"/>
      <c r="K63" s="34" cm="1">
        <f t="array" ref="K63">INDEX('Costo SCyD'!$O$9:$S$597,MATCH(K$11&amp;$F$44&amp;K$13&amp;$D63,'Costo SCyD'!$A$9:$A$597&amp;'Costo SCyD'!$B$9:$B$597&amp;'Costo SCyD'!$C$9:$C$597&amp;'Costo SCyD'!$D$9:$D$597,0),MATCH('Resultados Caso I'!$D$4,'Costo SCyD'!$O$2:$S$2,0))+IF($D$6="Sí",INDEX(costos.acceso,MATCH($D63,vel.SAIB,0),MATCH($D$4,years,0)),0)</f>
        <v>472.1328278206924</v>
      </c>
      <c r="L63" s="34" cm="1">
        <f t="array" ref="L63">INDEX('Costo SCyD'!$O$9:$S$597,MATCH(L$11&amp;$F$44&amp;L$13&amp;$D63,'Costo SCyD'!$A$9:$A$597&amp;'Costo SCyD'!$B$9:$B$597&amp;'Costo SCyD'!$C$9:$C$597&amp;'Costo SCyD'!$D$9:$D$597,0),MATCH('Resultados Caso I'!$D$4,'Costo SCyD'!$O$2:$S$2,0))+IF($D$6="Sí",INDEX(costos.acceso,MATCH($D63,vel.SAIB,0),MATCH($D$4,years,0)),0)</f>
        <v>512.84716139242335</v>
      </c>
      <c r="M63" s="34" cm="1">
        <f t="array" ref="M63">INDEX('Costo SCyD'!$O$9:$S$597,MATCH(M$11&amp;$F$44&amp;M$13&amp;$D63,'Costo SCyD'!$A$9:$A$597&amp;'Costo SCyD'!$B$9:$B$597&amp;'Costo SCyD'!$C$9:$C$597&amp;'Costo SCyD'!$D$9:$D$597,0),MATCH('Resultados Caso I'!$D$4,'Costo SCyD'!$O$2:$S$2,0))+IF($D$6="Sí",INDEX(costos.acceso,MATCH($D63,vel.SAIB,0),MATCH($D$4,years,0)),0)</f>
        <v>572.95341946157112</v>
      </c>
      <c r="N63" s="34" cm="1">
        <f t="array" ref="N63">INDEX('Costo SCyD'!$O$9:$S$597,MATCH(N$11&amp;$F$44&amp;N$13&amp;$D63,'Costo SCyD'!$A$9:$A$597&amp;'Costo SCyD'!$B$9:$B$597&amp;'Costo SCyD'!$C$9:$C$597&amp;'Costo SCyD'!$D$9:$D$597,0),MATCH('Resultados Caso I'!$D$4,'Costo SCyD'!$O$2:$S$2,0))+IF($D$6="Sí",INDEX(costos.acceso,MATCH($D63,vel.SAIB,0),MATCH($D$4,years,0)),0)</f>
        <v>627.37581593184245</v>
      </c>
      <c r="O63" s="46"/>
      <c r="P63" s="34" cm="1">
        <f t="array" ref="P63">INDEX('Costo SCyD'!$O$9:$S$597,MATCH(P$11&amp;$F$44&amp;P$13&amp;$D63,'Costo SCyD'!$A$9:$A$597&amp;'Costo SCyD'!$B$9:$B$597&amp;'Costo SCyD'!$C$9:$C$597&amp;'Costo SCyD'!$D$9:$D$597,0),MATCH('Resultados Caso I'!$D$4,'Costo SCyD'!$O$2:$S$2,0))+IF($D$6="Sí",INDEX(costos.acceso,MATCH($D63,vel.SAIB,0),MATCH($D$4,years,0)),0)</f>
        <v>596.51489565755151</v>
      </c>
      <c r="Q63" s="34" cm="1">
        <f t="array" ref="Q63">INDEX('Costo SCyD'!$O$9:$S$597,MATCH(Q$11&amp;$F$44&amp;Q$13&amp;$D63,'Costo SCyD'!$A$9:$A$597&amp;'Costo SCyD'!$B$9:$B$597&amp;'Costo SCyD'!$C$9:$C$597&amp;'Costo SCyD'!$D$9:$D$597,0),MATCH('Resultados Caso I'!$D$4,'Costo SCyD'!$O$2:$S$2,0))+IF($D$6="Sí",INDEX(costos.acceso,MATCH($D63,vel.SAIB,0),MATCH($D$4,years,0)),0)</f>
        <v>650.92991797525531</v>
      </c>
      <c r="R63" s="34" cm="1">
        <f t="array" ref="R63">INDEX('Costo SCyD'!$O$9:$S$597,MATCH(R$11&amp;$F$44&amp;R$13&amp;$D63,'Costo SCyD'!$A$9:$A$597&amp;'Costo SCyD'!$B$9:$B$597&amp;'Costo SCyD'!$C$9:$C$597&amp;'Costo SCyD'!$D$9:$D$597,0),MATCH('Resultados Caso I'!$D$4,'Costo SCyD'!$O$2:$S$2,0))+IF($D$6="Sí",INDEX(costos.acceso,MATCH($D63,vel.SAIB,0),MATCH($D$4,years,0)),0)</f>
        <v>731.2623976535491</v>
      </c>
      <c r="S63" s="34" cm="1">
        <f t="array" ref="S63">INDEX('Costo SCyD'!$O$9:$S$597,MATCH(S$11&amp;$F$44&amp;S$13&amp;$D63,'Costo SCyD'!$A$9:$A$597&amp;'Costo SCyD'!$B$9:$B$597&amp;'Costo SCyD'!$C$9:$C$597&amp;'Costo SCyD'!$D$9:$D$597,0),MATCH('Resultados Caso I'!$D$4,'Costo SCyD'!$O$2:$S$2,0))+IF($D$6="Sí",INDEX(costos.acceso,MATCH($D63,vel.SAIB,0),MATCH($D$4,years,0)),0)</f>
        <v>803.9983522601824</v>
      </c>
    </row>
    <row r="64" spans="3:19">
      <c r="C64" s="10" t="str">
        <f t="shared" si="7"/>
        <v>300 Mbps</v>
      </c>
      <c r="D64" s="22">
        <v>300</v>
      </c>
      <c r="F64" s="34" cm="1">
        <f t="array" ref="F64">INDEX('Costo SCyD'!$O$9:$S$597,MATCH(F$11&amp;$F$44&amp;F$13&amp;$D64,'Costo SCyD'!$A$9:$A$597&amp;'Costo SCyD'!$B$9:$B$597&amp;'Costo SCyD'!$C$9:$C$597&amp;'Costo SCyD'!$D$9:$D$597,0),MATCH('Resultados Caso I'!$D$4,'Costo SCyD'!$O$2:$S$2,0))+IF($D$6="Sí",INDEX(costos.acceso,MATCH($D64,vel.SAIB,0),MATCH($D$4,years,0)),0)</f>
        <v>388.06140848385382</v>
      </c>
      <c r="G64" s="34" cm="1">
        <f t="array" ref="G64">INDEX('Costo SCyD'!$O$9:$S$597,MATCH(G$11&amp;$F$44&amp;G$13&amp;$D64,'Costo SCyD'!$A$9:$A$597&amp;'Costo SCyD'!$B$9:$B$597&amp;'Costo SCyD'!$C$9:$C$597&amp;'Costo SCyD'!$D$9:$D$597,0),MATCH('Resultados Caso I'!$D$4,'Costo SCyD'!$O$2:$S$2,0))+IF($D$6="Sí",INDEX(costos.acceso,MATCH($D64,vel.SAIB,0),MATCH($D$4,years,0)),0)</f>
        <v>419.51527252972858</v>
      </c>
      <c r="H64" s="34" cm="1">
        <f t="array" ref="H64">INDEX('Costo SCyD'!$O$9:$S$597,MATCH(H$11&amp;$F$44&amp;H$13&amp;$D64,'Costo SCyD'!$A$9:$A$597&amp;'Costo SCyD'!$B$9:$B$597&amp;'Costo SCyD'!$C$9:$C$597&amp;'Costo SCyD'!$D$9:$D$597,0),MATCH('Resultados Caso I'!$D$4,'Costo SCyD'!$O$2:$S$2,0))+IF($D$6="Sí",INDEX(costos.acceso,MATCH($D64,vel.SAIB,0),MATCH($D$4,years,0)),0)</f>
        <v>465.95037053476938</v>
      </c>
      <c r="I64" s="34" cm="1">
        <f t="array" ref="I64">INDEX('Costo SCyD'!$O$9:$S$597,MATCH(I$11&amp;$F$44&amp;I$13&amp;$D64,'Costo SCyD'!$A$9:$A$597&amp;'Costo SCyD'!$B$9:$B$597&amp;'Costo SCyD'!$C$9:$C$597&amp;'Costo SCyD'!$D$9:$D$597,0),MATCH('Resultados Caso I'!$D$4,'Costo SCyD'!$O$2:$S$2,0))+IF($D$6="Sí",INDEX(costos.acceso,MATCH($D64,vel.SAIB,0),MATCH($D$4,years,0)),0)</f>
        <v>507.99440047353175</v>
      </c>
      <c r="J64" s="9"/>
      <c r="K64" s="34" cm="1">
        <f t="array" ref="K64">INDEX('Costo SCyD'!$O$9:$S$597,MATCH(K$11&amp;$F$44&amp;K$13&amp;$D64,'Costo SCyD'!$A$9:$A$597&amp;'Costo SCyD'!$B$9:$B$597&amp;'Costo SCyD'!$C$9:$C$597&amp;'Costo SCyD'!$D$9:$D$597,0),MATCH('Resultados Caso I'!$D$4,'Costo SCyD'!$O$2:$S$2,0))+IF($D$6="Sí",INDEX(costos.acceso,MATCH($D64,vel.SAIB,0),MATCH($D$4,years,0)),0)</f>
        <v>506.3943633260123</v>
      </c>
      <c r="L64" s="34" cm="1">
        <f t="array" ref="L64">INDEX('Costo SCyD'!$O$9:$S$597,MATCH(L$11&amp;$F$44&amp;L$13&amp;$D64,'Costo SCyD'!$A$9:$A$597&amp;'Costo SCyD'!$B$9:$B$597&amp;'Costo SCyD'!$C$9:$C$597&amp;'Costo SCyD'!$D$9:$D$597,0),MATCH('Resultados Caso I'!$D$4,'Costo SCyD'!$O$2:$S$2,0))+IF($D$6="Sí",INDEX(costos.acceso,MATCH($D64,vel.SAIB,0),MATCH($D$4,years,0)),0)</f>
        <v>550.88260612823751</v>
      </c>
      <c r="M64" s="34" cm="1">
        <f t="array" ref="M64">INDEX('Costo SCyD'!$O$9:$S$597,MATCH(M$11&amp;$F$44&amp;M$13&amp;$D64,'Costo SCyD'!$A$9:$A$597&amp;'Costo SCyD'!$B$9:$B$597&amp;'Costo SCyD'!$C$9:$C$597&amp;'Costo SCyD'!$D$9:$D$597,0),MATCH('Resultados Caso I'!$D$4,'Costo SCyD'!$O$2:$S$2,0))+IF($D$6="Sí",INDEX(costos.acceso,MATCH($D64,vel.SAIB,0),MATCH($D$4,years,0)),0)</f>
        <v>616.56025742031477</v>
      </c>
      <c r="N64" s="34" cm="1">
        <f t="array" ref="N64">INDEX('Costo SCyD'!$O$9:$S$597,MATCH(N$11&amp;$F$44&amp;N$13&amp;$D64,'Costo SCyD'!$A$9:$A$597&amp;'Costo SCyD'!$B$9:$B$597&amp;'Costo SCyD'!$C$9:$C$597&amp;'Costo SCyD'!$D$9:$D$597,0),MATCH('Resultados Caso I'!$D$4,'Costo SCyD'!$O$2:$S$2,0))+IF($D$6="Sí",INDEX(costos.acceso,MATCH($D64,vel.SAIB,0),MATCH($D$4,years,0)),0)</f>
        <v>676.02719634939683</v>
      </c>
      <c r="O64" s="46"/>
      <c r="P64" s="34" cm="1">
        <f t="array" ref="P64">INDEX('Costo SCyD'!$O$9:$S$597,MATCH(P$11&amp;$F$44&amp;P$13&amp;$D64,'Costo SCyD'!$A$9:$A$597&amp;'Costo SCyD'!$B$9:$B$597&amp;'Costo SCyD'!$C$9:$C$597&amp;'Costo SCyD'!$D$9:$D$597,0),MATCH('Resultados Caso I'!$D$4,'Costo SCyD'!$O$2:$S$2,0))+IF($D$6="Sí",INDEX(costos.acceso,MATCH($D64,vel.SAIB,0),MATCH($D$4,years,0)),0)</f>
        <v>642.30570335617608</v>
      </c>
      <c r="Q64" s="34" cm="1">
        <f t="array" ref="Q64">INDEX('Costo SCyD'!$O$9:$S$597,MATCH(Q$11&amp;$F$44&amp;Q$13&amp;$D64,'Costo SCyD'!$A$9:$A$597&amp;'Costo SCyD'!$B$9:$B$597&amp;'Costo SCyD'!$C$9:$C$597&amp;'Costo SCyD'!$D$9:$D$597,0),MATCH('Resultados Caso I'!$D$4,'Costo SCyD'!$O$2:$S$2,0))+IF($D$6="Sí",INDEX(costos.acceso,MATCH($D64,vel.SAIB,0),MATCH($D$4,years,0)),0)</f>
        <v>701.76458460480239</v>
      </c>
      <c r="R64" s="34" cm="1">
        <f t="array" ref="R64">INDEX('Costo SCyD'!$O$9:$S$597,MATCH(R$11&amp;$F$44&amp;R$13&amp;$D64,'Costo SCyD'!$A$9:$A$597&amp;'Costo SCyD'!$B$9:$B$597&amp;'Costo SCyD'!$C$9:$C$597&amp;'Costo SCyD'!$D$9:$D$597,0),MATCH('Resultados Caso I'!$D$4,'Costo SCyD'!$O$2:$S$2,0))+IF($D$6="Sí",INDEX(costos.acceso,MATCH($D64,vel.SAIB,0),MATCH($D$4,years,0)),0)</f>
        <v>789.54327449877587</v>
      </c>
      <c r="S64" s="34" cm="1">
        <f t="array" ref="S64">INDEX('Costo SCyD'!$O$9:$S$597,MATCH(S$11&amp;$F$44&amp;S$13&amp;$D64,'Costo SCyD'!$A$9:$A$597&amp;'Costo SCyD'!$B$9:$B$597&amp;'Costo SCyD'!$C$9:$C$597&amp;'Costo SCyD'!$D$9:$D$597,0),MATCH('Resultados Caso I'!$D$4,'Costo SCyD'!$O$2:$S$2,0))+IF($D$6="Sí",INDEX(costos.acceso,MATCH($D64,vel.SAIB,0),MATCH($D$4,years,0)),0)</f>
        <v>869.02129919222943</v>
      </c>
    </row>
    <row r="65" spans="3:19">
      <c r="C65" s="10" t="str">
        <f t="shared" si="7"/>
        <v>350 Mbps</v>
      </c>
      <c r="D65" s="22">
        <v>350</v>
      </c>
      <c r="F65" s="34" cm="1">
        <f t="array" ref="F65">INDEX('Costo SCyD'!$O$9:$S$597,MATCH(F$11&amp;$F$44&amp;F$13&amp;$D65,'Costo SCyD'!$A$9:$A$597&amp;'Costo SCyD'!$B$9:$B$597&amp;'Costo SCyD'!$C$9:$C$597&amp;'Costo SCyD'!$D$9:$D$597,0),MATCH('Resultados Caso I'!$D$4,'Costo SCyD'!$O$2:$S$2,0))+IF($D$6="Sí",INDEX(costos.acceso,MATCH($D65,vel.SAIB,0),MATCH($D$4,years,0)),0)</f>
        <v>410.28561087061922</v>
      </c>
      <c r="G65" s="34" cm="1">
        <f t="array" ref="G65">INDEX('Costo SCyD'!$O$9:$S$597,MATCH(G$11&amp;$F$44&amp;G$13&amp;$D65,'Costo SCyD'!$A$9:$A$597&amp;'Costo SCyD'!$B$9:$B$597&amp;'Costo SCyD'!$C$9:$C$597&amp;'Costo SCyD'!$D$9:$D$597,0),MATCH('Resultados Caso I'!$D$4,'Costo SCyD'!$O$2:$S$2,0))+IF($D$6="Sí",INDEX(costos.acceso,MATCH($D65,vel.SAIB,0),MATCH($D$4,years,0)),0)</f>
        <v>444.18747151941227</v>
      </c>
      <c r="H65" s="34" cm="1">
        <f t="array" ref="H65">INDEX('Costo SCyD'!$O$9:$S$597,MATCH(H$11&amp;$F$44&amp;H$13&amp;$D65,'Costo SCyD'!$A$9:$A$597&amp;'Costo SCyD'!$B$9:$B$597&amp;'Costo SCyD'!$C$9:$C$597&amp;'Costo SCyD'!$D$9:$D$597,0),MATCH('Resultados Caso I'!$D$4,'Costo SCyD'!$O$2:$S$2,0))+IF($D$6="Sí",INDEX(costos.acceso,MATCH($D65,vel.SAIB,0),MATCH($D$4,years,0)),0)</f>
        <v>494.23652811493736</v>
      </c>
      <c r="I65" s="34" cm="1">
        <f t="array" ref="I65">INDEX('Costo SCyD'!$O$9:$S$597,MATCH(I$11&amp;$F$44&amp;I$13&amp;$D65,'Costo SCyD'!$A$9:$A$597&amp;'Costo SCyD'!$B$9:$B$597&amp;'Costo SCyD'!$C$9:$C$597&amp;'Costo SCyD'!$D$9:$D$597,0),MATCH('Resultados Caso I'!$D$4,'Costo SCyD'!$O$2:$S$2,0))+IF($D$6="Sí",INDEX(costos.acceso,MATCH($D65,vel.SAIB,0),MATCH($D$4,years,0)),0)</f>
        <v>539.55276786273862</v>
      </c>
      <c r="J65" s="9"/>
      <c r="K65" s="34" cm="1">
        <f t="array" ref="K65">INDEX('Costo SCyD'!$O$9:$S$597,MATCH(K$11&amp;$F$44&amp;K$13&amp;$D65,'Costo SCyD'!$A$9:$A$597&amp;'Costo SCyD'!$B$9:$B$597&amp;'Costo SCyD'!$C$9:$C$597&amp;'Costo SCyD'!$D$9:$D$597,0),MATCH('Resultados Caso I'!$D$4,'Costo SCyD'!$O$2:$S$2,0))+IF($D$6="Sí",INDEX(costos.acceso,MATCH($D65,vel.SAIB,0),MATCH($D$4,years,0)),0)</f>
        <v>537.82820275592121</v>
      </c>
      <c r="L65" s="34" cm="1">
        <f t="array" ref="L65">INDEX('Costo SCyD'!$O$9:$S$597,MATCH(L$11&amp;$F$44&amp;L$13&amp;$D65,'Costo SCyD'!$A$9:$A$597&amp;'Costo SCyD'!$B$9:$B$597&amp;'Costo SCyD'!$C$9:$C$597&amp;'Costo SCyD'!$D$9:$D$597,0),MATCH('Resultados Caso I'!$D$4,'Costo SCyD'!$O$2:$S$2,0))+IF($D$6="Sí",INDEX(costos.acceso,MATCH($D65,vel.SAIB,0),MATCH($D$4,years,0)),0)</f>
        <v>585.77888397559514</v>
      </c>
      <c r="M65" s="34" cm="1">
        <f t="array" ref="M65">INDEX('Costo SCyD'!$O$9:$S$597,MATCH(M$11&amp;$F$44&amp;M$13&amp;$D65,'Costo SCyD'!$A$9:$A$597&amp;'Costo SCyD'!$B$9:$B$597&amp;'Costo SCyD'!$C$9:$C$597&amp;'Costo SCyD'!$D$9:$D$597,0),MATCH('Resultados Caso I'!$D$4,'Costo SCyD'!$O$2:$S$2,0))+IF($D$6="Sí",INDEX(costos.acceso,MATCH($D65,vel.SAIB,0),MATCH($D$4,years,0)),0)</f>
        <v>656.56810652060858</v>
      </c>
      <c r="N65" s="34" cm="1">
        <f t="array" ref="N65">INDEX('Costo SCyD'!$O$9:$S$597,MATCH(N$11&amp;$F$44&amp;N$13&amp;$D65,'Costo SCyD'!$A$9:$A$597&amp;'Costo SCyD'!$B$9:$B$597&amp;'Costo SCyD'!$C$9:$C$597&amp;'Costo SCyD'!$D$9:$D$597,0),MATCH('Resultados Caso I'!$D$4,'Costo SCyD'!$O$2:$S$2,0))+IF($D$6="Sí",INDEX(costos.acceso,MATCH($D65,vel.SAIB,0),MATCH($D$4,years,0)),0)</f>
        <v>720.66324833986732</v>
      </c>
      <c r="P65" s="34" cm="1">
        <f t="array" ref="P65">INDEX('Costo SCyD'!$O$9:$S$597,MATCH(P$11&amp;$F$44&amp;P$13&amp;$D65,'Costo SCyD'!$A$9:$A$597&amp;'Costo SCyD'!$B$9:$B$597&amp;'Costo SCyD'!$C$9:$C$597&amp;'Costo SCyD'!$D$9:$D$597,0),MATCH('Resultados Caso I'!$D$4,'Costo SCyD'!$O$2:$S$2,0))+IF($D$6="Sí",INDEX(costos.acceso,MATCH($D65,vel.SAIB,0),MATCH($D$4,years,0)),0)</f>
        <v>684.31727333793901</v>
      </c>
      <c r="Q65" s="34" cm="1">
        <f t="array" ref="Q65">INDEX('Costo SCyD'!$O$9:$S$597,MATCH(Q$11&amp;$F$44&amp;Q$13&amp;$D65,'Costo SCyD'!$A$9:$A$597&amp;'Costo SCyD'!$B$9:$B$597&amp;'Costo SCyD'!$C$9:$C$597&amp;'Costo SCyD'!$D$9:$D$597,0),MATCH('Resultados Caso I'!$D$4,'Costo SCyD'!$O$2:$S$2,0))+IF($D$6="Sí",INDEX(costos.acceso,MATCH($D65,vel.SAIB,0),MATCH($D$4,years,0)),0)</f>
        <v>748.40373036223696</v>
      </c>
      <c r="R65" s="34" cm="1">
        <f t="array" ref="R65">INDEX('Costo SCyD'!$O$9:$S$597,MATCH(R$11&amp;$F$44&amp;R$13&amp;$D65,'Costo SCyD'!$A$9:$A$597&amp;'Costo SCyD'!$B$9:$B$597&amp;'Costo SCyD'!$C$9:$C$597&amp;'Costo SCyD'!$D$9:$D$597,0),MATCH('Resultados Caso I'!$D$4,'Costo SCyD'!$O$2:$S$2,0))+IF($D$6="Sí",INDEX(costos.acceso,MATCH($D65,vel.SAIB,0),MATCH($D$4,years,0)),0)</f>
        <v>843.01407484579147</v>
      </c>
      <c r="S65" s="34" cm="1">
        <f t="array" ref="S65">INDEX('Costo SCyD'!$O$9:$S$597,MATCH(S$11&amp;$F$44&amp;S$13&amp;$D65,'Costo SCyD'!$A$9:$A$597&amp;'Costo SCyD'!$B$9:$B$597&amp;'Costo SCyD'!$C$9:$C$597&amp;'Costo SCyD'!$D$9:$D$597,0),MATCH('Resultados Caso I'!$D$4,'Costo SCyD'!$O$2:$S$2,0))+IF($D$6="Sí",INDEX(costos.acceso,MATCH($D65,vel.SAIB,0),MATCH($D$4,years,0)),0)</f>
        <v>928.67772856633269</v>
      </c>
    </row>
    <row r="66" spans="3:19">
      <c r="C66" s="10" t="str">
        <f t="shared" si="7"/>
        <v>400 Mbps</v>
      </c>
      <c r="D66" s="22">
        <v>400</v>
      </c>
      <c r="F66" s="34" cm="1">
        <f t="array" ref="F66">INDEX('Costo SCyD'!$O$9:$S$597,MATCH(F$11&amp;$F$44&amp;F$13&amp;$D66,'Costo SCyD'!$A$9:$A$597&amp;'Costo SCyD'!$B$9:$B$597&amp;'Costo SCyD'!$C$9:$C$597&amp;'Costo SCyD'!$D$9:$D$597,0),MATCH('Resultados Caso I'!$D$4,'Costo SCyD'!$O$2:$S$2,0))+IF($D$6="Sí",INDEX(costos.acceso,MATCH($D66,vel.SAIB,0),MATCH($D$4,years,0)),0)</f>
        <v>430.93044283133787</v>
      </c>
      <c r="G66" s="34" cm="1">
        <f t="array" ref="G66">INDEX('Costo SCyD'!$O$9:$S$597,MATCH(G$11&amp;$F$44&amp;G$13&amp;$D66,'Costo SCyD'!$A$9:$A$597&amp;'Costo SCyD'!$B$9:$B$597&amp;'Costo SCyD'!$C$9:$C$597&amp;'Costo SCyD'!$D$9:$D$597,0),MATCH('Resultados Caso I'!$D$4,'Costo SCyD'!$O$2:$S$2,0))+IF($D$6="Sí",INDEX(costos.acceso,MATCH($D66,vel.SAIB,0),MATCH($D$4,years,0)),0)</f>
        <v>467.10633238016271</v>
      </c>
      <c r="H66" s="34" cm="1">
        <f t="array" ref="H66">INDEX('Costo SCyD'!$O$9:$S$597,MATCH(H$11&amp;$F$44&amp;H$13&amp;$D66,'Costo SCyD'!$A$9:$A$597&amp;'Costo SCyD'!$B$9:$B$597&amp;'Costo SCyD'!$C$9:$C$597&amp;'Costo SCyD'!$D$9:$D$597,0),MATCH('Resultados Caso I'!$D$4,'Costo SCyD'!$O$2:$S$2,0))+IF($D$6="Sí",INDEX(costos.acceso,MATCH($D66,vel.SAIB,0),MATCH($D$4,years,0)),0)</f>
        <v>520.51252038203131</v>
      </c>
      <c r="I66" s="34" cm="1">
        <f t="array" ref="I66">INDEX('Costo SCyD'!$O$9:$S$597,MATCH(I$11&amp;$F$44&amp;I$13&amp;$D66,'Costo SCyD'!$A$9:$A$597&amp;'Costo SCyD'!$B$9:$B$597&amp;'Costo SCyD'!$C$9:$C$597&amp;'Costo SCyD'!$D$9:$D$597,0),MATCH('Resultados Caso I'!$D$4,'Costo SCyD'!$O$2:$S$2,0))+IF($D$6="Sí",INDEX(costos.acceso,MATCH($D66,vel.SAIB,0),MATCH($D$4,years,0)),0)</f>
        <v>568.86842924695918</v>
      </c>
      <c r="J66" s="9"/>
      <c r="K66" s="34" cm="1">
        <f t="array" ref="K66">INDEX('Costo SCyD'!$O$9:$S$597,MATCH(K$11&amp;$F$44&amp;K$13&amp;$D66,'Costo SCyD'!$A$9:$A$597&amp;'Costo SCyD'!$B$9:$B$597&amp;'Costo SCyD'!$C$9:$C$597&amp;'Costo SCyD'!$D$9:$D$597,0),MATCH('Resultados Caso I'!$D$4,'Costo SCyD'!$O$2:$S$2,0))+IF($D$6="Sí",INDEX(costos.acceso,MATCH($D66,vel.SAIB,0),MATCH($D$4,years,0)),0)</f>
        <v>567.02818580220276</v>
      </c>
      <c r="L66" s="34" cm="1">
        <f t="array" ref="L66">INDEX('Costo SCyD'!$O$9:$S$597,MATCH(L$11&amp;$F$44&amp;L$13&amp;$D66,'Costo SCyD'!$A$9:$A$597&amp;'Costo SCyD'!$B$9:$B$597&amp;'Costo SCyD'!$C$9:$C$597&amp;'Costo SCyD'!$D$9:$D$597,0),MATCH('Resultados Caso I'!$D$4,'Costo SCyD'!$O$2:$S$2,0))+IF($D$6="Sí",INDEX(costos.acceso,MATCH($D66,vel.SAIB,0),MATCH($D$4,years,0)),0)</f>
        <v>618.19524608730217</v>
      </c>
      <c r="M66" s="34" cm="1">
        <f t="array" ref="M66">INDEX('Costo SCyD'!$O$9:$S$597,MATCH(M$11&amp;$F$44&amp;M$13&amp;$D66,'Costo SCyD'!$A$9:$A$597&amp;'Costo SCyD'!$B$9:$B$597&amp;'Costo SCyD'!$C$9:$C$597&amp;'Costo SCyD'!$D$9:$D$597,0),MATCH('Resultados Caso I'!$D$4,'Costo SCyD'!$O$2:$S$2,0))+IF($D$6="Sí",INDEX(costos.acceso,MATCH($D66,vel.SAIB,0),MATCH($D$4,years,0)),0)</f>
        <v>693.73278435297107</v>
      </c>
      <c r="N66" s="34" cm="1">
        <f t="array" ref="N66">INDEX('Costo SCyD'!$O$9:$S$597,MATCH(N$11&amp;$F$44&amp;N$13&amp;$D66,'Costo SCyD'!$A$9:$A$597&amp;'Costo SCyD'!$B$9:$B$597&amp;'Costo SCyD'!$C$9:$C$597&amp;'Costo SCyD'!$D$9:$D$597,0),MATCH('Resultados Caso I'!$D$4,'Costo SCyD'!$O$2:$S$2,0))+IF($D$6="Sí",INDEX(costos.acceso,MATCH($D66,vel.SAIB,0),MATCH($D$4,years,0)),0)</f>
        <v>762.12722426558719</v>
      </c>
      <c r="O66" s="46"/>
      <c r="P66" s="34" cm="1">
        <f t="array" ref="P66">INDEX('Costo SCyD'!$O$9:$S$597,MATCH(P$11&amp;$F$44&amp;P$13&amp;$D66,'Costo SCyD'!$A$9:$A$597&amp;'Costo SCyD'!$B$9:$B$597&amp;'Costo SCyD'!$C$9:$C$597&amp;'Costo SCyD'!$D$9:$D$597,0),MATCH('Resultados Caso I'!$D$4,'Costo SCyD'!$O$2:$S$2,0))+IF($D$6="Sí",INDEX(costos.acceso,MATCH($D66,vel.SAIB,0),MATCH($D$4,years,0)),0)</f>
        <v>723.34327695262698</v>
      </c>
      <c r="Q66" s="34" cm="1">
        <f t="array" ref="Q66">INDEX('Costo SCyD'!$O$9:$S$597,MATCH(Q$11&amp;$F$44&amp;Q$13&amp;$D66,'Costo SCyD'!$A$9:$A$597&amp;'Costo SCyD'!$B$9:$B$597&amp;'Costo SCyD'!$C$9:$C$597&amp;'Costo SCyD'!$D$9:$D$597,0),MATCH('Resultados Caso I'!$D$4,'Costo SCyD'!$O$2:$S$2,0))+IF($D$6="Sí",INDEX(costos.acceso,MATCH($D66,vel.SAIB,0),MATCH($D$4,years,0)),0)</f>
        <v>791.72844952188086</v>
      </c>
      <c r="R66" s="34" cm="1">
        <f t="array" ref="R66">INDEX('Costo SCyD'!$O$9:$S$597,MATCH(R$11&amp;$F$44&amp;R$13&amp;$D66,'Costo SCyD'!$A$9:$A$597&amp;'Costo SCyD'!$B$9:$B$597&amp;'Costo SCyD'!$C$9:$C$597&amp;'Costo SCyD'!$D$9:$D$597,0),MATCH('Resultados Caso I'!$D$4,'Costo SCyD'!$O$2:$S$2,0))+IF($D$6="Sí",INDEX(costos.acceso,MATCH($D66,vel.SAIB,0),MATCH($D$4,years,0)),0)</f>
        <v>892.68495476122325</v>
      </c>
      <c r="S66" s="34" cm="1">
        <f t="array" ref="S66">INDEX('Costo SCyD'!$O$9:$S$597,MATCH(S$11&amp;$F$44&amp;S$13&amp;$D66,'Costo SCyD'!$A$9:$A$597&amp;'Costo SCyD'!$B$9:$B$597&amp;'Costo SCyD'!$C$9:$C$597&amp;'Costo SCyD'!$D$9:$D$597,0),MATCH('Resultados Caso I'!$D$4,'Costo SCyD'!$O$2:$S$2,0))+IF($D$6="Sí",INDEX(costos.acceso,MATCH($D66,vel.SAIB,0),MATCH($D$4,years,0)),0)</f>
        <v>984.09465369918973</v>
      </c>
    </row>
    <row r="67" spans="3:19">
      <c r="C67" s="10" t="str">
        <f t="shared" si="7"/>
        <v>500 Mbps</v>
      </c>
      <c r="D67" s="22">
        <v>500</v>
      </c>
      <c r="F67" s="34" cm="1">
        <f t="array" ref="F67">INDEX('Costo SCyD'!$O$9:$S$597,MATCH(F$11&amp;$F$44&amp;F$13&amp;$D67,'Costo SCyD'!$A$9:$A$597&amp;'Costo SCyD'!$B$9:$B$597&amp;'Costo SCyD'!$C$9:$C$597&amp;'Costo SCyD'!$D$9:$D$597,0),MATCH('Resultados Caso I'!$D$4,'Costo SCyD'!$O$2:$S$2,0))+IF($D$6="Sí",INDEX(costos.acceso,MATCH($D67,vel.SAIB,0),MATCH($D$4,years,0)),0)</f>
        <v>468.56663575171621</v>
      </c>
      <c r="G67" s="34" cm="1">
        <f t="array" ref="G67">INDEX('Costo SCyD'!$O$9:$S$597,MATCH(G$11&amp;$F$44&amp;G$13&amp;$D67,'Costo SCyD'!$A$9:$A$597&amp;'Costo SCyD'!$B$9:$B$597&amp;'Costo SCyD'!$C$9:$C$597&amp;'Costo SCyD'!$D$9:$D$597,0),MATCH('Resultados Caso I'!$D$4,'Costo SCyD'!$O$2:$S$2,0))+IF($D$6="Sí",INDEX(costos.acceso,MATCH($D67,vel.SAIB,0),MATCH($D$4,years,0)),0)</f>
        <v>508.88815315311717</v>
      </c>
      <c r="H67" s="34" cm="1">
        <f t="array" ref="H67">INDEX('Costo SCyD'!$O$9:$S$597,MATCH(H$11&amp;$F$44&amp;H$13&amp;$D67,'Costo SCyD'!$A$9:$A$597&amp;'Costo SCyD'!$B$9:$B$597&amp;'Costo SCyD'!$C$9:$C$597&amp;'Costo SCyD'!$D$9:$D$597,0),MATCH('Resultados Caso I'!$D$4,'Costo SCyD'!$O$2:$S$2,0))+IF($D$6="Sí",INDEX(costos.acceso,MATCH($D67,vel.SAIB,0),MATCH($D$4,years,0)),0)</f>
        <v>568.4144997258386</v>
      </c>
      <c r="I67" s="34" cm="1">
        <f t="array" ref="I67">INDEX('Costo SCyD'!$O$9:$S$597,MATCH(I$11&amp;$F$44&amp;I$13&amp;$D67,'Costo SCyD'!$A$9:$A$597&amp;'Costo SCyD'!$B$9:$B$597&amp;'Costo SCyD'!$C$9:$C$597&amp;'Costo SCyD'!$D$9:$D$597,0),MATCH('Resultados Caso I'!$D$4,'Costo SCyD'!$O$2:$S$2,0))+IF($D$6="Sí",INDEX(costos.acceso,MATCH($D67,vel.SAIB,0),MATCH($D$4,years,0)),0)</f>
        <v>622.31182319389643</v>
      </c>
      <c r="J67" s="9"/>
      <c r="K67" s="34" cm="1">
        <f t="array" ref="K67">INDEX('Costo SCyD'!$O$9:$S$597,MATCH(K$11&amp;$F$44&amp;K$13&amp;$D67,'Costo SCyD'!$A$9:$A$597&amp;'Costo SCyD'!$B$9:$B$597&amp;'Costo SCyD'!$C$9:$C$597&amp;'Costo SCyD'!$D$9:$D$597,0),MATCH('Resultados Caso I'!$D$4,'Costo SCyD'!$O$2:$S$2,0))+IF($D$6="Sí",INDEX(costos.acceso,MATCH($D67,vel.SAIB,0),MATCH($D$4,years,0)),0)</f>
        <v>620.26069441707909</v>
      </c>
      <c r="L67" s="34" cm="1">
        <f t="array" ref="L67">INDEX('Costo SCyD'!$O$9:$S$597,MATCH(L$11&amp;$F$44&amp;L$13&amp;$D67,'Costo SCyD'!$A$9:$A$597&amp;'Costo SCyD'!$B$9:$B$597&amp;'Costo SCyD'!$C$9:$C$597&amp;'Costo SCyD'!$D$9:$D$597,0),MATCH('Resultados Caso I'!$D$4,'Costo SCyD'!$O$2:$S$2,0))+IF($D$6="Sí",INDEX(costos.acceso,MATCH($D67,vel.SAIB,0),MATCH($D$4,years,0)),0)</f>
        <v>677.29131722677278</v>
      </c>
      <c r="M67" s="34" cm="1">
        <f t="array" ref="M67">INDEX('Costo SCyD'!$O$9:$S$597,MATCH(M$11&amp;$F$44&amp;M$13&amp;$D67,'Costo SCyD'!$A$9:$A$597&amp;'Costo SCyD'!$B$9:$B$597&amp;'Costo SCyD'!$C$9:$C$597&amp;'Costo SCyD'!$D$9:$D$597,0),MATCH('Resultados Caso I'!$D$4,'Costo SCyD'!$O$2:$S$2,0))+IF($D$6="Sí",INDEX(costos.acceso,MATCH($D67,vel.SAIB,0),MATCH($D$4,years,0)),0)</f>
        <v>761.4851878302145</v>
      </c>
      <c r="N67" s="34" cm="1">
        <f t="array" ref="N67">INDEX('Costo SCyD'!$O$9:$S$597,MATCH(N$11&amp;$F$44&amp;N$13&amp;$D67,'Costo SCyD'!$A$9:$A$597&amp;'Costo SCyD'!$B$9:$B$597&amp;'Costo SCyD'!$C$9:$C$597&amp;'Costo SCyD'!$D$9:$D$597,0),MATCH('Resultados Caso I'!$D$4,'Costo SCyD'!$O$2:$S$2,0))+IF($D$6="Sí",INDEX(costos.acceso,MATCH($D67,vel.SAIB,0),MATCH($D$4,years,0)),0)</f>
        <v>837.71738649871168</v>
      </c>
      <c r="O67" s="46"/>
      <c r="P67" s="34" cm="1">
        <f t="array" ref="P67">INDEX('Costo SCyD'!$O$9:$S$597,MATCH(P$11&amp;$F$44&amp;P$13&amp;$D67,'Costo SCyD'!$A$9:$A$597&amp;'Costo SCyD'!$B$9:$B$597&amp;'Costo SCyD'!$C$9:$C$597&amp;'Costo SCyD'!$D$9:$D$597,0),MATCH('Resultados Caso I'!$D$4,'Costo SCyD'!$O$2:$S$2,0))+IF($D$6="Sí",INDEX(costos.acceso,MATCH($D67,vel.SAIB,0),MATCH($D$4,years,0)),0)</f>
        <v>794.48893721997524</v>
      </c>
      <c r="Q67" s="34" cm="1">
        <f t="array" ref="Q67">INDEX('Costo SCyD'!$O$9:$S$597,MATCH(Q$11&amp;$F$44&amp;Q$13&amp;$D67,'Costo SCyD'!$A$9:$A$597&amp;'Costo SCyD'!$B$9:$B$597&amp;'Costo SCyD'!$C$9:$C$597&amp;'Costo SCyD'!$D$9:$D$597,0),MATCH('Resultados Caso I'!$D$4,'Costo SCyD'!$O$2:$S$2,0))+IF($D$6="Sí",INDEX(costos.acceso,MATCH($D67,vel.SAIB,0),MATCH($D$4,years,0)),0)</f>
        <v>870.71080654063041</v>
      </c>
      <c r="R67" s="34" cm="1">
        <f t="array" ref="R67">INDEX('Costo SCyD'!$O$9:$S$597,MATCH(R$11&amp;$F$44&amp;R$13&amp;$D67,'Costo SCyD'!$A$9:$A$597&amp;'Costo SCyD'!$B$9:$B$597&amp;'Costo SCyD'!$C$9:$C$597&amp;'Costo SCyD'!$D$9:$D$597,0),MATCH('Resultados Caso I'!$D$4,'Costo SCyD'!$O$2:$S$2,0))+IF($D$6="Sí",INDEX(costos.acceso,MATCH($D67,vel.SAIB,0),MATCH($D$4,years,0)),0)</f>
        <v>983.23656702811525</v>
      </c>
      <c r="S67" s="34" cm="1">
        <f t="array" ref="S67">INDEX('Costo SCyD'!$O$9:$S$597,MATCH(S$11&amp;$F$44&amp;S$13&amp;$D67,'Costo SCyD'!$A$9:$A$597&amp;'Costo SCyD'!$B$9:$B$597&amp;'Costo SCyD'!$C$9:$C$597&amp;'Costo SCyD'!$D$9:$D$597,0),MATCH('Resultados Caso I'!$D$4,'Costo SCyD'!$O$2:$S$2,0))+IF($D$6="Sí",INDEX(costos.acceso,MATCH($D67,vel.SAIB,0),MATCH($D$4,years,0)),0)</f>
        <v>1085.1214912788244</v>
      </c>
    </row>
    <row r="68" spans="3:19">
      <c r="C68" s="10" t="str">
        <f t="shared" si="7"/>
        <v>750 Mbps</v>
      </c>
      <c r="D68" s="22">
        <v>750</v>
      </c>
      <c r="F68" s="34" cm="1">
        <f t="array" ref="F68">INDEX('Costo SCyD'!$O$9:$S$597,MATCH(F$11&amp;$F$44&amp;F$13&amp;$D68,'Costo SCyD'!$A$9:$A$597&amp;'Costo SCyD'!$B$9:$B$597&amp;'Costo SCyD'!$C$9:$C$597&amp;'Costo SCyD'!$D$9:$D$597,0),MATCH('Resultados Caso I'!$D$4,'Costo SCyD'!$O$2:$S$2,0))+IF($D$6="Sí",INDEX(costos.acceso,MATCH($D68,vel.SAIB,0),MATCH($D$4,years,0)),0)</f>
        <v>548.33514752960036</v>
      </c>
      <c r="G68" s="34" cm="1">
        <f t="array" ref="G68">INDEX('Costo SCyD'!$O$9:$S$597,MATCH(G$11&amp;$F$44&amp;G$13&amp;$D68,'Costo SCyD'!$A$9:$A$597&amp;'Costo SCyD'!$B$9:$B$597&amp;'Costo SCyD'!$C$9:$C$597&amp;'Costo SCyD'!$D$9:$D$597,0),MATCH('Resultados Caso I'!$D$4,'Costo SCyD'!$O$2:$S$2,0))+IF($D$6="Sí",INDEX(costos.acceso,MATCH($D68,vel.SAIB,0),MATCH($D$4,years,0)),0)</f>
        <v>597.4431690517697</v>
      </c>
      <c r="H68" s="34" cm="1">
        <f t="array" ref="H68">INDEX('Costo SCyD'!$O$9:$S$597,MATCH(H$11&amp;$F$44&amp;H$13&amp;$D68,'Costo SCyD'!$A$9:$A$597&amp;'Costo SCyD'!$B$9:$B$597&amp;'Costo SCyD'!$C$9:$C$597&amp;'Costo SCyD'!$D$9:$D$597,0),MATCH('Resultados Caso I'!$D$4,'Costo SCyD'!$O$2:$S$2,0))+IF($D$6="Sí",INDEX(costos.acceso,MATCH($D68,vel.SAIB,0),MATCH($D$4,years,0)),0)</f>
        <v>669.94096419991945</v>
      </c>
      <c r="I68" s="34" cm="1">
        <f t="array" ref="I68">INDEX('Costo SCyD'!$O$9:$S$597,MATCH(I$11&amp;$F$44&amp;I$13&amp;$D68,'Costo SCyD'!$A$9:$A$597&amp;'Costo SCyD'!$B$9:$B$597&amp;'Costo SCyD'!$C$9:$C$597&amp;'Costo SCyD'!$D$9:$D$597,0),MATCH('Resultados Caso I'!$D$4,'Costo SCyD'!$O$2:$S$2,0))+IF($D$6="Sí",INDEX(costos.acceso,MATCH($D68,vel.SAIB,0),MATCH($D$4,years,0)),0)</f>
        <v>735.5831099184918</v>
      </c>
      <c r="J68" s="9"/>
      <c r="K68" s="34" cm="1">
        <f t="array" ref="K68">INDEX('Costo SCyD'!$O$9:$S$597,MATCH(K$11&amp;$F$44&amp;K$13&amp;$D68,'Costo SCyD'!$A$9:$A$597&amp;'Costo SCyD'!$B$9:$B$597&amp;'Costo SCyD'!$C$9:$C$597&amp;'Costo SCyD'!$D$9:$D$597,0),MATCH('Resultados Caso I'!$D$4,'Costo SCyD'!$O$2:$S$2,0))+IF($D$6="Sí",INDEX(costos.acceso,MATCH($D68,vel.SAIB,0),MATCH($D$4,years,0)),0)</f>
        <v>733.08501751998529</v>
      </c>
      <c r="L68" s="34" cm="1">
        <f t="array" ref="L68">INDEX('Costo SCyD'!$O$9:$S$597,MATCH(L$11&amp;$F$44&amp;L$13&amp;$D68,'Costo SCyD'!$A$9:$A$597&amp;'Costo SCyD'!$B$9:$B$597&amp;'Costo SCyD'!$C$9:$C$597&amp;'Costo SCyD'!$D$9:$D$597,0),MATCH('Resultados Caso I'!$D$4,'Costo SCyD'!$O$2:$S$2,0))+IF($D$6="Sí",INDEX(costos.acceso,MATCH($D68,vel.SAIB,0),MATCH($D$4,years,0)),0)</f>
        <v>802.54324312396147</v>
      </c>
      <c r="M68" s="34" cm="1">
        <f t="array" ref="M68">INDEX('Costo SCyD'!$O$9:$S$597,MATCH(M$11&amp;$F$44&amp;M$13&amp;$D68,'Costo SCyD'!$A$9:$A$597&amp;'Costo SCyD'!$B$9:$B$597&amp;'Costo SCyD'!$C$9:$C$597&amp;'Costo SCyD'!$D$9:$D$597,0),MATCH('Resultados Caso I'!$D$4,'Costo SCyD'!$O$2:$S$2,0))+IF($D$6="Sí",INDEX(costos.acceso,MATCH($D68,vel.SAIB,0),MATCH($D$4,years,0)),0)</f>
        <v>905.08388832013952</v>
      </c>
      <c r="N68" s="34" cm="1">
        <f t="array" ref="N68">INDEX('Costo SCyD'!$O$9:$S$597,MATCH(N$11&amp;$F$44&amp;N$13&amp;$D68,'Costo SCyD'!$A$9:$A$597&amp;'Costo SCyD'!$B$9:$B$597&amp;'Costo SCyD'!$C$9:$C$597&amp;'Costo SCyD'!$D$9:$D$597,0),MATCH('Resultados Caso I'!$D$4,'Costo SCyD'!$O$2:$S$2,0))+IF($D$6="Sí",INDEX(costos.acceso,MATCH($D68,vel.SAIB,0),MATCH($D$4,years,0)),0)</f>
        <v>997.92792530483837</v>
      </c>
      <c r="O68" s="46"/>
      <c r="P68" s="34" cm="1">
        <f t="array" ref="P68">INDEX('Costo SCyD'!$O$9:$S$597,MATCH(P$11&amp;$F$44&amp;P$13&amp;$D68,'Costo SCyD'!$A$9:$A$597&amp;'Costo SCyD'!$B$9:$B$597&amp;'Costo SCyD'!$C$9:$C$597&amp;'Costo SCyD'!$D$9:$D$597,0),MATCH('Resultados Caso I'!$D$4,'Costo SCyD'!$O$2:$S$2,0))+IF($D$6="Sí",INDEX(costos.acceso,MATCH($D68,vel.SAIB,0),MATCH($D$4,years,0)),0)</f>
        <v>945.279519332983</v>
      </c>
      <c r="Q68" s="34" cm="1">
        <f t="array" ref="Q68">INDEX('Costo SCyD'!$O$9:$S$597,MATCH(Q$11&amp;$F$44&amp;Q$13&amp;$D68,'Costo SCyD'!$A$9:$A$597&amp;'Costo SCyD'!$B$9:$B$597&amp;'Costo SCyD'!$C$9:$C$597&amp;'Costo SCyD'!$D$9:$D$597,0),MATCH('Resultados Caso I'!$D$4,'Costo SCyD'!$O$2:$S$2,0))+IF($D$6="Sí",INDEX(costos.acceso,MATCH($D68,vel.SAIB,0),MATCH($D$4,years,0)),0)</f>
        <v>1038.1109760908246</v>
      </c>
      <c r="R68" s="34" cm="1">
        <f t="array" ref="R68">INDEX('Costo SCyD'!$O$9:$S$597,MATCH(R$11&amp;$F$44&amp;R$13&amp;$D68,'Costo SCyD'!$A$9:$A$597&amp;'Costo SCyD'!$B$9:$B$597&amp;'Costo SCyD'!$C$9:$C$597&amp;'Costo SCyD'!$D$9:$D$597,0),MATCH('Resultados Caso I'!$D$4,'Costo SCyD'!$O$2:$S$2,0))+IF($D$6="Sí",INDEX(costos.acceso,MATCH($D68,vel.SAIB,0),MATCH($D$4,years,0)),0)</f>
        <v>1175.1573429923317</v>
      </c>
      <c r="S68" s="34" cm="1">
        <f t="array" ref="S68">INDEX('Costo SCyD'!$O$9:$S$597,MATCH(S$11&amp;$F$44&amp;S$13&amp;$D68,'Costo SCyD'!$A$9:$A$597&amp;'Costo SCyD'!$B$9:$B$597&amp;'Costo SCyD'!$C$9:$C$597&amp;'Costo SCyD'!$D$9:$D$597,0),MATCH('Resultados Caso I'!$D$4,'Costo SCyD'!$O$2:$S$2,0))+IF($D$6="Sí",INDEX(costos.acceso,MATCH($D68,vel.SAIB,0),MATCH($D$4,years,0)),0)</f>
        <v>1299.2441178792951</v>
      </c>
    </row>
    <row r="69" spans="3:19">
      <c r="C69" s="10" t="str">
        <f t="shared" si="7"/>
        <v>1000 Mbps</v>
      </c>
      <c r="D69" s="22">
        <v>1000</v>
      </c>
      <c r="F69" s="34" cm="1">
        <f t="array" ref="F69">INDEX('Costo SCyD'!$O$9:$S$597,MATCH(F$11&amp;$F$44&amp;F$13&amp;$D69,'Costo SCyD'!$A$9:$A$597&amp;'Costo SCyD'!$B$9:$B$597&amp;'Costo SCyD'!$C$9:$C$597&amp;'Costo SCyD'!$D$9:$D$597,0),MATCH('Resultados Caso I'!$D$4,'Costo SCyD'!$O$2:$S$2,0))+IF($D$6="Sí",INDEX(costos.acceso,MATCH($D69,vel.SAIB,0),MATCH($D$4,years,0)),0)</f>
        <v>615.26534911947363</v>
      </c>
      <c r="G69" s="34" cm="1">
        <f t="array" ref="G69">INDEX('Costo SCyD'!$O$9:$S$597,MATCH(G$11&amp;$F$44&amp;G$13&amp;$D69,'Costo SCyD'!$A$9:$A$597&amp;'Costo SCyD'!$B$9:$B$597&amp;'Costo SCyD'!$C$9:$C$597&amp;'Costo SCyD'!$D$9:$D$597,0),MATCH('Resultados Caso I'!$D$4,'Costo SCyD'!$O$2:$S$2,0))+IF($D$6="Sí",INDEX(costos.acceso,MATCH($D69,vel.SAIB,0),MATCH($D$4,years,0)),0)</f>
        <v>671.74573448504532</v>
      </c>
      <c r="H69" s="34" cm="1">
        <f t="array" ref="H69">INDEX('Costo SCyD'!$O$9:$S$597,MATCH(H$11&amp;$F$44&amp;H$13&amp;$D69,'Costo SCyD'!$A$9:$A$597&amp;'Costo SCyD'!$B$9:$B$597&amp;'Costo SCyD'!$C$9:$C$597&amp;'Costo SCyD'!$D$9:$D$597,0),MATCH('Resultados Caso I'!$D$4,'Costo SCyD'!$O$2:$S$2,0))+IF($D$6="Sí",INDEX(costos.acceso,MATCH($D69,vel.SAIB,0),MATCH($D$4,years,0)),0)</f>
        <v>755.12729377415769</v>
      </c>
      <c r="I69" s="34" cm="1">
        <f t="array" ref="I69">INDEX('Costo SCyD'!$O$9:$S$597,MATCH(I$11&amp;$F$44&amp;I$13&amp;$D69,'Costo SCyD'!$A$9:$A$597&amp;'Costo SCyD'!$B$9:$B$597&amp;'Costo SCyD'!$C$9:$C$597&amp;'Costo SCyD'!$D$9:$D$597,0),MATCH('Resultados Caso I'!$D$4,'Costo SCyD'!$O$2:$S$2,0))+IF($D$6="Sí",INDEX(costos.acceso,MATCH($D69,vel.SAIB,0),MATCH($D$4,years,0)),0)</f>
        <v>830.62399617611186</v>
      </c>
      <c r="J69" s="9"/>
      <c r="K69" s="34" cm="1">
        <f t="array" ref="K69">INDEX('Costo SCyD'!$O$9:$S$597,MATCH(K$11&amp;$F$44&amp;K$13&amp;$D69,'Costo SCyD'!$A$9:$A$597&amp;'Costo SCyD'!$B$9:$B$597&amp;'Costo SCyD'!$C$9:$C$597&amp;'Costo SCyD'!$D$9:$D$597,0),MATCH('Resultados Caso I'!$D$4,'Costo SCyD'!$O$2:$S$2,0))+IF($D$6="Sí",INDEX(costos.acceso,MATCH($D69,vel.SAIB,0),MATCH($D$4,years,0)),0)</f>
        <v>827.75087653143726</v>
      </c>
      <c r="L69" s="34" cm="1">
        <f t="array" ref="L69">INDEX('Costo SCyD'!$O$9:$S$597,MATCH(L$11&amp;$F$44&amp;L$13&amp;$D69,'Costo SCyD'!$A$9:$A$597&amp;'Costo SCyD'!$B$9:$B$597&amp;'Costo SCyD'!$C$9:$C$597&amp;'Costo SCyD'!$D$9:$D$597,0),MATCH('Resultados Caso I'!$D$4,'Costo SCyD'!$O$2:$S$2,0))+IF($D$6="Sí",INDEX(costos.acceso,MATCH($D69,vel.SAIB,0),MATCH($D$4,years,0)),0)</f>
        <v>907.63654952989816</v>
      </c>
      <c r="M69" s="34" cm="1">
        <f t="array" ref="M69">INDEX('Costo SCyD'!$O$9:$S$597,MATCH(M$11&amp;$F$44&amp;M$13&amp;$D69,'Costo SCyD'!$A$9:$A$597&amp;'Costo SCyD'!$B$9:$B$597&amp;'Costo SCyD'!$C$9:$C$597&amp;'Costo SCyD'!$D$9:$D$597,0),MATCH('Resultados Caso I'!$D$4,'Costo SCyD'!$O$2:$S$2,0))+IF($D$6="Sí",INDEX(costos.acceso,MATCH($D69,vel.SAIB,0),MATCH($D$4,years,0)),0)</f>
        <v>1025.5711552582097</v>
      </c>
      <c r="N69" s="34" cm="1">
        <f t="array" ref="N69">INDEX('Costo SCyD'!$O$9:$S$597,MATCH(N$11&amp;$F$44&amp;N$13&amp;$D69,'Costo SCyD'!$A$9:$A$597&amp;'Costo SCyD'!$B$9:$B$597&amp;'Costo SCyD'!$C$9:$C$597&amp;'Costo SCyD'!$D$9:$D$597,0),MATCH('Resultados Caso I'!$D$4,'Costo SCyD'!$O$2:$S$2,0))+IF($D$6="Sí",INDEX(costos.acceso,MATCH($D69,vel.SAIB,0),MATCH($D$4,years,0)),0)</f>
        <v>1132.3534451011001</v>
      </c>
      <c r="O69" s="46"/>
      <c r="P69" s="34" cm="1">
        <f t="array" ref="P69">INDEX('Costo SCyD'!$O$9:$S$597,MATCH(P$11&amp;$F$44&amp;P$13&amp;$D69,'Costo SCyD'!$A$9:$A$597&amp;'Costo SCyD'!$B$9:$B$597&amp;'Costo SCyD'!$C$9:$C$597&amp;'Costo SCyD'!$D$9:$D$597,0),MATCH('Resultados Caso I'!$D$4,'Costo SCyD'!$O$2:$S$2,0))+IF($D$6="Sí",INDEX(costos.acceso,MATCH($D69,vel.SAIB,0),MATCH($D$4,years,0)),0)</f>
        <v>1071.8011734761669</v>
      </c>
      <c r="Q69" s="34" cm="1">
        <f t="array" ref="Q69">INDEX('Costo SCyD'!$O$9:$S$597,MATCH(Q$11&amp;$F$44&amp;Q$13&amp;$D69,'Costo SCyD'!$A$9:$A$597&amp;'Costo SCyD'!$B$9:$B$597&amp;'Costo SCyD'!$C$9:$C$597&amp;'Costo SCyD'!$D$9:$D$597,0),MATCH('Resultados Caso I'!$D$4,'Costo SCyD'!$O$2:$S$2,0))+IF($D$6="Sí",INDEX(costos.acceso,MATCH($D69,vel.SAIB,0),MATCH($D$4,years,0)),0)</f>
        <v>1178.5689944799785</v>
      </c>
      <c r="R69" s="34" cm="1">
        <f t="array" ref="R69">INDEX('Costo SCyD'!$O$9:$S$597,MATCH(R$11&amp;$F$44&amp;R$13&amp;$D69,'Costo SCyD'!$A$9:$A$597&amp;'Costo SCyD'!$B$9:$B$597&amp;'Costo SCyD'!$C$9:$C$597&amp;'Costo SCyD'!$D$9:$D$597,0),MATCH('Resultados Caso I'!$D$4,'Costo SCyD'!$O$2:$S$2,0))+IF($D$6="Sí",INDEX(costos.acceso,MATCH($D69,vel.SAIB,0),MATCH($D$4,years,0)),0)</f>
        <v>1336.1895089218867</v>
      </c>
      <c r="S69" s="34" cm="1">
        <f t="array" ref="S69">INDEX('Costo SCyD'!$O$9:$S$597,MATCH(S$11&amp;$F$44&amp;S$13&amp;$D69,'Costo SCyD'!$A$9:$A$597&amp;'Costo SCyD'!$B$9:$B$597&amp;'Costo SCyD'!$C$9:$C$597&amp;'Costo SCyD'!$D$9:$D$597,0),MATCH('Resultados Caso I'!$D$4,'Costo SCyD'!$O$2:$S$2,0))+IF($D$6="Sí",INDEX(costos.acceso,MATCH($D69,vel.SAIB,0),MATCH($D$4,years,0)),0)</f>
        <v>1478.9048667626164</v>
      </c>
    </row>
  </sheetData>
  <mergeCells count="12">
    <mergeCell ref="F40:I40"/>
    <mergeCell ref="K40:N40"/>
    <mergeCell ref="P40:S40"/>
    <mergeCell ref="F41:I41"/>
    <mergeCell ref="K41:N41"/>
    <mergeCell ref="P41:S41"/>
    <mergeCell ref="F8:I8"/>
    <mergeCell ref="F9:I9"/>
    <mergeCell ref="K8:N8"/>
    <mergeCell ref="K9:N9"/>
    <mergeCell ref="P8:S8"/>
    <mergeCell ref="P9:S9"/>
  </mergeCells>
  <dataValidations count="2">
    <dataValidation type="list" allowBlank="1" showInputMessage="1" showErrorMessage="1" sqref="D6" xr:uid="{6A1D94F6-FBB8-4C4B-A976-57D3067342C4}">
      <formula1>"Sí,No"</formula1>
    </dataValidation>
    <dataValidation type="list" allowBlank="1" showInputMessage="1" showErrorMessage="1" sqref="D4" xr:uid="{F4B424B0-045F-478A-8EA4-1722E44897A0}">
      <formula1>years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BCBA-0A20-477C-BF2B-E43E97C3F7B4}">
  <sheetPr codeName="Sheet2">
    <tabColor rgb="FF92D050"/>
    <pageSetUpPr autoPageBreaks="0"/>
  </sheetPr>
  <dimension ref="C1:AD69"/>
  <sheetViews>
    <sheetView showGridLines="0" tabSelected="1" defaultGridColor="0" colorId="22" zoomScale="106" zoomScaleNormal="106" workbookViewId="0">
      <pane ySplit="1" topLeftCell="A2" activePane="bottomLeft" state="frozen"/>
      <selection activeCell="E9" sqref="E9:E28"/>
      <selection pane="bottomLeft" sqref="A1:XFD1048576"/>
    </sheetView>
  </sheetViews>
  <sheetFormatPr baseColWidth="10" defaultColWidth="12.7109375" defaultRowHeight="14.25"/>
  <cols>
    <col min="1" max="1" width="6.7109375" customWidth="1"/>
    <col min="3" max="3" width="23.140625" customWidth="1"/>
    <col min="5" max="5" width="5.140625" customWidth="1"/>
    <col min="6" max="9" width="13.42578125" customWidth="1"/>
    <col min="10" max="10" width="5.140625" customWidth="1"/>
    <col min="11" max="14" width="13.42578125" customWidth="1"/>
    <col min="15" max="15" width="5.140625" customWidth="1"/>
    <col min="16" max="23" width="13.42578125" customWidth="1"/>
    <col min="24" max="24" width="13.42578125" style="7" customWidth="1"/>
    <col min="25" max="30" width="13.42578125" style="9" customWidth="1"/>
    <col min="31" max="34" width="13.42578125" customWidth="1"/>
  </cols>
  <sheetData>
    <row r="1" spans="3:30" s="1" customFormat="1" ht="33.75" customHeight="1">
      <c r="D1" s="1" t="s">
        <v>208</v>
      </c>
      <c r="X1" s="7"/>
      <c r="Y1" s="9"/>
      <c r="AA1" s="9"/>
      <c r="AB1" s="9"/>
      <c r="AC1" s="9"/>
      <c r="AD1" s="9"/>
    </row>
    <row r="3" spans="3:30" ht="20.25">
      <c r="C3" s="8"/>
      <c r="X3"/>
      <c r="Y3"/>
      <c r="Z3"/>
      <c r="AA3"/>
      <c r="AB3"/>
      <c r="AC3"/>
      <c r="AD3"/>
    </row>
    <row r="4" spans="3:30" ht="12">
      <c r="C4" s="23" t="s">
        <v>203</v>
      </c>
      <c r="D4" s="41">
        <v>2025</v>
      </c>
      <c r="X4"/>
      <c r="Y4"/>
      <c r="Z4"/>
      <c r="AA4"/>
      <c r="AB4"/>
      <c r="AC4"/>
      <c r="AD4"/>
    </row>
    <row r="5" spans="3:30" ht="12">
      <c r="D5" s="6"/>
      <c r="X5"/>
      <c r="Y5"/>
      <c r="Z5"/>
      <c r="AA5"/>
      <c r="AB5"/>
      <c r="AC5"/>
      <c r="AD5"/>
    </row>
    <row r="6" spans="3:30" ht="12">
      <c r="C6" t="s">
        <v>204</v>
      </c>
      <c r="D6" s="41" t="s">
        <v>209</v>
      </c>
      <c r="X6"/>
      <c r="Y6"/>
      <c r="Z6"/>
      <c r="AA6"/>
      <c r="AB6"/>
      <c r="AC6"/>
      <c r="AD6"/>
    </row>
    <row r="7" spans="3:30" ht="12">
      <c r="F7" s="10" t="str">
        <f>+$F$8&amp;$F$9&amp;F10</f>
        <v>AsimétricoLocalCalidad Best Effort</v>
      </c>
      <c r="G7" s="10" t="str">
        <f>+$F$8&amp;$F$9&amp;G10</f>
        <v>AsimétricoLocalCalidad Datos Generales</v>
      </c>
      <c r="H7" s="10" t="str">
        <f>+$F$8&amp;$F$9&amp;H10</f>
        <v>AsimétricoLocalCalidad Doble</v>
      </c>
      <c r="I7" s="10" t="str">
        <f>+$F$8&amp;$F$9&amp;I10</f>
        <v>AsimétricoLocalCalidad Triple</v>
      </c>
      <c r="K7" s="10" t="str">
        <f>+$K$8&amp;$K$9&amp;K10</f>
        <v>AsimétricoRegionalCalidad Best Effort</v>
      </c>
      <c r="L7" s="10" t="str">
        <f>+$K$8&amp;$K$9&amp;L10</f>
        <v>AsimétricoRegionalCalidad Datos Generales</v>
      </c>
      <c r="M7" s="10" t="str">
        <f>+$K$8&amp;$K$9&amp;M10</f>
        <v>AsimétricoRegionalCalidad Doble</v>
      </c>
      <c r="N7" s="10" t="str">
        <f>+$K$8&amp;$K$9&amp;N10</f>
        <v>AsimétricoRegionalCalidad Triple</v>
      </c>
      <c r="P7" s="10" t="str">
        <f>+$P$8&amp;$P$9&amp;P10</f>
        <v>AsimétricoNacionalCalidad Best Effort</v>
      </c>
      <c r="Q7" s="10" t="str">
        <f>+$P$8&amp;$P$9&amp;Q10</f>
        <v>AsimétricoNacionalCalidad Datos Generales</v>
      </c>
      <c r="R7" s="10" t="str">
        <f>+$P$8&amp;$P$9&amp;R10</f>
        <v>AsimétricoNacionalCalidad Doble</v>
      </c>
      <c r="S7" s="10" t="str">
        <f>+$P$8&amp;$P$9&amp;S10</f>
        <v>AsimétricoNacionalCalidad Triple</v>
      </c>
      <c r="X7"/>
      <c r="Y7"/>
      <c r="Z7"/>
      <c r="AA7"/>
      <c r="AB7"/>
      <c r="AC7"/>
      <c r="AD7"/>
    </row>
    <row r="8" spans="3:30">
      <c r="D8" s="37" t="s">
        <v>205</v>
      </c>
      <c r="F8" s="127" t="s">
        <v>149</v>
      </c>
      <c r="G8" s="127"/>
      <c r="H8" s="127"/>
      <c r="I8" s="127"/>
      <c r="J8" s="40"/>
      <c r="K8" s="127" t="s">
        <v>149</v>
      </c>
      <c r="L8" s="127"/>
      <c r="M8" s="127"/>
      <c r="N8" s="127"/>
      <c r="O8" s="40"/>
      <c r="P8" s="127" t="s">
        <v>149</v>
      </c>
      <c r="Q8" s="127"/>
      <c r="R8" s="127"/>
      <c r="S8" s="127"/>
    </row>
    <row r="9" spans="3:30">
      <c r="D9" s="37" t="s">
        <v>206</v>
      </c>
      <c r="F9" s="127" t="s">
        <v>136</v>
      </c>
      <c r="G9" s="127"/>
      <c r="H9" s="127"/>
      <c r="I9" s="127"/>
      <c r="J9" s="40"/>
      <c r="K9" s="127" t="s">
        <v>138</v>
      </c>
      <c r="L9" s="127"/>
      <c r="M9" s="127"/>
      <c r="N9" s="127"/>
      <c r="O9" s="40"/>
      <c r="P9" s="127" t="s">
        <v>139</v>
      </c>
      <c r="Q9" s="127"/>
      <c r="R9" s="127"/>
      <c r="S9" s="127"/>
    </row>
    <row r="10" spans="3:30" ht="24">
      <c r="D10" s="37" t="s">
        <v>207</v>
      </c>
      <c r="F10" s="39" t="s">
        <v>153</v>
      </c>
      <c r="G10" s="39" t="s">
        <v>154</v>
      </c>
      <c r="H10" s="39" t="s">
        <v>155</v>
      </c>
      <c r="I10" s="39" t="s">
        <v>156</v>
      </c>
      <c r="J10" s="40"/>
      <c r="K10" s="39" t="s">
        <v>153</v>
      </c>
      <c r="L10" s="39" t="s">
        <v>154</v>
      </c>
      <c r="M10" s="39" t="s">
        <v>155</v>
      </c>
      <c r="N10" s="39" t="s">
        <v>156</v>
      </c>
      <c r="O10" s="40"/>
      <c r="P10" s="39" t="s">
        <v>153</v>
      </c>
      <c r="Q10" s="39" t="s">
        <v>154</v>
      </c>
      <c r="R10" s="39" t="s">
        <v>155</v>
      </c>
      <c r="S10" s="39" t="s">
        <v>156</v>
      </c>
    </row>
    <row r="11" spans="3:30" ht="1.7" customHeight="1">
      <c r="D11" s="37" t="s">
        <v>206</v>
      </c>
      <c r="F11" s="38" t="s">
        <v>136</v>
      </c>
      <c r="G11" s="38" t="s">
        <v>136</v>
      </c>
      <c r="H11" s="38" t="s">
        <v>136</v>
      </c>
      <c r="I11" s="38" t="s">
        <v>136</v>
      </c>
      <c r="K11" s="38" t="s">
        <v>138</v>
      </c>
      <c r="L11" s="38" t="s">
        <v>138</v>
      </c>
      <c r="M11" s="38" t="s">
        <v>138</v>
      </c>
      <c r="N11" s="38" t="s">
        <v>138</v>
      </c>
      <c r="P11" s="38" t="s">
        <v>139</v>
      </c>
      <c r="Q11" s="38" t="s">
        <v>139</v>
      </c>
      <c r="R11" s="38" t="s">
        <v>139</v>
      </c>
      <c r="S11" s="38" t="s">
        <v>139</v>
      </c>
    </row>
    <row r="12" spans="3:30" ht="0.95" customHeight="1">
      <c r="D12" s="37" t="s">
        <v>205</v>
      </c>
      <c r="F12" s="38" t="s">
        <v>149</v>
      </c>
      <c r="G12" s="38" t="s">
        <v>149</v>
      </c>
      <c r="H12" s="38" t="s">
        <v>149</v>
      </c>
      <c r="I12" s="38" t="s">
        <v>149</v>
      </c>
      <c r="K12" s="38" t="s">
        <v>149</v>
      </c>
      <c r="L12" s="38" t="s">
        <v>149</v>
      </c>
      <c r="M12" s="38" t="s">
        <v>149</v>
      </c>
      <c r="N12" s="38" t="s">
        <v>149</v>
      </c>
      <c r="P12" s="38" t="s">
        <v>149</v>
      </c>
      <c r="Q12" s="38" t="s">
        <v>149</v>
      </c>
      <c r="R12" s="38" t="s">
        <v>149</v>
      </c>
      <c r="S12" s="38" t="s">
        <v>149</v>
      </c>
    </row>
    <row r="13" spans="3:30" ht="11.1" hidden="1" customHeight="1">
      <c r="D13" s="37" t="s">
        <v>207</v>
      </c>
      <c r="F13" s="38" t="s">
        <v>153</v>
      </c>
      <c r="G13" s="38" t="s">
        <v>154</v>
      </c>
      <c r="H13" s="38" t="s">
        <v>155</v>
      </c>
      <c r="I13" s="38" t="s">
        <v>156</v>
      </c>
      <c r="K13" s="38" t="s">
        <v>153</v>
      </c>
      <c r="L13" s="38" t="s">
        <v>154</v>
      </c>
      <c r="M13" s="38" t="s">
        <v>155</v>
      </c>
      <c r="N13" s="38" t="s">
        <v>156</v>
      </c>
      <c r="P13" s="38" t="s">
        <v>153</v>
      </c>
      <c r="Q13" s="38" t="s">
        <v>154</v>
      </c>
      <c r="R13" s="38" t="s">
        <v>155</v>
      </c>
      <c r="S13" s="38" t="s">
        <v>156</v>
      </c>
    </row>
    <row r="14" spans="3:30">
      <c r="C14" s="10"/>
    </row>
    <row r="15" spans="3:30">
      <c r="C15" s="10" t="s">
        <v>210</v>
      </c>
      <c r="D15" s="22">
        <f t="array" ref="D15:D37">vel.SAIB</f>
        <v>2</v>
      </c>
      <c r="F15" s="34" cm="1">
        <f t="array" ref="F15">INDEX('Costo SCyD'!$O$9:$S$597,MATCH(F$11&amp;F$12&amp;F$13&amp;$D15,'Costo SCyD'!$A$9:$A$597&amp;'Costo SCyD'!$B$9:$B$597&amp;'Costo SCyD'!$C$9:$C$597&amp;'Costo SCyD'!$D$9:$D$597,0),MATCH('Resultados Caso II'!$D$4,'Costo SCyD'!$O$2:$S$2,0))+IF($D$6="Sí",INDEX(costos.acceso,MATCH($D15,vel.SAIB,0),MATCH($D$4,years,0)),0)</f>
        <v>13.993000833407127</v>
      </c>
      <c r="G15" s="34" cm="1">
        <f t="array" ref="G15">INDEX('Costo SCyD'!$O$9:$S$597,MATCH(G$11&amp;G$12&amp;G$13&amp;$D15,'Costo SCyD'!$A$9:$A$597&amp;'Costo SCyD'!$B$9:$B$597&amp;'Costo SCyD'!$C$9:$C$597&amp;'Costo SCyD'!$D$9:$D$597,0),MATCH('Resultados Caso II'!$D$4,'Costo SCyD'!$O$2:$S$2,0))+IF($D$6="Sí",INDEX(costos.acceso,MATCH($D15,vel.SAIB,0),MATCH($D$4,years,0)),0)</f>
        <v>15.534330322253581</v>
      </c>
      <c r="H15" s="34" cm="1">
        <f t="array" ref="H15">INDEX('Costo SCyD'!$O$9:$S$597,MATCH(H$11&amp;H$12&amp;H$13&amp;$D15,'Costo SCyD'!$A$9:$A$597&amp;'Costo SCyD'!$B$9:$B$597&amp;'Costo SCyD'!$C$9:$C$597&amp;'Costo SCyD'!$D$9:$D$597,0),MATCH('Resultados Caso II'!$D$4,'Costo SCyD'!$O$2:$S$2,0))+IF($D$6="Sí",INDEX(costos.acceso,MATCH($D15,vel.SAIB,0),MATCH($D$4,years,0)),0)</f>
        <v>17.809783213137145</v>
      </c>
      <c r="I15" s="34" cm="1">
        <f t="array" ref="I15">INDEX('Costo SCyD'!$O$9:$S$597,MATCH(I$11&amp;I$12&amp;I$13&amp;$D15,'Costo SCyD'!$A$9:$A$597&amp;'Costo SCyD'!$B$9:$B$597&amp;'Costo SCyD'!$C$9:$C$597&amp;'Costo SCyD'!$D$9:$D$597,0),MATCH('Resultados Caso II'!$D$4,'Costo SCyD'!$O$2:$S$2,0))+IF($D$6="Sí",INDEX(costos.acceso,MATCH($D15,vel.SAIB,0),MATCH($D$4,years,0)),0)</f>
        <v>19.870061183438121</v>
      </c>
      <c r="K15" s="34" cm="1">
        <f t="array" ref="K15">INDEX('Costo SCyD'!$O$9:$S$597,MATCH(K$11&amp;K$12&amp;K$13&amp;$D15,'Costo SCyD'!$A$9:$A$597&amp;'Costo SCyD'!$B$9:$B$597&amp;'Costo SCyD'!$C$9:$C$597&amp;'Costo SCyD'!$D$9:$D$597,0),MATCH('Resultados Caso II'!$D$4,'Costo SCyD'!$O$2:$S$2,0))+IF($D$6="Sí",INDEX(costos.acceso,MATCH($D15,vel.SAIB,0),MATCH($D$4,years,0)),0)</f>
        <v>19.791654777308665</v>
      </c>
      <c r="L15" s="34" cm="1">
        <f t="array" ref="L15">INDEX('Costo SCyD'!$O$9:$S$597,MATCH(L$11&amp;L$12&amp;L$13&amp;$D15,'Costo SCyD'!$A$9:$A$597&amp;'Costo SCyD'!$B$9:$B$597&amp;'Costo SCyD'!$C$9:$C$597&amp;'Costo SCyD'!$D$9:$D$597,0),MATCH('Resultados Caso II'!$D$4,'Costo SCyD'!$O$2:$S$2,0))+IF($D$6="Sí",INDEX(costos.acceso,MATCH($D15,vel.SAIB,0),MATCH($D$4,years,0)),0)</f>
        <v>21.971706183330554</v>
      </c>
      <c r="M15" s="34" cm="1">
        <f t="array" ref="M15">INDEX('Costo SCyD'!$O$9:$S$597,MATCH(M$11&amp;M$12&amp;M$13&amp;$D15,'Costo SCyD'!$A$9:$A$597&amp;'Costo SCyD'!$B$9:$B$597&amp;'Costo SCyD'!$C$9:$C$597&amp;'Costo SCyD'!$D$9:$D$597,0),MATCH('Resultados Caso II'!$D$4,'Costo SCyD'!$O$2:$S$2,0))+IF($D$6="Sí",INDEX(costos.acceso,MATCH($D15,vel.SAIB,0),MATCH($D$4,years,0)),0)</f>
        <v>25.190099336776186</v>
      </c>
      <c r="N15" s="34" cm="1">
        <f t="array" ref="N15">INDEX('Costo SCyD'!$O$9:$S$597,MATCH(N$11&amp;N$12&amp;N$13&amp;$D15,'Costo SCyD'!$A$9:$A$597&amp;'Costo SCyD'!$B$9:$B$597&amp;'Costo SCyD'!$C$9:$C$597&amp;'Costo SCyD'!$D$9:$D$597,0),MATCH('Resultados Caso II'!$D$4,'Costo SCyD'!$O$2:$S$2,0))+IF($D$6="Sí",INDEX(costos.acceso,MATCH($D15,vel.SAIB,0),MATCH($D$4,years,0)),0)</f>
        <v>28.104149783778304</v>
      </c>
      <c r="P15" s="34" cm="1">
        <f t="array" ref="P15">INDEX('Costo SCyD'!$O$9:$S$597,MATCH(P$11&amp;P$12&amp;P$13&amp;$D15,'Costo SCyD'!$A$9:$A$597&amp;'Costo SCyD'!$B$9:$B$597&amp;'Costo SCyD'!$C$9:$C$597&amp;'Costo SCyD'!$D$9:$D$597,0),MATCH('Resultados Caso II'!$D$4,'Costo SCyD'!$O$2:$S$2,0))+IF($D$6="Sí",INDEX(costos.acceso,MATCH($D15,vel.SAIB,0),MATCH($D$4,years,0)),0)</f>
        <v>26.451699977211632</v>
      </c>
      <c r="Q15" s="34" cm="1">
        <f t="array" ref="Q15">INDEX('Costo SCyD'!$O$9:$S$597,MATCH(Q$11&amp;Q$12&amp;Q$13&amp;$D15,'Costo SCyD'!$A$9:$A$597&amp;'Costo SCyD'!$B$9:$B$597&amp;'Costo SCyD'!$C$9:$C$597&amp;'Costo SCyD'!$D$9:$D$597,0),MATCH('Resultados Caso II'!$D$4,'Costo SCyD'!$O$2:$S$2,0))+IF($D$6="Sí",INDEX(costos.acceso,MATCH($D15,vel.SAIB,0),MATCH($D$4,years,0)),0)</f>
        <v>29.365355574777134</v>
      </c>
      <c r="R15" s="34" cm="1">
        <f t="array" ref="R15">INDEX('Costo SCyD'!$O$9:$S$597,MATCH(R$11&amp;R$12&amp;R$13&amp;$D15,'Costo SCyD'!$A$9:$A$597&amp;'Costo SCyD'!$B$9:$B$597&amp;'Costo SCyD'!$C$9:$C$597&amp;'Costo SCyD'!$D$9:$D$597,0),MATCH('Resultados Caso II'!$D$4,'Costo SCyD'!$O$2:$S$2,0))+IF($D$6="Sí",INDEX(costos.acceso,MATCH($D15,vel.SAIB,0),MATCH($D$4,years,0)),0)</f>
        <v>33.666762963979401</v>
      </c>
      <c r="S15" s="34" cm="1">
        <f t="array" ref="S15">INDEX('Costo SCyD'!$O$9:$S$597,MATCH(S$11&amp;S$12&amp;S$13&amp;$D15,'Costo SCyD'!$A$9:$A$597&amp;'Costo SCyD'!$B$9:$B$597&amp;'Costo SCyD'!$C$9:$C$597&amp;'Costo SCyD'!$D$9:$D$597,0),MATCH('Resultados Caso II'!$D$4,'Costo SCyD'!$O$2:$S$2,0))+IF($D$6="Sí",INDEX(costos.acceso,MATCH($D15,vel.SAIB,0),MATCH($D$4,years,0)),0)</f>
        <v>37.561413967640519</v>
      </c>
    </row>
    <row r="16" spans="3:30">
      <c r="C16" s="10" t="s">
        <v>160</v>
      </c>
      <c r="D16" s="22">
        <v>3</v>
      </c>
      <c r="F16" s="34" cm="1">
        <f t="array" ref="F16">INDEX('Costo SCyD'!$O$9:$S$597,MATCH(F$11&amp;F$12&amp;F$13&amp;$D16,'Costo SCyD'!$A$9:$A$597&amp;'Costo SCyD'!$B$9:$B$597&amp;'Costo SCyD'!$C$9:$C$597&amp;'Costo SCyD'!$D$9:$D$597,0),MATCH('Resultados Caso II'!$D$4,'Costo SCyD'!$O$2:$S$2,0))+IF($D$6="Sí",INDEX(costos.acceso,MATCH($D16,vel.SAIB,0),MATCH($D$4,years,0)),0)</f>
        <v>17.042230312066991</v>
      </c>
      <c r="G16" s="34" cm="1">
        <f t="array" ref="G16">INDEX('Costo SCyD'!$O$9:$S$597,MATCH(G$11&amp;G$12&amp;G$13&amp;$D16,'Costo SCyD'!$A$9:$A$597&amp;'Costo SCyD'!$B$9:$B$597&amp;'Costo SCyD'!$C$9:$C$597&amp;'Costo SCyD'!$D$9:$D$597,0),MATCH('Resultados Caso II'!$D$4,'Costo SCyD'!$O$2:$S$2,0))+IF($D$6="Sí",INDEX(costos.acceso,MATCH($D16,vel.SAIB,0),MATCH($D$4,years,0)),0)</f>
        <v>18.919432525404236</v>
      </c>
      <c r="H16" s="34" cm="1">
        <f t="array" ref="H16">INDEX('Costo SCyD'!$O$9:$S$597,MATCH(H$11&amp;H$12&amp;H$13&amp;$D16,'Costo SCyD'!$A$9:$A$597&amp;'Costo SCyD'!$B$9:$B$597&amp;'Costo SCyD'!$C$9:$C$597&amp;'Costo SCyD'!$D$9:$D$597,0),MATCH('Resultados Caso II'!$D$4,'Costo SCyD'!$O$2:$S$2,0))+IF($D$6="Sí",INDEX(costos.acceso,MATCH($D16,vel.SAIB,0),MATCH($D$4,years,0)),0)</f>
        <v>21.690731740803066</v>
      </c>
      <c r="I16" s="34" cm="1">
        <f t="array" ref="I16">INDEX('Costo SCyD'!$O$9:$S$597,MATCH(I$11&amp;I$12&amp;I$13&amp;$D16,'Costo SCyD'!$A$9:$A$597&amp;'Costo SCyD'!$B$9:$B$597&amp;'Costo SCyD'!$C$9:$C$597&amp;'Costo SCyD'!$D$9:$D$597,0),MATCH('Resultados Caso II'!$D$4,'Costo SCyD'!$O$2:$S$2,0))+IF($D$6="Sí",INDEX(costos.acceso,MATCH($D16,vel.SAIB,0),MATCH($D$4,years,0)),0)</f>
        <v>24.199967043135128</v>
      </c>
      <c r="J16" s="126"/>
      <c r="K16" s="34" cm="1">
        <f t="array" ref="K16">INDEX('Costo SCyD'!$O$9:$S$597,MATCH(K$11&amp;K$12&amp;K$13&amp;$D16,'Costo SCyD'!$A$9:$A$597&amp;'Costo SCyD'!$B$9:$B$597&amp;'Costo SCyD'!$C$9:$C$597&amp;'Costo SCyD'!$D$9:$D$597,0),MATCH('Resultados Caso II'!$D$4,'Costo SCyD'!$O$2:$S$2,0))+IF($D$6="Sí",INDEX(costos.acceso,MATCH($D16,vel.SAIB,0),MATCH($D$4,years,0)),0)</f>
        <v>24.104475014862714</v>
      </c>
      <c r="L16" s="34" cm="1">
        <f t="array" ref="L16">INDEX('Costo SCyD'!$O$9:$S$597,MATCH(L$11&amp;L$12&amp;L$13&amp;$D16,'Costo SCyD'!$A$9:$A$597&amp;'Costo SCyD'!$B$9:$B$597&amp;'Costo SCyD'!$C$9:$C$597&amp;'Costo SCyD'!$D$9:$D$597,0),MATCH('Resultados Caso II'!$D$4,'Costo SCyD'!$O$2:$S$2,0))+IF($D$6="Sí",INDEX(costos.acceso,MATCH($D16,vel.SAIB,0),MATCH($D$4,years,0)),0)</f>
        <v>26.759583707836626</v>
      </c>
      <c r="M16" s="34" cm="1">
        <f t="array" ref="M16">INDEX('Costo SCyD'!$O$9:$S$597,MATCH(M$11&amp;M$12&amp;M$13&amp;$D16,'Costo SCyD'!$A$9:$A$597&amp;'Costo SCyD'!$B$9:$B$597&amp;'Costo SCyD'!$C$9:$C$597&amp;'Costo SCyD'!$D$9:$D$597,0),MATCH('Resultados Caso II'!$D$4,'Costo SCyD'!$O$2:$S$2,0))+IF($D$6="Sí",INDEX(costos.acceso,MATCH($D16,vel.SAIB,0),MATCH($D$4,years,0)),0)</f>
        <v>30.679300286774687</v>
      </c>
      <c r="N16" s="34" cm="1">
        <f t="array" ref="N16">INDEX('Costo SCyD'!$O$9:$S$597,MATCH(N$11&amp;N$12&amp;N$13&amp;$D16,'Costo SCyD'!$A$9:$A$597&amp;'Costo SCyD'!$B$9:$B$597&amp;'Costo SCyD'!$C$9:$C$597&amp;'Costo SCyD'!$D$9:$D$597,0),MATCH('Resultados Caso II'!$D$4,'Costo SCyD'!$O$2:$S$2,0))+IF($D$6="Sí",INDEX(costos.acceso,MATCH($D16,vel.SAIB,0),MATCH($D$4,years,0)),0)</f>
        <v>34.228354521105054</v>
      </c>
      <c r="O16" s="126"/>
      <c r="P16" s="34" cm="1">
        <f t="array" ref="P16">INDEX('Costo SCyD'!$O$9:$S$597,MATCH(P$11&amp;P$12&amp;P$13&amp;$D16,'Costo SCyD'!$A$9:$A$597&amp;'Costo SCyD'!$B$9:$B$597&amp;'Costo SCyD'!$C$9:$C$597&amp;'Costo SCyD'!$D$9:$D$597,0),MATCH('Resultados Caso II'!$D$4,'Costo SCyD'!$O$2:$S$2,0))+IF($D$6="Sí",INDEX(costos.acceso,MATCH($D16,vel.SAIB,0),MATCH($D$4,years,0)),0)</f>
        <v>32.215817645140127</v>
      </c>
      <c r="Q16" s="34" cm="1">
        <f t="array" ref="Q16">INDEX('Costo SCyD'!$O$9:$S$597,MATCH(Q$11&amp;Q$12&amp;Q$13&amp;$D16,'Costo SCyD'!$A$9:$A$597&amp;'Costo SCyD'!$B$9:$B$597&amp;'Costo SCyD'!$C$9:$C$597&amp;'Costo SCyD'!$D$9:$D$597,0),MATCH('Resultados Caso II'!$D$4,'Costo SCyD'!$O$2:$S$2,0))+IF($D$6="Sí",INDEX(costos.acceso,MATCH($D16,vel.SAIB,0),MATCH($D$4,years,0)),0)</f>
        <v>35.764390987979269</v>
      </c>
      <c r="R16" s="34" cm="1">
        <f t="array" ref="R16">INDEX('Costo SCyD'!$O$9:$S$597,MATCH(R$11&amp;R$12&amp;R$13&amp;$D16,'Costo SCyD'!$A$9:$A$597&amp;'Costo SCyD'!$B$9:$B$597&amp;'Costo SCyD'!$C$9:$C$597&amp;'Costo SCyD'!$D$9:$D$597,0),MATCH('Resultados Caso II'!$D$4,'Costo SCyD'!$O$2:$S$2,0))+IF($D$6="Sí",INDEX(costos.acceso,MATCH($D16,vel.SAIB,0),MATCH($D$4,years,0)),0)</f>
        <v>41.003122569971381</v>
      </c>
      <c r="S16" s="34" cm="1">
        <f t="array" ref="S16">INDEX('Costo SCyD'!$O$9:$S$597,MATCH(S$11&amp;S$12&amp;S$13&amp;$D16,'Costo SCyD'!$A$9:$A$597&amp;'Costo SCyD'!$B$9:$B$597&amp;'Costo SCyD'!$C$9:$C$597&amp;'Costo SCyD'!$D$9:$D$597,0),MATCH('Resultados Caso II'!$D$4,'Costo SCyD'!$O$2:$S$2,0))+IF($D$6="Sí",INDEX(costos.acceso,MATCH($D16,vel.SAIB,0),MATCH($D$4,years,0)),0)</f>
        <v>45.74646105609898</v>
      </c>
    </row>
    <row r="17" spans="3:19">
      <c r="C17" s="10" t="str">
        <f t="shared" ref="C17:C37" si="0">+D17&amp;" Mbps"</f>
        <v>5 Mbps</v>
      </c>
      <c r="D17" s="22">
        <v>5</v>
      </c>
      <c r="F17" s="34" cm="1">
        <f t="array" ref="F17">INDEX('Costo SCyD'!$O$9:$S$597,MATCH(F$11&amp;F$12&amp;F$13&amp;$D17,'Costo SCyD'!$A$9:$A$597&amp;'Costo SCyD'!$B$9:$B$597&amp;'Costo SCyD'!$C$9:$C$597&amp;'Costo SCyD'!$D$9:$D$597,0),MATCH('Resultados Caso II'!$D$4,'Costo SCyD'!$O$2:$S$2,0))+IF($D$6="Sí",INDEX(costos.acceso,MATCH($D17,vel.SAIB,0),MATCH($D$4,years,0)),0)</f>
        <v>21.846873410671268</v>
      </c>
      <c r="G17" s="34" cm="1">
        <f t="array" ref="G17">INDEX('Costo SCyD'!$O$9:$S$597,MATCH(G$11&amp;G$12&amp;G$13&amp;$D17,'Costo SCyD'!$A$9:$A$597&amp;'Costo SCyD'!$B$9:$B$597&amp;'Costo SCyD'!$C$9:$C$597&amp;'Costo SCyD'!$D$9:$D$597,0),MATCH('Resultados Caso II'!$D$4,'Costo SCyD'!$O$2:$S$2,0))+IF($D$6="Sí",INDEX(costos.acceso,MATCH($D17,vel.SAIB,0),MATCH($D$4,years,0)),0)</f>
        <v>24.253307214817916</v>
      </c>
      <c r="H17" s="34" cm="1">
        <f t="array" ref="H17">INDEX('Costo SCyD'!$O$9:$S$597,MATCH(H$11&amp;H$12&amp;H$13&amp;$D17,'Costo SCyD'!$A$9:$A$597&amp;'Costo SCyD'!$B$9:$B$597&amp;'Costo SCyD'!$C$9:$C$597&amp;'Costo SCyD'!$D$9:$D$597,0),MATCH('Resultados Caso II'!$D$4,'Costo SCyD'!$O$2:$S$2,0))+IF($D$6="Sí",INDEX(costos.acceso,MATCH($D17,vel.SAIB,0),MATCH($D$4,years,0)),0)</f>
        <v>27.8059069645726</v>
      </c>
      <c r="I17" s="34" cm="1">
        <f t="array" ref="I17">INDEX('Costo SCyD'!$O$9:$S$597,MATCH(I$11&amp;I$12&amp;I$13&amp;$D17,'Costo SCyD'!$A$9:$A$597&amp;'Costo SCyD'!$B$9:$B$597&amp;'Costo SCyD'!$C$9:$C$597&amp;'Costo SCyD'!$D$9:$D$597,0),MATCH('Resultados Caso II'!$D$4,'Costo SCyD'!$O$2:$S$2,0))+IF($D$6="Sí",INDEX(costos.acceso,MATCH($D17,vel.SAIB,0),MATCH($D$4,years,0)),0)</f>
        <v>31.022560243153197</v>
      </c>
      <c r="K17" s="34" cm="1">
        <f t="array" ref="K17">INDEX('Costo SCyD'!$O$9:$S$597,MATCH(K$11&amp;K$12&amp;K$13&amp;$D17,'Costo SCyD'!$A$9:$A$597&amp;'Costo SCyD'!$B$9:$B$597&amp;'Costo SCyD'!$C$9:$C$597&amp;'Costo SCyD'!$D$9:$D$597,0),MATCH('Resultados Caso II'!$D$4,'Costo SCyD'!$O$2:$S$2,0))+IF($D$6="Sí",INDEX(costos.acceso,MATCH($D17,vel.SAIB,0),MATCH($D$4,years,0)),0)</f>
        <v>30.900146555789842</v>
      </c>
      <c r="L17" s="34" cm="1">
        <f t="array" ref="L17">INDEX('Costo SCyD'!$O$9:$S$597,MATCH(L$11&amp;L$12&amp;L$13&amp;$D17,'Costo SCyD'!$A$9:$A$597&amp;'Costo SCyD'!$B$9:$B$597&amp;'Costo SCyD'!$C$9:$C$597&amp;'Costo SCyD'!$D$9:$D$597,0),MATCH('Resultados Caso II'!$D$4,'Costo SCyD'!$O$2:$S$2,0))+IF($D$6="Sí",INDEX(costos.acceso,MATCH($D17,vel.SAIB,0),MATCH($D$4,years,0)),0)</f>
        <v>34.303798686104152</v>
      </c>
      <c r="M17" s="34" cm="1">
        <f t="array" ref="M17">INDEX('Costo SCyD'!$O$9:$S$597,MATCH(M$11&amp;M$12&amp;M$13&amp;$D17,'Costo SCyD'!$A$9:$A$597&amp;'Costo SCyD'!$B$9:$B$597&amp;'Costo SCyD'!$C$9:$C$597&amp;'Costo SCyD'!$D$9:$D$597,0),MATCH('Resultados Caso II'!$D$4,'Costo SCyD'!$O$2:$S$2,0))+IF($D$6="Sí",INDEX(costos.acceso,MATCH($D17,vel.SAIB,0),MATCH($D$4,years,0)),0)</f>
        <v>39.328584194673134</v>
      </c>
      <c r="N17" s="34" cm="1">
        <f t="array" ref="N17">INDEX('Costo SCyD'!$O$9:$S$597,MATCH(N$11&amp;N$12&amp;N$13&amp;$D17,'Costo SCyD'!$A$9:$A$597&amp;'Costo SCyD'!$B$9:$B$597&amp;'Costo SCyD'!$C$9:$C$597&amp;'Costo SCyD'!$D$9:$D$597,0),MATCH('Resultados Caso II'!$D$4,'Costo SCyD'!$O$2:$S$2,0))+IF($D$6="Sí",INDEX(costos.acceso,MATCH($D17,vel.SAIB,0),MATCH($D$4,years,0)),0)</f>
        <v>43.878208109221575</v>
      </c>
      <c r="P17" s="34" cm="1">
        <f t="array" ref="P17">INDEX('Costo SCyD'!$O$9:$S$597,MATCH(P$11&amp;P$12&amp;P$13&amp;$D17,'Costo SCyD'!$A$9:$A$597&amp;'Costo SCyD'!$B$9:$B$597&amp;'Costo SCyD'!$C$9:$C$597&amp;'Costo SCyD'!$D$9:$D$597,0),MATCH('Resultados Caso II'!$D$4,'Costo SCyD'!$O$2:$S$2,0))+IF($D$6="Sí",INDEX(costos.acceso,MATCH($D17,vel.SAIB,0),MATCH($D$4,years,0)),0)</f>
        <v>41.298285319868022</v>
      </c>
      <c r="Q17" s="34" cm="1">
        <f t="array" ref="Q17">INDEX('Costo SCyD'!$O$9:$S$597,MATCH(Q$11&amp;Q$12&amp;Q$13&amp;$D17,'Costo SCyD'!$A$9:$A$597&amp;'Costo SCyD'!$B$9:$B$597&amp;'Costo SCyD'!$C$9:$C$597&amp;'Costo SCyD'!$D$9:$D$597,0),MATCH('Resultados Caso II'!$D$4,'Costo SCyD'!$O$2:$S$2,0))+IF($D$6="Sí",INDEX(costos.acceso,MATCH($D17,vel.SAIB,0),MATCH($D$4,years,0)),0)</f>
        <v>45.847292767243992</v>
      </c>
      <c r="R17" s="34" cm="1">
        <f t="array" ref="R17">INDEX('Costo SCyD'!$O$9:$S$597,MATCH(R$11&amp;R$12&amp;R$13&amp;$D17,'Costo SCyD'!$A$9:$A$597&amp;'Costo SCyD'!$B$9:$B$597&amp;'Costo SCyD'!$C$9:$C$597&amp;'Costo SCyD'!$D$9:$D$597,0),MATCH('Resultados Caso II'!$D$4,'Costo SCyD'!$O$2:$S$2,0))+IF($D$6="Sí",INDEX(costos.acceso,MATCH($D17,vel.SAIB,0),MATCH($D$4,years,0)),0)</f>
        <v>52.562957536967794</v>
      </c>
      <c r="S17" s="34" cm="1">
        <f t="array" ref="S17">INDEX('Costo SCyD'!$O$9:$S$597,MATCH(S$11&amp;S$12&amp;S$13&amp;$D17,'Costo SCyD'!$A$9:$A$597&amp;'Costo SCyD'!$B$9:$B$597&amp;'Costo SCyD'!$C$9:$C$597&amp;'Costo SCyD'!$D$9:$D$597,0),MATCH('Resultados Caso II'!$D$4,'Costo SCyD'!$O$2:$S$2,0))+IF($D$6="Sí",INDEX(costos.acceso,MATCH($D17,vel.SAIB,0),MATCH($D$4,years,0)),0)</f>
        <v>58.643565154212595</v>
      </c>
    </row>
    <row r="18" spans="3:19">
      <c r="C18" s="10" t="str">
        <f t="shared" si="0"/>
        <v>10 Mbps</v>
      </c>
      <c r="D18" s="22">
        <v>10</v>
      </c>
      <c r="F18" s="34" cm="1">
        <f t="array" ref="F18">INDEX('Costo SCyD'!$O$9:$S$597,MATCH(F$11&amp;F$12&amp;F$13&amp;$D18,'Costo SCyD'!$A$9:$A$597&amp;'Costo SCyD'!$B$9:$B$597&amp;'Costo SCyD'!$C$9:$C$597&amp;'Costo SCyD'!$D$9:$D$597,0),MATCH('Resultados Caso II'!$D$4,'Costo SCyD'!$O$2:$S$2,0))+IF($D$6="Sí",INDEX(costos.acceso,MATCH($D18,vel.SAIB,0),MATCH($D$4,years,0)),0)</f>
        <v>30.602018693490553</v>
      </c>
      <c r="G18" s="34" cm="1">
        <f t="array" ref="G18">INDEX('Costo SCyD'!$O$9:$S$597,MATCH(G$11&amp;G$12&amp;G$13&amp;$D18,'Costo SCyD'!$A$9:$A$597&amp;'Costo SCyD'!$B$9:$B$597&amp;'Costo SCyD'!$C$9:$C$597&amp;'Costo SCyD'!$D$9:$D$597,0),MATCH('Resultados Caso II'!$D$4,'Costo SCyD'!$O$2:$S$2,0))+IF($D$6="Sí",INDEX(costos.acceso,MATCH($D18,vel.SAIB,0),MATCH($D$4,years,0)),0)</f>
        <v>33.972832030248043</v>
      </c>
      <c r="H18" s="34" cm="1">
        <f t="array" ref="H18">INDEX('Costo SCyD'!$O$9:$S$597,MATCH(H$11&amp;H$12&amp;H$13&amp;$D18,'Costo SCyD'!$A$9:$A$597&amp;'Costo SCyD'!$B$9:$B$597&amp;'Costo SCyD'!$C$9:$C$597&amp;'Costo SCyD'!$D$9:$D$597,0),MATCH('Resultados Caso II'!$D$4,'Costo SCyD'!$O$2:$S$2,0))+IF($D$6="Sí",INDEX(costos.acceso,MATCH($D18,vel.SAIB,0),MATCH($D$4,years,0)),0)</f>
        <v>38.949137880007719</v>
      </c>
      <c r="I18" s="34" cm="1">
        <f t="array" ref="I18">INDEX('Costo SCyD'!$O$9:$S$597,MATCH(I$11&amp;I$12&amp;I$13&amp;$D18,'Costo SCyD'!$A$9:$A$597&amp;'Costo SCyD'!$B$9:$B$597&amp;'Costo SCyD'!$C$9:$C$597&amp;'Costo SCyD'!$D$9:$D$597,0),MATCH('Resultados Caso II'!$D$4,'Costo SCyD'!$O$2:$S$2,0))+IF($D$6="Sí",INDEX(costos.acceso,MATCH($D18,vel.SAIB,0),MATCH($D$4,years,0)),0)</f>
        <v>43.454866544756577</v>
      </c>
      <c r="J18" s="126"/>
      <c r="K18" s="34" cm="1">
        <f t="array" ref="K18">INDEX('Costo SCyD'!$O$9:$S$597,MATCH(K$11&amp;K$12&amp;K$13&amp;$D18,'Costo SCyD'!$A$9:$A$597&amp;'Costo SCyD'!$B$9:$B$597&amp;'Costo SCyD'!$C$9:$C$597&amp;'Costo SCyD'!$D$9:$D$597,0),MATCH('Resultados Caso II'!$D$4,'Costo SCyD'!$O$2:$S$2,0))+IF($D$6="Sí",INDEX(costos.acceso,MATCH($D18,vel.SAIB,0),MATCH($D$4,years,0)),0)</f>
        <v>43.283395511871724</v>
      </c>
      <c r="L18" s="34" cm="1">
        <f t="array" ref="L18">INDEX('Costo SCyD'!$O$9:$S$597,MATCH(L$11&amp;L$12&amp;L$13&amp;$D18,'Costo SCyD'!$A$9:$A$597&amp;'Costo SCyD'!$B$9:$B$597&amp;'Costo SCyD'!$C$9:$C$597&amp;'Costo SCyD'!$D$9:$D$597,0),MATCH('Resultados Caso II'!$D$4,'Costo SCyD'!$O$2:$S$2,0))+IF($D$6="Sí",INDEX(costos.acceso,MATCH($D18,vel.SAIB,0),MATCH($D$4,years,0)),0)</f>
        <v>48.051062910316965</v>
      </c>
      <c r="M18" s="34" cm="1">
        <f t="array" ref="M18">INDEX('Costo SCyD'!$O$9:$S$597,MATCH(M$11&amp;M$12&amp;M$13&amp;$D18,'Costo SCyD'!$A$9:$A$597&amp;'Costo SCyD'!$B$9:$B$597&amp;'Costo SCyD'!$C$9:$C$597&amp;'Costo SCyD'!$D$9:$D$597,0),MATCH('Resultados Caso II'!$D$4,'Costo SCyD'!$O$2:$S$2,0))+IF($D$6="Sí",INDEX(costos.acceso,MATCH($D18,vel.SAIB,0),MATCH($D$4,years,0)),0)</f>
        <v>55.089533687050576</v>
      </c>
      <c r="N18" s="34" cm="1">
        <f t="array" ref="N18">INDEX('Costo SCyD'!$O$9:$S$597,MATCH(N$11&amp;N$12&amp;N$13&amp;$D18,'Costo SCyD'!$A$9:$A$597&amp;'Costo SCyD'!$B$9:$B$597&amp;'Costo SCyD'!$C$9:$C$597&amp;'Costo SCyD'!$D$9:$D$597,0),MATCH('Resultados Caso II'!$D$4,'Costo SCyD'!$O$2:$S$2,0))+IF($D$6="Sí",INDEX(costos.acceso,MATCH($D18,vel.SAIB,0),MATCH($D$4,years,0)),0)</f>
        <v>61.462421626857846</v>
      </c>
      <c r="O18" s="126"/>
      <c r="P18" s="34" cm="1">
        <f t="array" ref="P18">INDEX('Costo SCyD'!$O$9:$S$597,MATCH(P$11&amp;P$12&amp;P$13&amp;$D18,'Costo SCyD'!$A$9:$A$597&amp;'Costo SCyD'!$B$9:$B$597&amp;'Costo SCyD'!$C$9:$C$597&amp;'Costo SCyD'!$D$9:$D$597,0),MATCH('Resultados Caso II'!$D$4,'Costo SCyD'!$O$2:$S$2,0))+IF($D$6="Sí",INDEX(costos.acceso,MATCH($D18,vel.SAIB,0),MATCH($D$4,years,0)),0)</f>
        <v>57.848593508597432</v>
      </c>
      <c r="Q18" s="34" cm="1">
        <f t="array" ref="Q18">INDEX('Costo SCyD'!$O$9:$S$597,MATCH(Q$11&amp;Q$12&amp;Q$13&amp;$D18,'Costo SCyD'!$A$9:$A$597&amp;'Costo SCyD'!$B$9:$B$597&amp;'Costo SCyD'!$C$9:$C$597&amp;'Costo SCyD'!$D$9:$D$597,0),MATCH('Resultados Caso II'!$D$4,'Costo SCyD'!$O$2:$S$2,0))+IF($D$6="Sí",INDEX(costos.acceso,MATCH($D18,vel.SAIB,0),MATCH($D$4,years,0)),0)</f>
        <v>64.220617931709157</v>
      </c>
      <c r="R18" s="34" cm="1">
        <f t="array" ref="R18">INDEX('Costo SCyD'!$O$9:$S$597,MATCH(R$11&amp;R$12&amp;R$13&amp;$D18,'Costo SCyD'!$A$9:$A$597&amp;'Costo SCyD'!$B$9:$B$597&amp;'Costo SCyD'!$C$9:$C$597&amp;'Costo SCyD'!$D$9:$D$597,0),MATCH('Resultados Caso II'!$D$4,'Costo SCyD'!$O$2:$S$2,0))+IF($D$6="Sí",INDEX(costos.acceso,MATCH($D18,vel.SAIB,0),MATCH($D$4,years,0)),0)</f>
        <v>73.627588666565842</v>
      </c>
      <c r="S18" s="34" cm="1">
        <f t="array" ref="S18">INDEX('Costo SCyD'!$O$9:$S$597,MATCH(S$11&amp;S$12&amp;S$13&amp;$D18,'Costo SCyD'!$A$9:$A$597&amp;'Costo SCyD'!$B$9:$B$597&amp;'Costo SCyD'!$C$9:$C$597&amp;'Costo SCyD'!$D$9:$D$597,0),MATCH('Resultados Caso II'!$D$4,'Costo SCyD'!$O$2:$S$2,0))+IF($D$6="Sí",INDEX(costos.acceso,MATCH($D18,vel.SAIB,0),MATCH($D$4,years,0)),0)</f>
        <v>82.145002782208351</v>
      </c>
    </row>
    <row r="19" spans="3:19">
      <c r="C19" s="10" t="str">
        <f t="shared" si="0"/>
        <v>15 Mbps</v>
      </c>
      <c r="D19" s="22">
        <v>15</v>
      </c>
      <c r="F19" s="34" cm="1">
        <f t="array" ref="F19">INDEX('Costo SCyD'!$O$9:$S$597,MATCH(F$11&amp;F$12&amp;F$13&amp;$D19,'Costo SCyD'!$A$9:$A$597&amp;'Costo SCyD'!$B$9:$B$597&amp;'Costo SCyD'!$C$9:$C$597&amp;'Costo SCyD'!$D$9:$D$597,0),MATCH('Resultados Caso II'!$D$4,'Costo SCyD'!$O$2:$S$2,0))+IF($D$6="Sí",INDEX(costos.acceso,MATCH($D19,vel.SAIB,0),MATCH($D$4,years,0)),0)</f>
        <v>37.270536663125469</v>
      </c>
      <c r="G19" s="34" cm="1">
        <f t="array" ref="G19">INDEX('Costo SCyD'!$O$9:$S$597,MATCH(G$11&amp;G$12&amp;G$13&amp;$D19,'Costo SCyD'!$A$9:$A$597&amp;'Costo SCyD'!$B$9:$B$597&amp;'Costo SCyD'!$C$9:$C$597&amp;'Costo SCyD'!$D$9:$D$597,0),MATCH('Resultados Caso II'!$D$4,'Costo SCyD'!$O$2:$S$2,0))+IF($D$6="Sí",INDEX(costos.acceso,MATCH($D19,vel.SAIB,0),MATCH($D$4,years,0)),0)</f>
        <v>41.375887467283235</v>
      </c>
      <c r="H19" s="34" cm="1">
        <f t="array" ref="H19">INDEX('Costo SCyD'!$O$9:$S$597,MATCH(H$11&amp;H$12&amp;H$13&amp;$D19,'Costo SCyD'!$A$9:$A$597&amp;'Costo SCyD'!$B$9:$B$597&amp;'Costo SCyD'!$C$9:$C$597&amp;'Costo SCyD'!$D$9:$D$597,0),MATCH('Resultados Caso II'!$D$4,'Costo SCyD'!$O$2:$S$2,0))+IF($D$6="Sí",INDEX(costos.acceso,MATCH($D19,vel.SAIB,0),MATCH($D$4,years,0)),0)</f>
        <v>47.436585340781548</v>
      </c>
      <c r="I19" s="34" cm="1">
        <f t="array" ref="I19">INDEX('Costo SCyD'!$O$9:$S$597,MATCH(I$11&amp;I$12&amp;I$13&amp;$D19,'Costo SCyD'!$A$9:$A$597&amp;'Costo SCyD'!$B$9:$B$597&amp;'Costo SCyD'!$C$9:$C$597&amp;'Costo SCyD'!$D$9:$D$597,0),MATCH('Resultados Caso II'!$D$4,'Costo SCyD'!$O$2:$S$2,0))+IF($D$6="Sí",INDEX(costos.acceso,MATCH($D19,vel.SAIB,0),MATCH($D$4,years,0)),0)</f>
        <v>52.924162061638157</v>
      </c>
      <c r="K19" s="34" cm="1">
        <f t="array" ref="K19">INDEX('Costo SCyD'!$O$9:$S$597,MATCH(K$11&amp;K$12&amp;K$13&amp;$D19,'Costo SCyD'!$A$9:$A$597&amp;'Costo SCyD'!$B$9:$B$597&amp;'Costo SCyD'!$C$9:$C$597&amp;'Costo SCyD'!$D$9:$D$597,0),MATCH('Resultados Caso II'!$D$4,'Costo SCyD'!$O$2:$S$2,0))+IF($D$6="Sí",INDEX(costos.acceso,MATCH($D19,vel.SAIB,0),MATCH($D$4,years,0)),0)</f>
        <v>52.715325596246466</v>
      </c>
      <c r="L19" s="34" cm="1">
        <f t="array" ref="L19">INDEX('Costo SCyD'!$O$9:$S$597,MATCH(L$11&amp;L$12&amp;L$13&amp;$D19,'Costo SCyD'!$A$9:$A$597&amp;'Costo SCyD'!$B$9:$B$597&amp;'Costo SCyD'!$C$9:$C$597&amp;'Costo SCyD'!$D$9:$D$597,0),MATCH('Resultados Caso II'!$D$4,'Costo SCyD'!$O$2:$S$2,0))+IF($D$6="Sí",INDEX(costos.acceso,MATCH($D19,vel.SAIB,0),MATCH($D$4,years,0)),0)</f>
        <v>58.521920394815716</v>
      </c>
      <c r="M19" s="34" cm="1">
        <f t="array" ref="M19">INDEX('Costo SCyD'!$O$9:$S$597,MATCH(M$11&amp;M$12&amp;M$13&amp;$D19,'Costo SCyD'!$A$9:$A$597&amp;'Costo SCyD'!$B$9:$B$597&amp;'Costo SCyD'!$C$9:$C$597&amp;'Costo SCyD'!$D$9:$D$597,0),MATCH('Resultados Caso II'!$D$4,'Costo SCyD'!$O$2:$S$2,0))+IF($D$6="Sí",INDEX(costos.acceso,MATCH($D19,vel.SAIB,0),MATCH($D$4,years,0)),0)</f>
        <v>67.094151716025522</v>
      </c>
      <c r="N19" s="34" cm="1">
        <f t="array" ref="N19">INDEX('Costo SCyD'!$O$9:$S$597,MATCH(N$11&amp;N$12&amp;N$13&amp;$D19,'Costo SCyD'!$A$9:$A$597&amp;'Costo SCyD'!$B$9:$B$597&amp;'Costo SCyD'!$C$9:$C$597&amp;'Costo SCyD'!$D$9:$D$597,0),MATCH('Resultados Caso II'!$D$4,'Costo SCyD'!$O$2:$S$2,0))+IF($D$6="Sí",INDEX(costos.acceso,MATCH($D19,vel.SAIB,0),MATCH($D$4,years,0)),0)</f>
        <v>74.855762346669977</v>
      </c>
      <c r="P19" s="34" cm="1">
        <f t="array" ref="P19">INDEX('Costo SCyD'!$O$9:$S$597,MATCH(P$11&amp;P$12&amp;P$13&amp;$D19,'Costo SCyD'!$A$9:$A$597&amp;'Costo SCyD'!$B$9:$B$597&amp;'Costo SCyD'!$C$9:$C$597&amp;'Costo SCyD'!$D$9:$D$597,0),MATCH('Resultados Caso II'!$D$4,'Costo SCyD'!$O$2:$S$2,0))+IF($D$6="Sí",INDEX(costos.acceso,MATCH($D19,vel.SAIB,0),MATCH($D$4,years,0)),0)</f>
        <v>70.454441155251047</v>
      </c>
      <c r="Q19" s="34" cm="1">
        <f t="array" ref="Q19">INDEX('Costo SCyD'!$O$9:$S$597,MATCH(Q$11&amp;Q$12&amp;Q$13&amp;$D19,'Costo SCyD'!$A$9:$A$597&amp;'Costo SCyD'!$B$9:$B$597&amp;'Costo SCyD'!$C$9:$C$597&amp;'Costo SCyD'!$D$9:$D$597,0),MATCH('Resultados Caso II'!$D$4,'Costo SCyD'!$O$2:$S$2,0))+IF($D$6="Sí",INDEX(costos.acceso,MATCH($D19,vel.SAIB,0),MATCH($D$4,years,0)),0)</f>
        <v>78.215000099371721</v>
      </c>
      <c r="R19" s="34" cm="1">
        <f t="array" ref="R19">INDEX('Costo SCyD'!$O$9:$S$597,MATCH(R$11&amp;R$12&amp;R$13&amp;$D19,'Costo SCyD'!$A$9:$A$597&amp;'Costo SCyD'!$B$9:$B$597&amp;'Costo SCyD'!$C$9:$C$597&amp;'Costo SCyD'!$D$9:$D$597,0),MATCH('Resultados Caso II'!$D$4,'Costo SCyD'!$O$2:$S$2,0))+IF($D$6="Sí",INDEX(costos.acceso,MATCH($D19,vel.SAIB,0),MATCH($D$4,years,0)),0)</f>
        <v>89.671853687171222</v>
      </c>
      <c r="S19" s="34" cm="1">
        <f t="array" ref="S19">INDEX('Costo SCyD'!$O$9:$S$597,MATCH(S$11&amp;S$12&amp;S$13&amp;$D19,'Costo SCyD'!$A$9:$A$597&amp;'Costo SCyD'!$B$9:$B$597&amp;'Costo SCyD'!$C$9:$C$597&amp;'Costo SCyD'!$D$9:$D$597,0),MATCH('Resultados Caso II'!$D$4,'Costo SCyD'!$O$2:$S$2,0))+IF($D$6="Sí",INDEX(costos.acceso,MATCH($D19,vel.SAIB,0),MATCH($D$4,years,0)),0)</f>
        <v>100.04530644045647</v>
      </c>
    </row>
    <row r="20" spans="3:19">
      <c r="C20" s="10" t="str">
        <f t="shared" si="0"/>
        <v>20 Mbps</v>
      </c>
      <c r="D20" s="22">
        <v>20</v>
      </c>
      <c r="F20" s="34" cm="1">
        <f t="array" ref="F20">INDEX('Costo SCyD'!$O$9:$S$597,MATCH(F$11&amp;F$12&amp;F$13&amp;$D20,'Costo SCyD'!$A$9:$A$597&amp;'Costo SCyD'!$B$9:$B$597&amp;'Costo SCyD'!$C$9:$C$597&amp;'Costo SCyD'!$D$9:$D$597,0),MATCH('Resultados Caso II'!$D$4,'Costo SCyD'!$O$2:$S$2,0))+IF($D$6="Sí",INDEX(costos.acceso,MATCH($D20,vel.SAIB,0),MATCH($D$4,years,0)),0)</f>
        <v>42.865792761874715</v>
      </c>
      <c r="G20" s="34" cm="1">
        <f t="array" ref="G20">INDEX('Costo SCyD'!$O$9:$S$597,MATCH(G$11&amp;G$12&amp;G$13&amp;$D20,'Costo SCyD'!$A$9:$A$597&amp;'Costo SCyD'!$B$9:$B$597&amp;'Costo SCyD'!$C$9:$C$597&amp;'Costo SCyD'!$D$9:$D$597,0),MATCH('Resultados Caso II'!$D$4,'Costo SCyD'!$O$2:$S$2,0))+IF($D$6="Sí",INDEX(costos.acceso,MATCH($D20,vel.SAIB,0),MATCH($D$4,years,0)),0)</f>
        <v>47.587461204066258</v>
      </c>
      <c r="H20" s="34" cm="1">
        <f t="array" ref="H20">INDEX('Costo SCyD'!$O$9:$S$597,MATCH(H$11&amp;H$12&amp;H$13&amp;$D20,'Costo SCyD'!$A$9:$A$597&amp;'Costo SCyD'!$B$9:$B$597&amp;'Costo SCyD'!$C$9:$C$597&amp;'Costo SCyD'!$D$9:$D$597,0),MATCH('Resultados Caso II'!$D$4,'Costo SCyD'!$O$2:$S$2,0))+IF($D$6="Sí",INDEX(costos.acceso,MATCH($D20,vel.SAIB,0),MATCH($D$4,years,0)),0)</f>
        <v>54.558024074837846</v>
      </c>
      <c r="I20" s="34" cm="1">
        <f t="array" ref="I20">INDEX('Costo SCyD'!$O$9:$S$597,MATCH(I$11&amp;I$12&amp;I$13&amp;$D20,'Costo SCyD'!$A$9:$A$597&amp;'Costo SCyD'!$B$9:$B$597&amp;'Costo SCyD'!$C$9:$C$597&amp;'Costo SCyD'!$D$9:$D$597,0),MATCH('Resultados Caso II'!$D$4,'Costo SCyD'!$O$2:$S$2,0))+IF($D$6="Sí",INDEX(costos.acceso,MATCH($D20,vel.SAIB,0),MATCH($D$4,years,0)),0)</f>
        <v>60.869425721862093</v>
      </c>
      <c r="K20" s="34" cm="1">
        <f t="array" ref="K20">INDEX('Costo SCyD'!$O$9:$S$597,MATCH(K$11&amp;K$12&amp;K$13&amp;$D20,'Costo SCyD'!$A$9:$A$597&amp;'Costo SCyD'!$B$9:$B$597&amp;'Costo SCyD'!$C$9:$C$597&amp;'Costo SCyD'!$D$9:$D$597,0),MATCH('Resultados Caso II'!$D$4,'Costo SCyD'!$O$2:$S$2,0))+IF($D$6="Sí",INDEX(costos.acceso,MATCH($D20,vel.SAIB,0),MATCH($D$4,years,0)),0)</f>
        <v>60.629237588068477</v>
      </c>
      <c r="L20" s="34" cm="1">
        <f t="array" ref="L20">INDEX('Costo SCyD'!$O$9:$S$597,MATCH(L$11&amp;L$12&amp;L$13&amp;$D20,'Costo SCyD'!$A$9:$A$597&amp;'Costo SCyD'!$B$9:$B$597&amp;'Costo SCyD'!$C$9:$C$597&amp;'Costo SCyD'!$D$9:$D$597,0),MATCH('Resultados Caso II'!$D$4,'Costo SCyD'!$O$2:$S$2,0))+IF($D$6="Sí",INDEX(costos.acceso,MATCH($D20,vel.SAIB,0),MATCH($D$4,years,0)),0)</f>
        <v>67.307550045369595</v>
      </c>
      <c r="M20" s="34" cm="1">
        <f t="array" ref="M20">INDEX('Costo SCyD'!$O$9:$S$597,MATCH(M$11&amp;M$12&amp;M$13&amp;$D20,'Costo SCyD'!$A$9:$A$597&amp;'Costo SCyD'!$B$9:$B$597&amp;'Costo SCyD'!$C$9:$C$597&amp;'Costo SCyD'!$D$9:$D$597,0),MATCH('Resultados Caso II'!$D$4,'Costo SCyD'!$O$2:$S$2,0))+IF($D$6="Sí",INDEX(costos.acceso,MATCH($D20,vel.SAIB,0),MATCH($D$4,years,0)),0)</f>
        <v>77.166691453585003</v>
      </c>
      <c r="N20" s="34" cm="1">
        <f t="array" ref="N20">INDEX('Costo SCyD'!$O$9:$S$597,MATCH(N$11&amp;N$12&amp;N$13&amp;$D20,'Costo SCyD'!$A$9:$A$597&amp;'Costo SCyD'!$B$9:$B$597&amp;'Costo SCyD'!$C$9:$C$597&amp;'Costo SCyD'!$D$9:$D$597,0),MATCH('Resultados Caso II'!$D$4,'Costo SCyD'!$O$2:$S$2,0))+IF($D$6="Sí",INDEX(costos.acceso,MATCH($D20,vel.SAIB,0),MATCH($D$4,years,0)),0)</f>
        <v>86.093517375057232</v>
      </c>
      <c r="P20" s="34" cm="1">
        <f t="array" ref="P20">INDEX('Costo SCyD'!$O$9:$S$597,MATCH(P$11&amp;P$12&amp;P$13&amp;$D20,'Costo SCyD'!$A$9:$A$597&amp;'Costo SCyD'!$B$9:$B$597&amp;'Costo SCyD'!$C$9:$C$597&amp;'Costo SCyD'!$D$9:$D$597,0),MATCH('Resultados Caso II'!$D$4,'Costo SCyD'!$O$2:$S$2,0))+IF($D$6="Sí",INDEX(costos.acceso,MATCH($D20,vel.SAIB,0),MATCH($D$4,years,0)),0)</f>
        <v>81.031445857947219</v>
      </c>
      <c r="Q20" s="34" cm="1">
        <f t="array" ref="Q20">INDEX('Costo SCyD'!$O$9:$S$597,MATCH(Q$11&amp;Q$12&amp;Q$13&amp;$D20,'Costo SCyD'!$A$9:$A$597&amp;'Costo SCyD'!$B$9:$B$597&amp;'Costo SCyD'!$C$9:$C$597&amp;'Costo SCyD'!$D$9:$D$597,0),MATCH('Resultados Caso II'!$D$4,'Costo SCyD'!$O$2:$S$2,0))+IF($D$6="Sí",INDEX(costos.acceso,MATCH($D20,vel.SAIB,0),MATCH($D$4,years,0)),0)</f>
        <v>89.957062207982716</v>
      </c>
      <c r="R20" s="34" cm="1">
        <f t="array" ref="R20">INDEX('Costo SCyD'!$O$9:$S$597,MATCH(R$11&amp;R$12&amp;R$13&amp;$D20,'Costo SCyD'!$A$9:$A$597&amp;'Costo SCyD'!$B$9:$B$597&amp;'Costo SCyD'!$C$9:$C$597&amp;'Costo SCyD'!$D$9:$D$597,0),MATCH('Resultados Caso II'!$D$4,'Costo SCyD'!$O$2:$S$2,0))+IF($D$6="Sí",INDEX(costos.acceso,MATCH($D20,vel.SAIB,0),MATCH($D$4,years,0)),0)</f>
        <v>103.1338810994489</v>
      </c>
      <c r="S20" s="34" cm="1">
        <f t="array" ref="S20">INDEX('Costo SCyD'!$O$9:$S$597,MATCH(S$11&amp;S$12&amp;S$13&amp;$D20,'Costo SCyD'!$A$9:$A$597&amp;'Costo SCyD'!$B$9:$B$597&amp;'Costo SCyD'!$C$9:$C$597&amp;'Costo SCyD'!$D$9:$D$597,0),MATCH('Resultados Caso II'!$D$4,'Costo SCyD'!$O$2:$S$2,0))+IF($D$6="Sí",INDEX(costos.acceso,MATCH($D20,vel.SAIB,0),MATCH($D$4,years,0)),0)</f>
        <v>115.06465311828505</v>
      </c>
    </row>
    <row r="21" spans="3:19">
      <c r="C21" s="10" t="str">
        <f t="shared" si="0"/>
        <v>30 Mbps</v>
      </c>
      <c r="D21" s="22">
        <v>30</v>
      </c>
      <c r="F21" s="34" cm="1">
        <f t="array" ref="F21">INDEX('Costo SCyD'!$O$9:$S$597,MATCH(F$11&amp;F$12&amp;F$13&amp;$D21,'Costo SCyD'!$A$9:$A$597&amp;'Costo SCyD'!$B$9:$B$597&amp;'Costo SCyD'!$C$9:$C$597&amp;'Costo SCyD'!$D$9:$D$597,0),MATCH('Resultados Caso II'!$D$4,'Costo SCyD'!$O$2:$S$2,0))+IF($D$6="Sí",INDEX(costos.acceso,MATCH($D21,vel.SAIB,0),MATCH($D$4,years,0)),0)</f>
        <v>52.206722593278677</v>
      </c>
      <c r="G21" s="34" cm="1">
        <f t="array" ref="G21">INDEX('Costo SCyD'!$O$9:$S$597,MATCH(G$11&amp;G$12&amp;G$13&amp;$D21,'Costo SCyD'!$A$9:$A$597&amp;'Costo SCyD'!$B$9:$B$597&amp;'Costo SCyD'!$C$9:$C$597&amp;'Costo SCyD'!$D$9:$D$597,0),MATCH('Resultados Caso II'!$D$4,'Costo SCyD'!$O$2:$S$2,0))+IF($D$6="Sí",INDEX(costos.acceso,MATCH($D21,vel.SAIB,0),MATCH($D$4,years,0)),0)</f>
        <v>57.957294754822236</v>
      </c>
      <c r="H21" s="34" cm="1">
        <f t="array" ref="H21">INDEX('Costo SCyD'!$O$9:$S$597,MATCH(H$11&amp;H$12&amp;H$13&amp;$D21,'Costo SCyD'!$A$9:$A$597&amp;'Costo SCyD'!$B$9:$B$597&amp;'Costo SCyD'!$C$9:$C$597&amp;'Costo SCyD'!$D$9:$D$597,0),MATCH('Resultados Caso II'!$D$4,'Costo SCyD'!$O$2:$S$2,0))+IF($D$6="Sí",INDEX(costos.acceso,MATCH($D21,vel.SAIB,0),MATCH($D$4,years,0)),0)</f>
        <v>66.446820287102739</v>
      </c>
      <c r="I21" s="34" cm="1">
        <f t="array" ref="I21">INDEX('Costo SCyD'!$O$9:$S$597,MATCH(I$11&amp;I$12&amp;I$13&amp;$D21,'Costo SCyD'!$A$9:$A$597&amp;'Costo SCyD'!$B$9:$B$597&amp;'Costo SCyD'!$C$9:$C$597&amp;'Costo SCyD'!$D$9:$D$597,0),MATCH('Resultados Caso II'!$D$4,'Costo SCyD'!$O$2:$S$2,0))+IF($D$6="Sí",INDEX(costos.acceso,MATCH($D21,vel.SAIB,0),MATCH($D$4,years,0)),0)</f>
        <v>74.133546082455723</v>
      </c>
      <c r="K21" s="34" cm="1">
        <f t="array" ref="K21">INDEX('Costo SCyD'!$O$9:$S$597,MATCH(K$11&amp;K$12&amp;K$13&amp;$D21,'Costo SCyD'!$A$9:$A$597&amp;'Costo SCyD'!$B$9:$B$597&amp;'Costo SCyD'!$C$9:$C$597&amp;'Costo SCyD'!$D$9:$D$597,0),MATCH('Resultados Caso II'!$D$4,'Costo SCyD'!$O$2:$S$2,0))+IF($D$6="Sí",INDEX(costos.acceso,MATCH($D21,vel.SAIB,0),MATCH($D$4,years,0)),0)</f>
        <v>73.841018300668992</v>
      </c>
      <c r="L21" s="34" cm="1">
        <f t="array" ref="L21">INDEX('Costo SCyD'!$O$9:$S$597,MATCH(L$11&amp;L$12&amp;L$13&amp;$D21,'Costo SCyD'!$A$9:$A$597&amp;'Costo SCyD'!$B$9:$B$597&amp;'Costo SCyD'!$C$9:$C$597&amp;'Costo SCyD'!$D$9:$D$597,0),MATCH('Resultados Caso II'!$D$4,'Costo SCyD'!$O$2:$S$2,0))+IF($D$6="Sí",INDEX(costos.acceso,MATCH($D21,vel.SAIB,0),MATCH($D$4,years,0)),0)</f>
        <v>81.9746088255514</v>
      </c>
      <c r="M21" s="34" cm="1">
        <f t="array" ref="M21">INDEX('Costo SCyD'!$O$9:$S$597,MATCH(M$11&amp;M$12&amp;M$13&amp;$D21,'Costo SCyD'!$A$9:$A$597&amp;'Costo SCyD'!$B$9:$B$597&amp;'Costo SCyD'!$C$9:$C$597&amp;'Costo SCyD'!$D$9:$D$597,0),MATCH('Resultados Caso II'!$D$4,'Costo SCyD'!$O$2:$S$2,0))+IF($D$6="Sí",INDEX(costos.acceso,MATCH($D21,vel.SAIB,0),MATCH($D$4,years,0)),0)</f>
        <v>93.982166072093207</v>
      </c>
      <c r="N21" s="34" cm="1">
        <f t="array" ref="N21">INDEX('Costo SCyD'!$O$9:$S$597,MATCH(N$11&amp;N$12&amp;N$13&amp;$D21,'Costo SCyD'!$A$9:$A$597&amp;'Costo SCyD'!$B$9:$B$597&amp;'Costo SCyD'!$C$9:$C$597&amp;'Costo SCyD'!$D$9:$D$597,0),MATCH('Resultados Caso II'!$D$4,'Costo SCyD'!$O$2:$S$2,0))+IF($D$6="Sí",INDEX(costos.acceso,MATCH($D21,vel.SAIB,0),MATCH($D$4,years,0)),0)</f>
        <v>104.85424598694996</v>
      </c>
      <c r="P21" s="34" cm="1">
        <f t="array" ref="P21">INDEX('Costo SCyD'!$O$9:$S$597,MATCH(P$11&amp;P$12&amp;P$13&amp;$D21,'Costo SCyD'!$A$9:$A$597&amp;'Costo SCyD'!$B$9:$B$597&amp;'Costo SCyD'!$C$9:$C$597&amp;'Costo SCyD'!$D$9:$D$597,0),MATCH('Resultados Caso II'!$D$4,'Costo SCyD'!$O$2:$S$2,0))+IF($D$6="Sí",INDEX(costos.acceso,MATCH($D21,vel.SAIB,0),MATCH($D$4,years,0)),0)</f>
        <v>98.689093159631952</v>
      </c>
      <c r="Q21" s="34" cm="1">
        <f t="array" ref="Q21">INDEX('Costo SCyD'!$O$9:$S$597,MATCH(Q$11&amp;Q$12&amp;Q$13&amp;$D21,'Costo SCyD'!$A$9:$A$597&amp;'Costo SCyD'!$B$9:$B$597&amp;'Costo SCyD'!$C$9:$C$597&amp;'Costo SCyD'!$D$9:$D$597,0),MATCH('Resultados Caso II'!$D$4,'Costo SCyD'!$O$2:$S$2,0))+IF($D$6="Sí",INDEX(costos.acceso,MATCH($D21,vel.SAIB,0),MATCH($D$4,years,0)),0)</f>
        <v>109.55969992407235</v>
      </c>
      <c r="R21" s="34" cm="1">
        <f t="array" ref="R21">INDEX('Costo SCyD'!$O$9:$S$597,MATCH(R$11&amp;R$12&amp;R$13&amp;$D21,'Costo SCyD'!$A$9:$A$597&amp;'Costo SCyD'!$B$9:$B$597&amp;'Costo SCyD'!$C$9:$C$597&amp;'Costo SCyD'!$D$9:$D$597,0),MATCH('Resultados Caso II'!$D$4,'Costo SCyD'!$O$2:$S$2,0))+IF($D$6="Sí",INDEX(costos.acceso,MATCH($D21,vel.SAIB,0),MATCH($D$4,years,0)),0)</f>
        <v>125.60789323173213</v>
      </c>
      <c r="S21" s="34" cm="1">
        <f t="array" ref="S21">INDEX('Costo SCyD'!$O$9:$S$597,MATCH(S$11&amp;S$12&amp;S$13&amp;$D21,'Costo SCyD'!$A$9:$A$597&amp;'Costo SCyD'!$B$9:$B$597&amp;'Costo SCyD'!$C$9:$C$597&amp;'Costo SCyD'!$D$9:$D$597,0),MATCH('Resultados Caso II'!$D$4,'Costo SCyD'!$O$2:$S$2,0))+IF($D$6="Sí",INDEX(costos.acceso,MATCH($D21,vel.SAIB,0),MATCH($D$4,years,0)),0)</f>
        <v>140.13851228667738</v>
      </c>
    </row>
    <row r="22" spans="3:19">
      <c r="C22" s="10" t="str">
        <f t="shared" si="0"/>
        <v>40 Mbps</v>
      </c>
      <c r="D22" s="22">
        <v>40</v>
      </c>
      <c r="F22" s="34" cm="1">
        <f t="array" ref="F22">INDEX('Costo SCyD'!$O$9:$S$597,MATCH(F$11&amp;F$12&amp;F$13&amp;$D22,'Costo SCyD'!$A$9:$A$597&amp;'Costo SCyD'!$B$9:$B$597&amp;'Costo SCyD'!$C$9:$C$597&amp;'Costo SCyD'!$D$9:$D$597,0),MATCH('Resultados Caso II'!$D$4,'Costo SCyD'!$O$2:$S$2,0))+IF($D$6="Sí",INDEX(costos.acceso,MATCH($D22,vel.SAIB,0),MATCH($D$4,years,0)),0)</f>
        <v>60.044280330266105</v>
      </c>
      <c r="G22" s="34" cm="1">
        <f t="array" ref="G22">INDEX('Costo SCyD'!$O$9:$S$597,MATCH(G$11&amp;G$12&amp;G$13&amp;$D22,'Costo SCyD'!$A$9:$A$597&amp;'Costo SCyD'!$B$9:$B$597&amp;'Costo SCyD'!$C$9:$C$597&amp;'Costo SCyD'!$D$9:$D$597,0),MATCH('Resultados Caso II'!$D$4,'Costo SCyD'!$O$2:$S$2,0))+IF($D$6="Sí",INDEX(costos.acceso,MATCH($D22,vel.SAIB,0),MATCH($D$4,years,0)),0)</f>
        <v>66.658159726932155</v>
      </c>
      <c r="H22" s="34" cm="1">
        <f t="array" ref="H22">INDEX('Costo SCyD'!$O$9:$S$597,MATCH(H$11&amp;H$12&amp;H$13&amp;$D22,'Costo SCyD'!$A$9:$A$597&amp;'Costo SCyD'!$B$9:$B$597&amp;'Costo SCyD'!$C$9:$C$597&amp;'Costo SCyD'!$D$9:$D$597,0),MATCH('Resultados Caso II'!$D$4,'Costo SCyD'!$O$2:$S$2,0))+IF($D$6="Sí",INDEX(costos.acceso,MATCH($D22,vel.SAIB,0),MATCH($D$4,years,0)),0)</f>
        <v>76.422179102414447</v>
      </c>
      <c r="I22" s="34" cm="1">
        <f t="array" ref="I22">INDEX('Costo SCyD'!$O$9:$S$597,MATCH(I$11&amp;I$12&amp;I$13&amp;$D22,'Costo SCyD'!$A$9:$A$597&amp;'Costo SCyD'!$B$9:$B$597&amp;'Costo SCyD'!$C$9:$C$597&amp;'Costo SCyD'!$D$9:$D$597,0),MATCH('Resultados Caso II'!$D$4,'Costo SCyD'!$O$2:$S$2,0))+IF($D$6="Sí",INDEX(costos.acceso,MATCH($D22,vel.SAIB,0),MATCH($D$4,years,0)),0)</f>
        <v>85.262878068977869</v>
      </c>
      <c r="K22" s="34" cm="1">
        <f t="array" ref="K22">INDEX('Costo SCyD'!$O$9:$S$597,MATCH(K$11&amp;K$12&amp;K$13&amp;$D22,'Costo SCyD'!$A$9:$A$597&amp;'Costo SCyD'!$B$9:$B$597&amp;'Costo SCyD'!$C$9:$C$597&amp;'Costo SCyD'!$D$9:$D$597,0),MATCH('Resultados Caso II'!$D$4,'Costo SCyD'!$O$2:$S$2,0))+IF($D$6="Sí",INDEX(costos.acceso,MATCH($D22,vel.SAIB,0),MATCH($D$4,years,0)),0)</f>
        <v>84.926434422230841</v>
      </c>
      <c r="L22" s="34" cm="1">
        <f t="array" ref="L22">INDEX('Costo SCyD'!$O$9:$S$597,MATCH(L$11&amp;L$12&amp;L$13&amp;$D22,'Costo SCyD'!$A$9:$A$597&amp;'Costo SCyD'!$B$9:$B$597&amp;'Costo SCyD'!$C$9:$C$597&amp;'Costo SCyD'!$D$9:$D$597,0),MATCH('Resultados Caso II'!$D$4,'Costo SCyD'!$O$2:$S$2,0))+IF($D$6="Sí",INDEX(costos.acceso,MATCH($D22,vel.SAIB,0),MATCH($D$4,years,0)),0)</f>
        <v>94.281083887058784</v>
      </c>
      <c r="M22" s="34" cm="1">
        <f t="array" ref="M22">INDEX('Costo SCyD'!$O$9:$S$597,MATCH(M$11&amp;M$12&amp;M$13&amp;$D22,'Costo SCyD'!$A$9:$A$597&amp;'Costo SCyD'!$B$9:$B$597&amp;'Costo SCyD'!$C$9:$C$597&amp;'Costo SCyD'!$D$9:$D$597,0),MATCH('Resultados Caso II'!$D$4,'Costo SCyD'!$O$2:$S$2,0))+IF($D$6="Sí",INDEX(costos.acceso,MATCH($D22,vel.SAIB,0),MATCH($D$4,years,0)),0)</f>
        <v>108.09128107200711</v>
      </c>
      <c r="N22" s="34" cm="1">
        <f t="array" ref="N22">INDEX('Costo SCyD'!$O$9:$S$597,MATCH(N$11&amp;N$12&amp;N$13&amp;$D22,'Costo SCyD'!$A$9:$A$597&amp;'Costo SCyD'!$B$9:$B$597&amp;'Costo SCyD'!$C$9:$C$597&amp;'Costo SCyD'!$D$9:$D$597,0),MATCH('Resultados Caso II'!$D$4,'Costo SCyD'!$O$2:$S$2,0))+IF($D$6="Sí",INDEX(costos.acceso,MATCH($D22,vel.SAIB,0),MATCH($D$4,years,0)),0)</f>
        <v>120.59553687956779</v>
      </c>
      <c r="P22" s="34" cm="1">
        <f t="array" ref="P22">INDEX('Costo SCyD'!$O$9:$S$597,MATCH(P$11&amp;P$12&amp;P$13&amp;$D22,'Costo SCyD'!$A$9:$A$597&amp;'Costo SCyD'!$B$9:$B$597&amp;'Costo SCyD'!$C$9:$C$597&amp;'Costo SCyD'!$D$9:$D$597,0),MATCH('Resultados Caso II'!$D$4,'Costo SCyD'!$O$2:$S$2,0))+IF($D$6="Sí",INDEX(costos.acceso,MATCH($D22,vel.SAIB,0),MATCH($D$4,years,0)),0)</f>
        <v>113.5048377080003</v>
      </c>
      <c r="Q22" s="34" cm="1">
        <f t="array" ref="Q22">INDEX('Costo SCyD'!$O$9:$S$597,MATCH(Q$11&amp;Q$12&amp;Q$13&amp;$D22,'Costo SCyD'!$A$9:$A$597&amp;'Costo SCyD'!$B$9:$B$597&amp;'Costo SCyD'!$C$9:$C$597&amp;'Costo SCyD'!$D$9:$D$597,0),MATCH('Resultados Caso II'!$D$4,'Costo SCyD'!$O$2:$S$2,0))+IF($D$6="Sí",INDEX(costos.acceso,MATCH($D22,vel.SAIB,0),MATCH($D$4,years,0)),0)</f>
        <v>126.00739920777504</v>
      </c>
      <c r="R22" s="34" cm="1">
        <f t="array" ref="R22">INDEX('Costo SCyD'!$O$9:$S$597,MATCH(R$11&amp;R$12&amp;R$13&amp;$D22,'Costo SCyD'!$A$9:$A$597&amp;'Costo SCyD'!$B$9:$B$597&amp;'Costo SCyD'!$C$9:$C$597&amp;'Costo SCyD'!$D$9:$D$597,0),MATCH('Resultados Caso II'!$D$4,'Costo SCyD'!$O$2:$S$2,0))+IF($D$6="Sí",INDEX(costos.acceso,MATCH($D22,vel.SAIB,0),MATCH($D$4,years,0)),0)</f>
        <v>144.46483476193646</v>
      </c>
      <c r="S22" s="34" cm="1">
        <f t="array" ref="S22">INDEX('Costo SCyD'!$O$9:$S$597,MATCH(S$11&amp;S$12&amp;S$13&amp;$D22,'Costo SCyD'!$A$9:$A$597&amp;'Costo SCyD'!$B$9:$B$597&amp;'Costo SCyD'!$C$9:$C$597&amp;'Costo SCyD'!$D$9:$D$597,0),MATCH('Resultados Caso II'!$D$4,'Costo SCyD'!$O$2:$S$2,0))+IF($D$6="Sí",INDEX(costos.acceso,MATCH($D22,vel.SAIB,0),MATCH($D$4,years,0)),0)</f>
        <v>161.1768695453604</v>
      </c>
    </row>
    <row r="23" spans="3:19">
      <c r="C23" s="10" t="str">
        <f t="shared" si="0"/>
        <v>50 Mbps</v>
      </c>
      <c r="D23" s="22">
        <v>50</v>
      </c>
      <c r="F23" s="34" cm="1">
        <f t="array" ref="F23">INDEX('Costo SCyD'!$O$9:$S$597,MATCH(F$11&amp;F$12&amp;F$13&amp;$D23,'Costo SCyD'!$A$9:$A$597&amp;'Costo SCyD'!$B$9:$B$597&amp;'Costo SCyD'!$C$9:$C$597&amp;'Costo SCyD'!$D$9:$D$597,0),MATCH('Resultados Caso II'!$D$4,'Costo SCyD'!$O$2:$S$2,0))+IF($D$6="Sí",INDEX(costos.acceso,MATCH($D23,vel.SAIB,0),MATCH($D$4,years,0)),0)</f>
        <v>66.925140594644205</v>
      </c>
      <c r="G23" s="34" cm="1">
        <f t="array" ref="G23">INDEX('Costo SCyD'!$O$9:$S$597,MATCH(G$11&amp;G$12&amp;G$13&amp;$D23,'Costo SCyD'!$A$9:$A$597&amp;'Costo SCyD'!$B$9:$B$597&amp;'Costo SCyD'!$C$9:$C$597&amp;'Costo SCyD'!$D$9:$D$597,0),MATCH('Resultados Caso II'!$D$4,'Costo SCyD'!$O$2:$S$2,0))+IF($D$6="Sí",INDEX(costos.acceso,MATCH($D23,vel.SAIB,0),MATCH($D$4,years,0)),0)</f>
        <v>74.296946969260389</v>
      </c>
      <c r="H23" s="34" cm="1">
        <f t="array" ref="H23">INDEX('Costo SCyD'!$O$9:$S$597,MATCH(H$11&amp;H$12&amp;H$13&amp;$D23,'Costo SCyD'!$A$9:$A$597&amp;'Costo SCyD'!$B$9:$B$597&amp;'Costo SCyD'!$C$9:$C$597&amp;'Costo SCyD'!$D$9:$D$597,0),MATCH('Resultados Caso II'!$D$4,'Costo SCyD'!$O$2:$S$2,0))+IF($D$6="Sí",INDEX(costos.acceso,MATCH($D23,vel.SAIB,0),MATCH($D$4,years,0)),0)</f>
        <v>85.179888123333953</v>
      </c>
      <c r="I23" s="34" cm="1">
        <f t="array" ref="I23">INDEX('Costo SCyD'!$O$9:$S$597,MATCH(I$11&amp;I$12&amp;I$13&amp;$D23,'Costo SCyD'!$A$9:$A$597&amp;'Costo SCyD'!$B$9:$B$597&amp;'Costo SCyD'!$C$9:$C$597&amp;'Costo SCyD'!$D$9:$D$597,0),MATCH('Resultados Caso II'!$D$4,'Costo SCyD'!$O$2:$S$2,0))+IF($D$6="Sí",INDEX(costos.acceso,MATCH($D23,vel.SAIB,0),MATCH($D$4,years,0)),0)</f>
        <v>95.033699644394758</v>
      </c>
      <c r="K23" s="34" cm="1">
        <f t="array" ref="K23">INDEX('Costo SCyD'!$O$9:$S$597,MATCH(K$11&amp;K$12&amp;K$13&amp;$D23,'Costo SCyD'!$A$9:$A$597&amp;'Costo SCyD'!$B$9:$B$597&amp;'Costo SCyD'!$C$9:$C$597&amp;'Costo SCyD'!$D$9:$D$597,0),MATCH('Resultados Caso II'!$D$4,'Costo SCyD'!$O$2:$S$2,0))+IF($D$6="Sí",INDEX(costos.acceso,MATCH($D23,vel.SAIB,0),MATCH($D$4,years,0)),0)</f>
        <v>94.658700756293015</v>
      </c>
      <c r="L23" s="34" cm="1">
        <f t="array" ref="L23">INDEX('Costo SCyD'!$O$9:$S$597,MATCH(L$11&amp;L$12&amp;L$13&amp;$D23,'Costo SCyD'!$A$9:$A$597&amp;'Costo SCyD'!$B$9:$B$597&amp;'Costo SCyD'!$C$9:$C$597&amp;'Costo SCyD'!$D$9:$D$597,0),MATCH('Resultados Caso II'!$D$4,'Costo SCyD'!$O$2:$S$2,0))+IF($D$6="Sí",INDEX(costos.acceso,MATCH($D23,vel.SAIB,0),MATCH($D$4,years,0)),0)</f>
        <v>105.08535966874317</v>
      </c>
      <c r="M23" s="34" cm="1">
        <f t="array" ref="M23">INDEX('Costo SCyD'!$O$9:$S$597,MATCH(M$11&amp;M$12&amp;M$13&amp;$D23,'Costo SCyD'!$A$9:$A$597&amp;'Costo SCyD'!$B$9:$B$597&amp;'Costo SCyD'!$C$9:$C$597&amp;'Costo SCyD'!$D$9:$D$597,0),MATCH('Resultados Caso II'!$D$4,'Costo SCyD'!$O$2:$S$2,0))+IF($D$6="Sí",INDEX(costos.acceso,MATCH($D23,vel.SAIB,0),MATCH($D$4,years,0)),0)</f>
        <v>120.47815617090302</v>
      </c>
      <c r="N23" s="34" cm="1">
        <f t="array" ref="N23">INDEX('Costo SCyD'!$O$9:$S$597,MATCH(N$11&amp;N$12&amp;N$13&amp;$D23,'Costo SCyD'!$A$9:$A$597&amp;'Costo SCyD'!$B$9:$B$597&amp;'Costo SCyD'!$C$9:$C$597&amp;'Costo SCyD'!$D$9:$D$597,0),MATCH('Resultados Caso II'!$D$4,'Costo SCyD'!$O$2:$S$2,0))+IF($D$6="Sí",INDEX(costos.acceso,MATCH($D23,vel.SAIB,0),MATCH($D$4,years,0)),0)</f>
        <v>134.41535507393607</v>
      </c>
      <c r="P23" s="34" cm="1">
        <f t="array" ref="P23">INDEX('Costo SCyD'!$O$9:$S$597,MATCH(P$11&amp;P$12&amp;P$13&amp;$D23,'Costo SCyD'!$A$9:$A$597&amp;'Costo SCyD'!$B$9:$B$597&amp;'Costo SCyD'!$C$9:$C$597&amp;'Costo SCyD'!$D$9:$D$597,0),MATCH('Resultados Caso II'!$D$4,'Costo SCyD'!$O$2:$S$2,0))+IF($D$6="Sí",INDEX(costos.acceso,MATCH($D23,vel.SAIB,0),MATCH($D$4,years,0)),0)</f>
        <v>126.51208707969417</v>
      </c>
      <c r="Q23" s="34" cm="1">
        <f t="array" ref="Q23">INDEX('Costo SCyD'!$O$9:$S$597,MATCH(Q$11&amp;Q$12&amp;Q$13&amp;$D23,'Costo SCyD'!$A$9:$A$597&amp;'Costo SCyD'!$B$9:$B$597&amp;'Costo SCyD'!$C$9:$C$597&amp;'Costo SCyD'!$D$9:$D$597,0),MATCH('Resultados Caso II'!$D$4,'Costo SCyD'!$O$2:$S$2,0))+IF($D$6="Sí",INDEX(costos.acceso,MATCH($D23,vel.SAIB,0),MATCH($D$4,years,0)),0)</f>
        <v>140.447397513315</v>
      </c>
      <c r="R23" s="34" cm="1">
        <f t="array" ref="R23">INDEX('Costo SCyD'!$O$9:$S$597,MATCH(R$11&amp;R$12&amp;R$13&amp;$D23,'Costo SCyD'!$A$9:$A$597&amp;'Costo SCyD'!$B$9:$B$597&amp;'Costo SCyD'!$C$9:$C$597&amp;'Costo SCyD'!$D$9:$D$597,0),MATCH('Resultados Caso II'!$D$4,'Costo SCyD'!$O$2:$S$2,0))+IF($D$6="Sí",INDEX(costos.acceso,MATCH($D23,vel.SAIB,0),MATCH($D$4,years,0)),0)</f>
        <v>161.01998931863614</v>
      </c>
      <c r="S23" s="34" cm="1">
        <f t="array" ref="S23">INDEX('Costo SCyD'!$O$9:$S$597,MATCH(S$11&amp;S$12&amp;S$13&amp;$D23,'Costo SCyD'!$A$9:$A$597&amp;'Costo SCyD'!$B$9:$B$597&amp;'Costo SCyD'!$C$9:$C$597&amp;'Costo SCyD'!$D$9:$D$597,0),MATCH('Resultados Caso II'!$D$4,'Costo SCyD'!$O$2:$S$2,0))+IF($D$6="Sí",INDEX(costos.acceso,MATCH($D23,vel.SAIB,0),MATCH($D$4,years,0)),0)</f>
        <v>179.64716365316571</v>
      </c>
    </row>
    <row r="24" spans="3:19">
      <c r="C24" s="10" t="str">
        <f t="shared" si="0"/>
        <v>60 Mbps</v>
      </c>
      <c r="D24" s="22">
        <v>60</v>
      </c>
      <c r="F24" s="34" cm="1">
        <f t="array" ref="F24">INDEX('Costo SCyD'!$O$9:$S$597,MATCH(F$11&amp;F$12&amp;F$13&amp;$D24,'Costo SCyD'!$A$9:$A$597&amp;'Costo SCyD'!$B$9:$B$597&amp;'Costo SCyD'!$C$9:$C$597&amp;'Costo SCyD'!$D$9:$D$597,0),MATCH('Resultados Caso II'!$D$4,'Costo SCyD'!$O$2:$S$2,0))+IF($D$6="Sí",INDEX(costos.acceso,MATCH($D24,vel.SAIB,0),MATCH($D$4,years,0)),0)</f>
        <v>73.128592393683931</v>
      </c>
      <c r="G24" s="34" cm="1">
        <f t="array" ref="G24">INDEX('Costo SCyD'!$O$9:$S$597,MATCH(G$11&amp;G$12&amp;G$13&amp;$D24,'Costo SCyD'!$A$9:$A$597&amp;'Costo SCyD'!$B$9:$B$597&amp;'Costo SCyD'!$C$9:$C$597&amp;'Costo SCyD'!$D$9:$D$597,0),MATCH('Resultados Caso II'!$D$4,'Costo SCyD'!$O$2:$S$2,0))+IF($D$6="Sí",INDEX(costos.acceso,MATCH($D24,vel.SAIB,0),MATCH($D$4,years,0)),0)</f>
        <v>81.183709182151446</v>
      </c>
      <c r="H24" s="34" cm="1">
        <f t="array" ref="H24">INDEX('Costo SCyD'!$O$9:$S$597,MATCH(H$11&amp;H$12&amp;H$13&amp;$D24,'Costo SCyD'!$A$9:$A$597&amp;'Costo SCyD'!$B$9:$B$597&amp;'Costo SCyD'!$C$9:$C$597&amp;'Costo SCyD'!$D$9:$D$597,0),MATCH('Resultados Caso II'!$D$4,'Costo SCyD'!$O$2:$S$2,0))+IF($D$6="Sí",INDEX(costos.acceso,MATCH($D24,vel.SAIB,0),MATCH($D$4,years,0)),0)</f>
        <v>93.07541625410316</v>
      </c>
      <c r="I24" s="34" cm="1">
        <f t="array" ref="I24">INDEX('Costo SCyD'!$O$9:$S$597,MATCH(I$11&amp;I$12&amp;I$13&amp;$D24,'Costo SCyD'!$A$9:$A$597&amp;'Costo SCyD'!$B$9:$B$597&amp;'Costo SCyD'!$C$9:$C$597&amp;'Costo SCyD'!$D$9:$D$597,0),MATCH('Resultados Caso II'!$D$4,'Costo SCyD'!$O$2:$S$2,0))+IF($D$6="Sí",INDEX(costos.acceso,MATCH($D24,vel.SAIB,0),MATCH($D$4,years,0)),0)</f>
        <v>103.84260119903118</v>
      </c>
      <c r="K24" s="34" cm="1">
        <f t="array" ref="K24">INDEX('Costo SCyD'!$O$9:$S$597,MATCH(K$11&amp;K$12&amp;K$13&amp;$D24,'Costo SCyD'!$A$9:$A$597&amp;'Costo SCyD'!$B$9:$B$597&amp;'Costo SCyD'!$C$9:$C$597&amp;'Costo SCyD'!$D$9:$D$597,0),MATCH('Resultados Caso II'!$D$4,'Costo SCyD'!$O$2:$S$2,0))+IF($D$6="Sí",INDEX(costos.acceso,MATCH($D24,vel.SAIB,0),MATCH($D$4,years,0)),0)</f>
        <v>103.43284276457116</v>
      </c>
      <c r="L24" s="34" cm="1">
        <f t="array" ref="L24">INDEX('Costo SCyD'!$O$9:$S$597,MATCH(L$11&amp;L$12&amp;L$13&amp;$D24,'Costo SCyD'!$A$9:$A$597&amp;'Costo SCyD'!$B$9:$B$597&amp;'Costo SCyD'!$C$9:$C$597&amp;'Costo SCyD'!$D$9:$D$597,0),MATCH('Resultados Caso II'!$D$4,'Costo SCyD'!$O$2:$S$2,0))+IF($D$6="Sí",INDEX(costos.acceso,MATCH($D24,vel.SAIB,0),MATCH($D$4,years,0)),0)</f>
        <v>114.82597369954836</v>
      </c>
      <c r="M24" s="34" cm="1">
        <f t="array" ref="M24">INDEX('Costo SCyD'!$O$9:$S$597,MATCH(M$11&amp;M$12&amp;M$13&amp;$D24,'Costo SCyD'!$A$9:$A$597&amp;'Costo SCyD'!$B$9:$B$597&amp;'Costo SCyD'!$C$9:$C$597&amp;'Costo SCyD'!$D$9:$D$597,0),MATCH('Resultados Caso II'!$D$4,'Costo SCyD'!$O$2:$S$2,0))+IF($D$6="Sí",INDEX(costos.acceso,MATCH($D24,vel.SAIB,0),MATCH($D$4,years,0)),0)</f>
        <v>131.64556542851147</v>
      </c>
      <c r="N24" s="34" cm="1">
        <f t="array" ref="N24">INDEX('Costo SCyD'!$O$9:$S$597,MATCH(N$11&amp;N$12&amp;N$13&amp;$D24,'Costo SCyD'!$A$9:$A$597&amp;'Costo SCyD'!$B$9:$B$597&amp;'Costo SCyD'!$C$9:$C$597&amp;'Costo SCyD'!$D$9:$D$597,0),MATCH('Resultados Caso II'!$D$4,'Costo SCyD'!$O$2:$S$2,0))+IF($D$6="Sí",INDEX(costos.acceso,MATCH($D24,vel.SAIB,0),MATCH($D$4,years,0)),0)</f>
        <v>146.87463672569106</v>
      </c>
      <c r="P24" s="34" cm="1">
        <f t="array" ref="P24">INDEX('Costo SCyD'!$O$9:$S$597,MATCH(P$11&amp;P$12&amp;P$13&amp;$D24,'Costo SCyD'!$A$9:$A$597&amp;'Costo SCyD'!$B$9:$B$597&amp;'Costo SCyD'!$C$9:$C$597&amp;'Costo SCyD'!$D$9:$D$597,0),MATCH('Resultados Caso II'!$D$4,'Costo SCyD'!$O$2:$S$2,0))+IF($D$6="Sí",INDEX(costos.acceso,MATCH($D24,vel.SAIB,0),MATCH($D$4,years,0)),0)</f>
        <v>138.23879586538484</v>
      </c>
      <c r="Q24" s="34" cm="1">
        <f t="array" ref="Q24">INDEX('Costo SCyD'!$O$9:$S$597,MATCH(Q$11&amp;Q$12&amp;Q$13&amp;$D24,'Costo SCyD'!$A$9:$A$597&amp;'Costo SCyD'!$B$9:$B$597&amp;'Costo SCyD'!$C$9:$C$597&amp;'Costo SCyD'!$D$9:$D$597,0),MATCH('Resultados Caso II'!$D$4,'Costo SCyD'!$O$2:$S$2,0))+IF($D$6="Sí",INDEX(costos.acceso,MATCH($D24,vel.SAIB,0),MATCH($D$4,years,0)),0)</f>
        <v>153.46580364639297</v>
      </c>
      <c r="R24" s="34" cm="1">
        <f t="array" ref="R24">INDEX('Costo SCyD'!$O$9:$S$597,MATCH(R$11&amp;R$12&amp;R$13&amp;$D24,'Costo SCyD'!$A$9:$A$597&amp;'Costo SCyD'!$B$9:$B$597&amp;'Costo SCyD'!$C$9:$C$597&amp;'Costo SCyD'!$D$9:$D$597,0),MATCH('Resultados Caso II'!$D$4,'Costo SCyD'!$O$2:$S$2,0))+IF($D$6="Sí",INDEX(costos.acceso,MATCH($D24,vel.SAIB,0),MATCH($D$4,years,0)),0)</f>
        <v>175.94531832870305</v>
      </c>
      <c r="S24" s="34" cm="1">
        <f t="array" ref="S24">INDEX('Costo SCyD'!$O$9:$S$597,MATCH(S$11&amp;S$12&amp;S$13&amp;$D24,'Costo SCyD'!$A$9:$A$597&amp;'Costo SCyD'!$B$9:$B$597&amp;'Costo SCyD'!$C$9:$C$597&amp;'Costo SCyD'!$D$9:$D$597,0),MATCH('Resultados Caso II'!$D$4,'Costo SCyD'!$O$2:$S$2,0))+IF($D$6="Sí",INDEX(costos.acceso,MATCH($D24,vel.SAIB,0),MATCH($D$4,years,0)),0)</f>
        <v>196.2990901288465</v>
      </c>
    </row>
    <row r="25" spans="3:19">
      <c r="C25" s="10" t="str">
        <f t="shared" si="0"/>
        <v>70 Mbps</v>
      </c>
      <c r="D25" s="22">
        <v>70</v>
      </c>
      <c r="F25" s="34" cm="1">
        <f t="array" ref="F25">INDEX('Costo SCyD'!$O$9:$S$597,MATCH(F$11&amp;F$12&amp;F$13&amp;$D25,'Costo SCyD'!$A$9:$A$597&amp;'Costo SCyD'!$B$9:$B$597&amp;'Costo SCyD'!$C$9:$C$597&amp;'Costo SCyD'!$D$9:$D$597,0),MATCH('Resultados Caso II'!$D$4,'Costo SCyD'!$O$2:$S$2,0))+IF($D$6="Sí",INDEX(costos.acceso,MATCH($D25,vel.SAIB,0),MATCH($D$4,years,0)),0)</f>
        <v>78.820056739521931</v>
      </c>
      <c r="G25" s="34" cm="1">
        <f t="array" ref="G25">INDEX('Costo SCyD'!$O$9:$S$597,MATCH(G$11&amp;G$12&amp;G$13&amp;$D25,'Costo SCyD'!$A$9:$A$597&amp;'Costo SCyD'!$B$9:$B$597&amp;'Costo SCyD'!$C$9:$C$597&amp;'Costo SCyD'!$D$9:$D$597,0),MATCH('Resultados Caso II'!$D$4,'Costo SCyD'!$O$2:$S$2,0))+IF($D$6="Sí",INDEX(costos.acceso,MATCH($D25,vel.SAIB,0),MATCH($D$4,years,0)),0)</f>
        <v>87.502088507513704</v>
      </c>
      <c r="H25" s="34" cm="1">
        <f t="array" ref="H25">INDEX('Costo SCyD'!$O$9:$S$597,MATCH(H$11&amp;H$12&amp;H$13&amp;$D25,'Costo SCyD'!$A$9:$A$597&amp;'Costo SCyD'!$B$9:$B$597&amp;'Costo SCyD'!$C$9:$C$597&amp;'Costo SCyD'!$D$9:$D$597,0),MATCH('Resultados Caso II'!$D$4,'Costo SCyD'!$O$2:$S$2,0))+IF($D$6="Sí",INDEX(costos.acceso,MATCH($D25,vel.SAIB,0),MATCH($D$4,years,0)),0)</f>
        <v>100.31930535062038</v>
      </c>
      <c r="I25" s="34" cm="1">
        <f t="array" ref="I25">INDEX('Costo SCyD'!$O$9:$S$597,MATCH(I$11&amp;I$12&amp;I$13&amp;$D25,'Costo SCyD'!$A$9:$A$597&amp;'Costo SCyD'!$B$9:$B$597&amp;'Costo SCyD'!$C$9:$C$597&amp;'Costo SCyD'!$D$9:$D$597,0),MATCH('Resultados Caso II'!$D$4,'Costo SCyD'!$O$2:$S$2,0))+IF($D$6="Sí",INDEX(costos.acceso,MATCH($D25,vel.SAIB,0),MATCH($D$4,years,0)),0)</f>
        <v>111.92448057012115</v>
      </c>
      <c r="K25" s="34" cm="1">
        <f t="array" ref="K25">INDEX('Costo SCyD'!$O$9:$S$597,MATCH(K$11&amp;K$12&amp;K$13&amp;$D25,'Costo SCyD'!$A$9:$A$597&amp;'Costo SCyD'!$B$9:$B$597&amp;'Costo SCyD'!$C$9:$C$597&amp;'Costo SCyD'!$D$9:$D$597,0),MATCH('Resultados Caso II'!$D$4,'Costo SCyD'!$O$2:$S$2,0))+IF($D$6="Sí",INDEX(costos.acceso,MATCH($D25,vel.SAIB,0),MATCH($D$4,years,0)),0)</f>
        <v>111.48283138754472</v>
      </c>
      <c r="L25" s="34" cm="1">
        <f t="array" ref="L25">INDEX('Costo SCyD'!$O$9:$S$597,MATCH(L$11&amp;L$12&amp;L$13&amp;$D25,'Costo SCyD'!$A$9:$A$597&amp;'Costo SCyD'!$B$9:$B$597&amp;'Costo SCyD'!$C$9:$C$597&amp;'Costo SCyD'!$D$9:$D$597,0),MATCH('Resultados Caso II'!$D$4,'Costo SCyD'!$O$2:$S$2,0))+IF($D$6="Sí",INDEX(costos.acceso,MATCH($D25,vel.SAIB,0),MATCH($D$4,years,0)),0)</f>
        <v>123.76266882652249</v>
      </c>
      <c r="M25" s="34" cm="1">
        <f t="array" ref="M25">INDEX('Costo SCyD'!$O$9:$S$597,MATCH(M$11&amp;M$12&amp;M$13&amp;$D25,'Costo SCyD'!$A$9:$A$597&amp;'Costo SCyD'!$B$9:$B$597&amp;'Costo SCyD'!$C$9:$C$597&amp;'Costo SCyD'!$D$9:$D$597,0),MATCH('Resultados Caso II'!$D$4,'Costo SCyD'!$O$2:$S$2,0))+IF($D$6="Sí",INDEX(costos.acceso,MATCH($D25,vel.SAIB,0),MATCH($D$4,years,0)),0)</f>
        <v>141.89129855968508</v>
      </c>
      <c r="N25" s="34" cm="1">
        <f t="array" ref="N25">INDEX('Costo SCyD'!$O$9:$S$597,MATCH(N$11&amp;N$12&amp;N$13&amp;$D25,'Costo SCyD'!$A$9:$A$597&amp;'Costo SCyD'!$B$9:$B$597&amp;'Costo SCyD'!$C$9:$C$597&amp;'Costo SCyD'!$D$9:$D$597,0),MATCH('Resultados Caso II'!$D$4,'Costo SCyD'!$O$2:$S$2,0))+IF($D$6="Sí",INDEX(costos.acceso,MATCH($D25,vel.SAIB,0),MATCH($D$4,years,0)),0)</f>
        <v>158.30562057031349</v>
      </c>
      <c r="P25" s="34" cm="1">
        <f t="array" ref="P25">INDEX('Costo SCyD'!$O$9:$S$597,MATCH(P$11&amp;P$12&amp;P$13&amp;$D25,'Costo SCyD'!$A$9:$A$597&amp;'Costo SCyD'!$B$9:$B$597&amp;'Costo SCyD'!$C$9:$C$597&amp;'Costo SCyD'!$D$9:$D$597,0),MATCH('Resultados Caso II'!$D$4,'Costo SCyD'!$O$2:$S$2,0))+IF($D$6="Sí",INDEX(costos.acceso,MATCH($D25,vel.SAIB,0),MATCH($D$4,years,0)),0)</f>
        <v>148.9976680400853</v>
      </c>
      <c r="Q25" s="34" cm="1">
        <f t="array" ref="Q25">INDEX('Costo SCyD'!$O$9:$S$597,MATCH(Q$11&amp;Q$12&amp;Q$13&amp;$D25,'Costo SCyD'!$A$9:$A$597&amp;'Costo SCyD'!$B$9:$B$597&amp;'Costo SCyD'!$C$9:$C$597&amp;'Costo SCyD'!$D$9:$D$597,0),MATCH('Resultados Caso II'!$D$4,'Costo SCyD'!$O$2:$S$2,0))+IF($D$6="Sí",INDEX(costos.acceso,MATCH($D25,vel.SAIB,0),MATCH($D$4,years,0)),0)</f>
        <v>165.40976593485979</v>
      </c>
      <c r="R25" s="34" cm="1">
        <f t="array" ref="R25">INDEX('Costo SCyD'!$O$9:$S$597,MATCH(R$11&amp;R$12&amp;R$13&amp;$D25,'Costo SCyD'!$A$9:$A$597&amp;'Costo SCyD'!$B$9:$B$597&amp;'Costo SCyD'!$C$9:$C$597&amp;'Costo SCyD'!$D$9:$D$597,0),MATCH('Resultados Caso II'!$D$4,'Costo SCyD'!$O$2:$S$2,0))+IF($D$6="Sí",INDEX(costos.acceso,MATCH($D25,vel.SAIB,0),MATCH($D$4,years,0)),0)</f>
        <v>189.63882005363737</v>
      </c>
      <c r="S25" s="34" cm="1">
        <f t="array" ref="S25">INDEX('Costo SCyD'!$O$9:$S$597,MATCH(S$11&amp;S$12&amp;S$13&amp;$D25,'Costo SCyD'!$A$9:$A$597&amp;'Costo SCyD'!$B$9:$B$597&amp;'Costo SCyD'!$C$9:$C$597&amp;'Costo SCyD'!$D$9:$D$597,0),MATCH('Resultados Caso II'!$D$4,'Costo SCyD'!$O$2:$S$2,0))+IF($D$6="Sí",INDEX(costos.acceso,MATCH($D25,vel.SAIB,0),MATCH($D$4,years,0)),0)</f>
        <v>211.5766886169211</v>
      </c>
    </row>
    <row r="26" spans="3:19">
      <c r="C26" s="10" t="str">
        <f t="shared" si="0"/>
        <v>80 Mbps</v>
      </c>
      <c r="D26" s="22">
        <v>80</v>
      </c>
      <c r="F26" s="34" cm="1">
        <f t="array" ref="F26">INDEX('Costo SCyD'!$O$9:$S$597,MATCH(F$11&amp;F$12&amp;F$13&amp;$D26,'Costo SCyD'!$A$9:$A$597&amp;'Costo SCyD'!$B$9:$B$597&amp;'Costo SCyD'!$C$9:$C$597&amp;'Costo SCyD'!$D$9:$D$597,0),MATCH('Resultados Caso II'!$D$4,'Costo SCyD'!$O$2:$S$2,0))+IF($D$6="Sí",INDEX(costos.acceso,MATCH($D26,vel.SAIB,0),MATCH($D$4,years,0)),0)</f>
        <v>84.107055255168106</v>
      </c>
      <c r="G26" s="34" cm="1">
        <f t="array" ref="G26">INDEX('Costo SCyD'!$O$9:$S$597,MATCH(G$11&amp;G$12&amp;G$13&amp;$D26,'Costo SCyD'!$A$9:$A$597&amp;'Costo SCyD'!$B$9:$B$597&amp;'Costo SCyD'!$C$9:$C$597&amp;'Costo SCyD'!$D$9:$D$597,0),MATCH('Resultados Caso II'!$D$4,'Costo SCyD'!$O$2:$S$2,0))+IF($D$6="Sí",INDEX(costos.acceso,MATCH($D26,vel.SAIB,0),MATCH($D$4,years,0)),0)</f>
        <v>93.371450078566667</v>
      </c>
      <c r="H26" s="34" cm="1">
        <f t="array" ref="H26">INDEX('Costo SCyD'!$O$9:$S$597,MATCH(H$11&amp;H$12&amp;H$13&amp;$D26,'Costo SCyD'!$A$9:$A$597&amp;'Costo SCyD'!$B$9:$B$597&amp;'Costo SCyD'!$C$9:$C$597&amp;'Costo SCyD'!$D$9:$D$597,0),MATCH('Resultados Caso II'!$D$4,'Costo SCyD'!$O$2:$S$2,0))+IF($D$6="Sí",INDEX(costos.acceso,MATCH($D26,vel.SAIB,0),MATCH($D$4,years,0)),0)</f>
        <v>107.04840502929947</v>
      </c>
      <c r="I26" s="34" cm="1">
        <f t="array" ref="I26">INDEX('Costo SCyD'!$O$9:$S$597,MATCH(I$11&amp;I$12&amp;I$13&amp;$D26,'Costo SCyD'!$A$9:$A$597&amp;'Costo SCyD'!$B$9:$B$597&amp;'Costo SCyD'!$C$9:$C$597&amp;'Costo SCyD'!$D$9:$D$597,0),MATCH('Resultados Caso II'!$D$4,'Costo SCyD'!$O$2:$S$2,0))+IF($D$6="Sí",INDEX(costos.acceso,MATCH($D26,vel.SAIB,0),MATCH($D$4,years,0)),0)</f>
        <v>119.4320184623387</v>
      </c>
      <c r="K26" s="34" cm="1">
        <f t="array" ref="K26">INDEX('Costo SCyD'!$O$9:$S$597,MATCH(K$11&amp;K$12&amp;K$13&amp;$D26,'Costo SCyD'!$A$9:$A$597&amp;'Costo SCyD'!$B$9:$B$597&amp;'Costo SCyD'!$C$9:$C$597&amp;'Costo SCyD'!$D$9:$D$597,0),MATCH('Resultados Caso II'!$D$4,'Costo SCyD'!$O$2:$S$2,0))+IF($D$6="Sí",INDEX(costos.acceso,MATCH($D26,vel.SAIB,0),MATCH($D$4,years,0)),0)</f>
        <v>118.96074485839914</v>
      </c>
      <c r="L26" s="34" cm="1">
        <f t="array" ref="L26">INDEX('Costo SCyD'!$O$9:$S$597,MATCH(L$11&amp;L$12&amp;L$13&amp;$D26,'Costo SCyD'!$A$9:$A$597&amp;'Costo SCyD'!$B$9:$B$597&amp;'Costo SCyD'!$C$9:$C$597&amp;'Costo SCyD'!$D$9:$D$597,0),MATCH('Resultados Caso II'!$D$4,'Costo SCyD'!$O$2:$S$2,0))+IF($D$6="Sí",INDEX(costos.acceso,MATCH($D26,vel.SAIB,0),MATCH($D$4,years,0)),0)</f>
        <v>132.06427470509496</v>
      </c>
      <c r="M26" s="34" cm="1">
        <f t="array" ref="M26">INDEX('Costo SCyD'!$O$9:$S$597,MATCH(M$11&amp;M$12&amp;M$13&amp;$D26,'Costo SCyD'!$A$9:$A$597&amp;'Costo SCyD'!$B$9:$B$597&amp;'Costo SCyD'!$C$9:$C$597&amp;'Costo SCyD'!$D$9:$D$597,0),MATCH('Resultados Caso II'!$D$4,'Costo SCyD'!$O$2:$S$2,0))+IF($D$6="Sí",INDEX(costos.acceso,MATCH($D26,vel.SAIB,0),MATCH($D$4,years,0)),0)</f>
        <v>151.40891521590359</v>
      </c>
      <c r="N26" s="34" cm="1">
        <f t="array" ref="N26">INDEX('Costo SCyD'!$O$9:$S$597,MATCH(N$11&amp;N$12&amp;N$13&amp;$D26,'Costo SCyD'!$A$9:$A$597&amp;'Costo SCyD'!$B$9:$B$597&amp;'Costo SCyD'!$C$9:$C$597&amp;'Costo SCyD'!$D$9:$D$597,0),MATCH('Resultados Caso II'!$D$4,'Costo SCyD'!$O$2:$S$2,0))+IF($D$6="Sí",INDEX(costos.acceso,MATCH($D26,vel.SAIB,0),MATCH($D$4,years,0)),0)</f>
        <v>168.92425769892677</v>
      </c>
      <c r="P26" s="34" cm="1">
        <f t="array" ref="P26">INDEX('Costo SCyD'!$O$9:$S$597,MATCH(P$11&amp;P$12&amp;P$13&amp;$D26,'Costo SCyD'!$A$9:$A$597&amp;'Costo SCyD'!$B$9:$B$597&amp;'Costo SCyD'!$C$9:$C$597&amp;'Costo SCyD'!$D$9:$D$597,0),MATCH('Resultados Caso II'!$D$4,'Costo SCyD'!$O$2:$S$2,0))+IF($D$6="Sí",INDEX(costos.acceso,MATCH($D26,vel.SAIB,0),MATCH($D$4,years,0)),0)</f>
        <v>158.99195734091597</v>
      </c>
      <c r="Q26" s="34" cm="1">
        <f t="array" ref="Q26">INDEX('Costo SCyD'!$O$9:$S$597,MATCH(Q$11&amp;Q$12&amp;Q$13&amp;$D26,'Costo SCyD'!$A$9:$A$597&amp;'Costo SCyD'!$B$9:$B$597&amp;'Costo SCyD'!$C$9:$C$597&amp;'Costo SCyD'!$D$9:$D$597,0),MATCH('Resultados Caso II'!$D$4,'Costo SCyD'!$O$2:$S$2,0))+IF($D$6="Sí",INDEX(costos.acceso,MATCH($D26,vel.SAIB,0),MATCH($D$4,years,0)),0)</f>
        <v>176.50492652147327</v>
      </c>
      <c r="R26" s="34" cm="1">
        <f t="array" ref="R26">INDEX('Costo SCyD'!$O$9:$S$597,MATCH(R$11&amp;R$12&amp;R$13&amp;$D26,'Costo SCyD'!$A$9:$A$597&amp;'Costo SCyD'!$B$9:$B$597&amp;'Costo SCyD'!$C$9:$C$597&amp;'Costo SCyD'!$D$9:$D$597,0),MATCH('Resultados Caso II'!$D$4,'Costo SCyD'!$O$2:$S$2,0))+IF($D$6="Sí",INDEX(costos.acceso,MATCH($D26,vel.SAIB,0),MATCH($D$4,years,0)),0)</f>
        <v>202.35918846755325</v>
      </c>
      <c r="S26" s="34" cm="1">
        <f t="array" ref="S26">INDEX('Costo SCyD'!$O$9:$S$597,MATCH(S$11&amp;S$12&amp;S$13&amp;$D26,'Costo SCyD'!$A$9:$A$597&amp;'Costo SCyD'!$B$9:$B$597&amp;'Costo SCyD'!$C$9:$C$597&amp;'Costo SCyD'!$D$9:$D$597,0),MATCH('Resultados Caso II'!$D$4,'Costo SCyD'!$O$2:$S$2,0))+IF($D$6="Sí",INDEX(costos.acceso,MATCH($D26,vel.SAIB,0),MATCH($D$4,years,0)),0)</f>
        <v>225.76857942410069</v>
      </c>
    </row>
    <row r="27" spans="3:19">
      <c r="C27" s="10" t="str">
        <f t="shared" si="0"/>
        <v>100 Mbps</v>
      </c>
      <c r="D27" s="22">
        <v>100</v>
      </c>
      <c r="F27" s="34" cm="1">
        <f t="array" ref="F27">INDEX('Costo SCyD'!$O$9:$S$597,MATCH(F$11&amp;F$12&amp;F$13&amp;$D27,'Costo SCyD'!$A$9:$A$597&amp;'Costo SCyD'!$B$9:$B$597&amp;'Costo SCyD'!$C$9:$C$597&amp;'Costo SCyD'!$D$9:$D$597,0),MATCH('Resultados Caso II'!$D$4,'Costo SCyD'!$O$2:$S$2,0))+IF($D$6="Sí",INDEX(costos.acceso,MATCH($D27,vel.SAIB,0),MATCH($D$4,years,0)),0)</f>
        <v>93.745423660550117</v>
      </c>
      <c r="G27" s="34" cm="1">
        <f t="array" ref="G27">INDEX('Costo SCyD'!$O$9:$S$597,MATCH(G$11&amp;G$12&amp;G$13&amp;$D27,'Costo SCyD'!$A$9:$A$597&amp;'Costo SCyD'!$B$9:$B$597&amp;'Costo SCyD'!$C$9:$C$597&amp;'Costo SCyD'!$D$9:$D$597,0),MATCH('Resultados Caso II'!$D$4,'Costo SCyD'!$O$2:$S$2,0))+IF($D$6="Sí",INDEX(costos.acceso,MATCH($D27,vel.SAIB,0),MATCH($D$4,years,0)),0)</f>
        <v>104.0714850717269</v>
      </c>
      <c r="H27" s="34" cm="1">
        <f t="array" ref="H27">INDEX('Costo SCyD'!$O$9:$S$597,MATCH(H$11&amp;H$12&amp;H$13&amp;$D27,'Costo SCyD'!$A$9:$A$597&amp;'Costo SCyD'!$B$9:$B$597&amp;'Costo SCyD'!$C$9:$C$597&amp;'Costo SCyD'!$D$9:$D$597,0),MATCH('Resultados Caso II'!$D$4,'Costo SCyD'!$O$2:$S$2,0))+IF($D$6="Sí",INDEX(costos.acceso,MATCH($D27,vel.SAIB,0),MATCH($D$4,years,0)),0)</f>
        <v>119.31577025509054</v>
      </c>
      <c r="I27" s="34" cm="1">
        <f t="array" ref="I27">INDEX('Costo SCyD'!$O$9:$S$597,MATCH(I$11&amp;I$12&amp;I$13&amp;$D27,'Costo SCyD'!$A$9:$A$597&amp;'Costo SCyD'!$B$9:$B$597&amp;'Costo SCyD'!$C$9:$C$597&amp;'Costo SCyD'!$D$9:$D$597,0),MATCH('Resultados Caso II'!$D$4,'Costo SCyD'!$O$2:$S$2,0))+IF($D$6="Sí",INDEX(costos.acceso,MATCH($D27,vel.SAIB,0),MATCH($D$4,years,0)),0)</f>
        <v>133.11850159798118</v>
      </c>
      <c r="K27" s="34" cm="1">
        <f t="array" ref="K27">INDEX('Costo SCyD'!$O$9:$S$597,MATCH(K$11&amp;K$12&amp;K$13&amp;$D27,'Costo SCyD'!$A$9:$A$597&amp;'Costo SCyD'!$B$9:$B$597&amp;'Costo SCyD'!$C$9:$C$597&amp;'Costo SCyD'!$D$9:$D$597,0),MATCH('Resultados Caso II'!$D$4,'Costo SCyD'!$O$2:$S$2,0))+IF($D$6="Sí",INDEX(costos.acceso,MATCH($D27,vel.SAIB,0),MATCH($D$4,years,0)),0)</f>
        <v>132.59322172071862</v>
      </c>
      <c r="L27" s="34" cm="1">
        <f t="array" ref="L27">INDEX('Costo SCyD'!$O$9:$S$597,MATCH(L$11&amp;L$12&amp;L$13&amp;$D27,'Costo SCyD'!$A$9:$A$597&amp;'Costo SCyD'!$B$9:$B$597&amp;'Costo SCyD'!$C$9:$C$597&amp;'Costo SCyD'!$D$9:$D$597,0),MATCH('Resultados Caso II'!$D$4,'Costo SCyD'!$O$2:$S$2,0))+IF($D$6="Sí",INDEX(costos.acceso,MATCH($D27,vel.SAIB,0),MATCH($D$4,years,0)),0)</f>
        <v>147.19836932932759</v>
      </c>
      <c r="M27" s="34" cm="1">
        <f t="array" ref="M27">INDEX('Costo SCyD'!$O$9:$S$597,MATCH(M$11&amp;M$12&amp;M$13&amp;$D27,'Costo SCyD'!$A$9:$A$597&amp;'Costo SCyD'!$B$9:$B$597&amp;'Costo SCyD'!$C$9:$C$597&amp;'Costo SCyD'!$D$9:$D$597,0),MATCH('Resultados Caso II'!$D$4,'Costo SCyD'!$O$2:$S$2,0))+IF($D$6="Sí",INDEX(costos.acceso,MATCH($D27,vel.SAIB,0),MATCH($D$4,years,0)),0)</f>
        <v>168.75983661343352</v>
      </c>
      <c r="N27" s="34" cm="1">
        <f t="array" ref="N27">INDEX('Costo SCyD'!$O$9:$S$597,MATCH(N$11&amp;N$12&amp;N$13&amp;$D27,'Costo SCyD'!$A$9:$A$597&amp;'Costo SCyD'!$B$9:$B$597&amp;'Costo SCyD'!$C$9:$C$597&amp;'Costo SCyD'!$D$9:$D$597,0),MATCH('Resultados Caso II'!$D$4,'Costo SCyD'!$O$2:$S$2,0))+IF($D$6="Sí",INDEX(costos.acceso,MATCH($D27,vel.SAIB,0),MATCH($D$4,years,0)),0)</f>
        <v>188.28237484342043</v>
      </c>
      <c r="P27" s="34" cm="1">
        <f t="array" ref="P27">INDEX('Costo SCyD'!$O$9:$S$597,MATCH(P$11&amp;P$12&amp;P$13&amp;$D27,'Costo SCyD'!$A$9:$A$597&amp;'Costo SCyD'!$B$9:$B$597&amp;'Costo SCyD'!$C$9:$C$597&amp;'Costo SCyD'!$D$9:$D$597,0),MATCH('Resultados Caso II'!$D$4,'Costo SCyD'!$O$2:$S$2,0))+IF($D$6="Sí",INDEX(costos.acceso,MATCH($D27,vel.SAIB,0),MATCH($D$4,years,0)),0)</f>
        <v>177.21186830671294</v>
      </c>
      <c r="Q27" s="34" cm="1">
        <f t="array" ref="Q27">INDEX('Costo SCyD'!$O$9:$S$597,MATCH(Q$11&amp;Q$12&amp;Q$13&amp;$D27,'Costo SCyD'!$A$9:$A$597&amp;'Costo SCyD'!$B$9:$B$597&amp;'Costo SCyD'!$C$9:$C$597&amp;'Costo SCyD'!$D$9:$D$597,0),MATCH('Resultados Caso II'!$D$4,'Costo SCyD'!$O$2:$S$2,0))+IF($D$6="Sí",INDEX(costos.acceso,MATCH($D27,vel.SAIB,0),MATCH($D$4,years,0)),0)</f>
        <v>196.73176126224021</v>
      </c>
      <c r="R27" s="34" cm="1">
        <f t="array" ref="R27">INDEX('Costo SCyD'!$O$9:$S$597,MATCH(R$11&amp;R$12&amp;R$13&amp;$D27,'Costo SCyD'!$A$9:$A$597&amp;'Costo SCyD'!$B$9:$B$597&amp;'Costo SCyD'!$C$9:$C$597&amp;'Costo SCyD'!$D$9:$D$597,0),MATCH('Resultados Caso II'!$D$4,'Costo SCyD'!$O$2:$S$2,0))+IF($D$6="Sí",INDEX(costos.acceso,MATCH($D27,vel.SAIB,0),MATCH($D$4,years,0)),0)</f>
        <v>225.54882936922499</v>
      </c>
      <c r="S27" s="34" cm="1">
        <f t="array" ref="S27">INDEX('Costo SCyD'!$O$9:$S$597,MATCH(S$11&amp;S$12&amp;S$13&amp;$D27,'Costo SCyD'!$A$9:$A$597&amp;'Costo SCyD'!$B$9:$B$597&amp;'Costo SCyD'!$C$9:$C$597&amp;'Costo SCyD'!$D$9:$D$597,0),MATCH('Resultados Caso II'!$D$4,'Costo SCyD'!$O$2:$S$2,0))+IF($D$6="Sí",INDEX(costos.acceso,MATCH($D27,vel.SAIB,0),MATCH($D$4,years,0)),0)</f>
        <v>251.64085299553238</v>
      </c>
    </row>
    <row r="28" spans="3:19">
      <c r="C28" s="10" t="str">
        <f t="shared" si="0"/>
        <v>120 Mbps</v>
      </c>
      <c r="D28" s="22">
        <v>120</v>
      </c>
      <c r="F28" s="34" cm="1">
        <f t="array" ref="F28">INDEX('Costo SCyD'!$O$9:$S$597,MATCH(F$11&amp;F$12&amp;F$13&amp;$D28,'Costo SCyD'!$A$9:$A$597&amp;'Costo SCyD'!$B$9:$B$597&amp;'Costo SCyD'!$C$9:$C$597&amp;'Costo SCyD'!$D$9:$D$597,0),MATCH('Resultados Caso II'!$D$4,'Costo SCyD'!$O$2:$S$2,0))+IF($D$6="Sí",INDEX(costos.acceso,MATCH($D28,vel.SAIB,0),MATCH($D$4,years,0)),0)</f>
        <v>102.43491182436459</v>
      </c>
      <c r="G28" s="34" cm="1">
        <f t="array" ref="G28">INDEX('Costo SCyD'!$O$9:$S$597,MATCH(G$11&amp;G$12&amp;G$13&amp;$D28,'Costo SCyD'!$A$9:$A$597&amp;'Costo SCyD'!$B$9:$B$597&amp;'Costo SCyD'!$C$9:$C$597&amp;'Costo SCyD'!$D$9:$D$597,0),MATCH('Resultados Caso II'!$D$4,'Costo SCyD'!$O$2:$S$2,0))+IF($D$6="Sí",INDEX(costos.acceso,MATCH($D28,vel.SAIB,0),MATCH($D$4,years,0)),0)</f>
        <v>113.71812063439623</v>
      </c>
      <c r="H28" s="34" cm="1">
        <f t="array" ref="H28">INDEX('Costo SCyD'!$O$9:$S$597,MATCH(H$11&amp;H$12&amp;H$13&amp;$D28,'Costo SCyD'!$A$9:$A$597&amp;'Costo SCyD'!$B$9:$B$597&amp;'Costo SCyD'!$C$9:$C$597&amp;'Costo SCyD'!$D$9:$D$597,0),MATCH('Resultados Caso II'!$D$4,'Costo SCyD'!$O$2:$S$2,0))+IF($D$6="Sí",INDEX(costos.acceso,MATCH($D28,vel.SAIB,0),MATCH($D$4,years,0)),0)</f>
        <v>130.37543517422537</v>
      </c>
      <c r="I28" s="34" cm="1">
        <f t="array" ref="I28">INDEX('Costo SCyD'!$O$9:$S$597,MATCH(I$11&amp;I$12&amp;I$13&amp;$D28,'Costo SCyD'!$A$9:$A$597&amp;'Costo SCyD'!$B$9:$B$597&amp;'Costo SCyD'!$C$9:$C$597&amp;'Costo SCyD'!$D$9:$D$597,0),MATCH('Resultados Caso II'!$D$4,'Costo SCyD'!$O$2:$S$2,0))+IF($D$6="Sí",INDEX(costos.acceso,MATCH($D28,vel.SAIB,0),MATCH($D$4,years,0)),0)</f>
        <v>145.45757479059773</v>
      </c>
      <c r="K28" s="34" cm="1">
        <f t="array" ref="K28">INDEX('Costo SCyD'!$O$9:$S$597,MATCH(K$11&amp;K$12&amp;K$13&amp;$D28,'Costo SCyD'!$A$9:$A$597&amp;'Costo SCyD'!$B$9:$B$597&amp;'Costo SCyD'!$C$9:$C$597&amp;'Costo SCyD'!$D$9:$D$597,0),MATCH('Resultados Caso II'!$D$4,'Costo SCyD'!$O$2:$S$2,0))+IF($D$6="Sí",INDEX(costos.acceso,MATCH($D28,vel.SAIB,0),MATCH($D$4,years,0)),0)</f>
        <v>144.88360546164853</v>
      </c>
      <c r="L28" s="34" cm="1">
        <f t="array" ref="L28">INDEX('Costo SCyD'!$O$9:$S$597,MATCH(L$11&amp;L$12&amp;L$13&amp;$D28,'Costo SCyD'!$A$9:$A$597&amp;'Costo SCyD'!$B$9:$B$597&amp;'Costo SCyD'!$C$9:$C$597&amp;'Costo SCyD'!$D$9:$D$597,0),MATCH('Resultados Caso II'!$D$4,'Costo SCyD'!$O$2:$S$2,0))+IF($D$6="Sí",INDEX(costos.acceso,MATCH($D28,vel.SAIB,0),MATCH($D$4,years,0)),0)</f>
        <v>160.84253923197261</v>
      </c>
      <c r="M28" s="34" cm="1">
        <f t="array" ref="M28">INDEX('Costo SCyD'!$O$9:$S$597,MATCH(M$11&amp;M$12&amp;M$13&amp;$D28,'Costo SCyD'!$A$9:$A$597&amp;'Costo SCyD'!$B$9:$B$597&amp;'Costo SCyD'!$C$9:$C$597&amp;'Costo SCyD'!$D$9:$D$597,0),MATCH('Resultados Caso II'!$D$4,'Costo SCyD'!$O$2:$S$2,0))+IF($D$6="Sí",INDEX(costos.acceso,MATCH($D28,vel.SAIB,0),MATCH($D$4,years,0)),0)</f>
        <v>184.40259063297506</v>
      </c>
      <c r="N28" s="34" cm="1">
        <f t="array" ref="N28">INDEX('Costo SCyD'!$O$9:$S$597,MATCH(N$11&amp;N$12&amp;N$13&amp;$D28,'Costo SCyD'!$A$9:$A$597&amp;'Costo SCyD'!$B$9:$B$597&amp;'Costo SCyD'!$C$9:$C$597&amp;'Costo SCyD'!$D$9:$D$597,0),MATCH('Resultados Caso II'!$D$4,'Costo SCyD'!$O$2:$S$2,0))+IF($D$6="Sí",INDEX(costos.acceso,MATCH($D28,vel.SAIB,0),MATCH($D$4,years,0)),0)</f>
        <v>205.73471975554091</v>
      </c>
      <c r="P28" s="34" cm="1">
        <f t="array" ref="P28">INDEX('Costo SCyD'!$O$9:$S$597,MATCH(P$11&amp;P$12&amp;P$13&amp;$D28,'Costo SCyD'!$A$9:$A$597&amp;'Costo SCyD'!$B$9:$B$597&amp;'Costo SCyD'!$C$9:$C$597&amp;'Costo SCyD'!$D$9:$D$597,0),MATCH('Resultados Caso II'!$D$4,'Costo SCyD'!$O$2:$S$2,0))+IF($D$6="Sí",INDEX(costos.acceso,MATCH($D28,vel.SAIB,0),MATCH($D$4,years,0)),0)</f>
        <v>193.63806141577075</v>
      </c>
      <c r="Q28" s="34" cm="1">
        <f t="array" ref="Q28">INDEX('Costo SCyD'!$O$9:$S$597,MATCH(Q$11&amp;Q$12&amp;Q$13&amp;$D28,'Costo SCyD'!$A$9:$A$597&amp;'Costo SCyD'!$B$9:$B$597&amp;'Costo SCyD'!$C$9:$C$597&amp;'Costo SCyD'!$D$9:$D$597,0),MATCH('Resultados Caso II'!$D$4,'Costo SCyD'!$O$2:$S$2,0))+IF($D$6="Sí",INDEX(costos.acceso,MATCH($D28,vel.SAIB,0),MATCH($D$4,years,0)),0)</f>
        <v>214.96730006704271</v>
      </c>
      <c r="R28" s="34" cm="1">
        <f t="array" ref="R28">INDEX('Costo SCyD'!$O$9:$S$597,MATCH(R$11&amp;R$12&amp;R$13&amp;$D28,'Costo SCyD'!$A$9:$A$597&amp;'Costo SCyD'!$B$9:$B$597&amp;'Costo SCyD'!$C$9:$C$597&amp;'Costo SCyD'!$D$9:$D$597,0),MATCH('Resultados Caso II'!$D$4,'Costo SCyD'!$O$2:$S$2,0))+IF($D$6="Sí",INDEX(costos.acceso,MATCH($D28,vel.SAIB,0),MATCH($D$4,years,0)),0)</f>
        <v>246.45549133347035</v>
      </c>
      <c r="S28" s="34" cm="1">
        <f t="array" ref="S28">INDEX('Costo SCyD'!$O$9:$S$597,MATCH(S$11&amp;S$12&amp;S$13&amp;$D28,'Costo SCyD'!$A$9:$A$597&amp;'Costo SCyD'!$B$9:$B$597&amp;'Costo SCyD'!$C$9:$C$597&amp;'Costo SCyD'!$D$9:$D$597,0),MATCH('Resultados Caso II'!$D$4,'Costo SCyD'!$O$2:$S$2,0))+IF($D$6="Sí",INDEX(costos.acceso,MATCH($D28,vel.SAIB,0),MATCH($D$4,years,0)),0)</f>
        <v>274.96604721039444</v>
      </c>
    </row>
    <row r="29" spans="3:19">
      <c r="C29" s="10" t="str">
        <f t="shared" si="0"/>
        <v>150 Mbps</v>
      </c>
      <c r="D29" s="22">
        <v>150</v>
      </c>
      <c r="F29" s="34" cm="1">
        <f t="array" ref="F29">INDEX('Costo SCyD'!$O$9:$S$597,MATCH(F$11&amp;F$12&amp;F$13&amp;$D29,'Costo SCyD'!$A$9:$A$597&amp;'Costo SCyD'!$B$9:$B$597&amp;'Costo SCyD'!$C$9:$C$597&amp;'Costo SCyD'!$D$9:$D$597,0),MATCH('Resultados Caso II'!$D$4,'Costo SCyD'!$O$2:$S$2,0))+IF($D$6="Sí",INDEX(costos.acceso,MATCH($D29,vel.SAIB,0),MATCH($D$4,years,0)),0)</f>
        <v>114.17358719161786</v>
      </c>
      <c r="G29" s="34" cm="1">
        <f t="array" ref="G29">INDEX('Costo SCyD'!$O$9:$S$597,MATCH(G$11&amp;G$12&amp;G$13&amp;$D29,'Costo SCyD'!$A$9:$A$597&amp;'Costo SCyD'!$B$9:$B$597&amp;'Costo SCyD'!$C$9:$C$597&amp;'Costo SCyD'!$D$9:$D$597,0),MATCH('Resultados Caso II'!$D$4,'Costo SCyD'!$O$2:$S$2,0))+IF($D$6="Sí",INDEX(costos.acceso,MATCH($D29,vel.SAIB,0),MATCH($D$4,years,0)),0)</f>
        <v>126.7498114683782</v>
      </c>
      <c r="H29" s="34" cm="1">
        <f t="array" ref="H29">INDEX('Costo SCyD'!$O$9:$S$597,MATCH(H$11&amp;H$12&amp;H$13&amp;$D29,'Costo SCyD'!$A$9:$A$597&amp;'Costo SCyD'!$B$9:$B$597&amp;'Costo SCyD'!$C$9:$C$597&amp;'Costo SCyD'!$D$9:$D$597,0),MATCH('Resultados Caso II'!$D$4,'Costo SCyD'!$O$2:$S$2,0))+IF($D$6="Sí",INDEX(costos.acceso,MATCH($D29,vel.SAIB,0),MATCH($D$4,years,0)),0)</f>
        <v>145.3159948146602</v>
      </c>
      <c r="I29" s="34" cm="1">
        <f t="array" ref="I29">INDEX('Costo SCyD'!$O$9:$S$597,MATCH(I$11&amp;I$12&amp;I$13&amp;$D29,'Costo SCyD'!$A$9:$A$597&amp;'Costo SCyD'!$B$9:$B$597&amp;'Costo SCyD'!$C$9:$C$597&amp;'Costo SCyD'!$D$9:$D$597,0),MATCH('Resultados Caso II'!$D$4,'Costo SCyD'!$O$2:$S$2,0))+IF($D$6="Sí",INDEX(costos.acceso,MATCH($D29,vel.SAIB,0),MATCH($D$4,years,0)),0)</f>
        <v>162.12649381209735</v>
      </c>
      <c r="K29" s="34" cm="1">
        <f t="array" ref="K29">INDEX('Costo SCyD'!$O$9:$S$597,MATCH(K$11&amp;K$12&amp;K$13&amp;$D29,'Costo SCyD'!$A$9:$A$597&amp;'Costo SCyD'!$B$9:$B$597&amp;'Costo SCyD'!$C$9:$C$597&amp;'Costo SCyD'!$D$9:$D$597,0),MATCH('Resultados Caso II'!$D$4,'Costo SCyD'!$O$2:$S$2,0))+IF($D$6="Sí",INDEX(costos.acceso,MATCH($D29,vel.SAIB,0),MATCH($D$4,years,0)),0)</f>
        <v>161.48674964619758</v>
      </c>
      <c r="L29" s="34" cm="1">
        <f t="array" ref="L29">INDEX('Costo SCyD'!$O$9:$S$597,MATCH(L$11&amp;L$12&amp;L$13&amp;$D29,'Costo SCyD'!$A$9:$A$597&amp;'Costo SCyD'!$B$9:$B$597&amp;'Costo SCyD'!$C$9:$C$597&amp;'Costo SCyD'!$D$9:$D$597,0),MATCH('Resultados Caso II'!$D$4,'Costo SCyD'!$O$2:$S$2,0))+IF($D$6="Sí",INDEX(costos.acceso,MATCH($D29,vel.SAIB,0),MATCH($D$4,years,0)),0)</f>
        <v>179.27452027888495</v>
      </c>
      <c r="M29" s="34" cm="1">
        <f t="array" ref="M29">INDEX('Costo SCyD'!$O$9:$S$597,MATCH(M$11&amp;M$12&amp;M$13&amp;$D29,'Costo SCyD'!$A$9:$A$597&amp;'Costo SCyD'!$B$9:$B$597&amp;'Costo SCyD'!$C$9:$C$597&amp;'Costo SCyD'!$D$9:$D$597,0),MATCH('Resultados Caso II'!$D$4,'Costo SCyD'!$O$2:$S$2,0))+IF($D$6="Sí",INDEX(costos.acceso,MATCH($D29,vel.SAIB,0),MATCH($D$4,years,0)),0)</f>
        <v>205.53446949896656</v>
      </c>
      <c r="N29" s="34" cm="1">
        <f t="array" ref="N29">INDEX('Costo SCyD'!$O$9:$S$597,MATCH(N$11&amp;N$12&amp;N$13&amp;$D29,'Costo SCyD'!$A$9:$A$597&amp;'Costo SCyD'!$B$9:$B$597&amp;'Costo SCyD'!$C$9:$C$597&amp;'Costo SCyD'!$D$9:$D$597,0),MATCH('Resultados Caso II'!$D$4,'Costo SCyD'!$O$2:$S$2,0))+IF($D$6="Sí",INDEX(costos.acceso,MATCH($D29,vel.SAIB,0),MATCH($D$4,years,0)),0)</f>
        <v>229.31118449760058</v>
      </c>
      <c r="P29" s="34" cm="1">
        <f t="array" ref="P29">INDEX('Costo SCyD'!$O$9:$S$597,MATCH(P$11&amp;P$12&amp;P$13&amp;$D29,'Costo SCyD'!$A$9:$A$597&amp;'Costo SCyD'!$B$9:$B$597&amp;'Costo SCyD'!$C$9:$C$597&amp;'Costo SCyD'!$D$9:$D$597,0),MATCH('Resultados Caso II'!$D$4,'Costo SCyD'!$O$2:$S$2,0))+IF($D$6="Sí",INDEX(costos.acceso,MATCH($D29,vel.SAIB,0),MATCH($D$4,years,0)),0)</f>
        <v>215.82829227769966</v>
      </c>
      <c r="Q29" s="34" cm="1">
        <f t="array" ref="Q29">INDEX('Costo SCyD'!$O$9:$S$597,MATCH(Q$11&amp;Q$12&amp;Q$13&amp;$D29,'Costo SCyD'!$A$9:$A$597&amp;'Costo SCyD'!$B$9:$B$597&amp;'Costo SCyD'!$C$9:$C$597&amp;'Costo SCyD'!$D$9:$D$597,0),MATCH('Resultados Caso II'!$D$4,'Costo SCyD'!$O$2:$S$2,0))+IF($D$6="Sí",INDEX(costos.acceso,MATCH($D29,vel.SAIB,0),MATCH($D$4,years,0)),0)</f>
        <v>239.60178556734385</v>
      </c>
      <c r="R29" s="34" cm="1">
        <f t="array" ref="R29">INDEX('Costo SCyD'!$O$9:$S$597,MATCH(R$11&amp;R$12&amp;R$13&amp;$D29,'Costo SCyD'!$A$9:$A$597&amp;'Costo SCyD'!$B$9:$B$597&amp;'Costo SCyD'!$C$9:$C$597&amp;'Costo SCyD'!$D$9:$D$597,0),MATCH('Resultados Caso II'!$D$4,'Costo SCyD'!$O$2:$S$2,0))+IF($D$6="Sí",INDEX(costos.acceso,MATCH($D29,vel.SAIB,0),MATCH($D$4,years,0)),0)</f>
        <v>274.69841119072532</v>
      </c>
      <c r="S29" s="34" cm="1">
        <f t="array" ref="S29">INDEX('Costo SCyD'!$O$9:$S$597,MATCH(S$11&amp;S$12&amp;S$13&amp;$D29,'Costo SCyD'!$A$9:$A$597&amp;'Costo SCyD'!$B$9:$B$597&amp;'Costo SCyD'!$C$9:$C$597&amp;'Costo SCyD'!$D$9:$D$597,0),MATCH('Resultados Caso II'!$D$4,'Costo SCyD'!$O$2:$S$2,0))+IF($D$6="Sí",INDEX(costos.acceso,MATCH($D29,vel.SAIB,0),MATCH($D$4,years,0)),0)</f>
        <v>306.47617503433349</v>
      </c>
    </row>
    <row r="30" spans="3:19">
      <c r="C30" s="10" t="str">
        <f t="shared" si="0"/>
        <v>200 Mbps</v>
      </c>
      <c r="D30" s="22">
        <v>200</v>
      </c>
      <c r="F30" s="34" cm="1">
        <f t="array" ref="F30">INDEX('Costo SCyD'!$O$9:$S$597,MATCH(F$11&amp;F$12&amp;F$13&amp;$D30,'Costo SCyD'!$A$9:$A$597&amp;'Costo SCyD'!$B$9:$B$597&amp;'Costo SCyD'!$C$9:$C$597&amp;'Costo SCyD'!$D$9:$D$597,0),MATCH('Resultados Caso II'!$D$4,'Costo SCyD'!$O$2:$S$2,0))+IF($D$6="Sí",INDEX(costos.acceso,MATCH($D30,vel.SAIB,0),MATCH($D$4,years,0)),0)</f>
        <v>131.31394837890451</v>
      </c>
      <c r="G30" s="34" cm="1">
        <f t="array" ref="G30">INDEX('Costo SCyD'!$O$9:$S$597,MATCH(G$11&amp;G$12&amp;G$13&amp;$D30,'Costo SCyD'!$A$9:$A$597&amp;'Costo SCyD'!$B$9:$B$597&amp;'Costo SCyD'!$C$9:$C$597&amp;'Costo SCyD'!$D$9:$D$597,0),MATCH('Resultados Caso II'!$D$4,'Costo SCyD'!$O$2:$S$2,0))+IF($D$6="Sí",INDEX(costos.acceso,MATCH($D30,vel.SAIB,0),MATCH($D$4,years,0)),0)</f>
        <v>145.77818398804263</v>
      </c>
      <c r="H30" s="34" cm="1">
        <f t="array" ref="H30">INDEX('Costo SCyD'!$O$9:$S$597,MATCH(H$11&amp;H$12&amp;H$13&amp;$D30,'Costo SCyD'!$A$9:$A$597&amp;'Costo SCyD'!$B$9:$B$597&amp;'Costo SCyD'!$C$9:$C$597&amp;'Costo SCyD'!$D$9:$D$597,0),MATCH('Resultados Caso II'!$D$4,'Costo SCyD'!$O$2:$S$2,0))+IF($D$6="Sí",INDEX(costos.acceso,MATCH($D30,vel.SAIB,0),MATCH($D$4,years,0)),0)</f>
        <v>167.13162396917636</v>
      </c>
      <c r="I30" s="34" cm="1">
        <f t="array" ref="I30">INDEX('Costo SCyD'!$O$9:$S$597,MATCH(I$11&amp;I$12&amp;I$13&amp;$D30,'Costo SCyD'!$A$9:$A$597&amp;'Costo SCyD'!$B$9:$B$597&amp;'Costo SCyD'!$C$9:$C$597&amp;'Costo SCyD'!$D$9:$D$597,0),MATCH('Resultados Caso II'!$D$4,'Costo SCyD'!$O$2:$S$2,0))+IF($D$6="Sí",INDEX(costos.acceso,MATCH($D30,vel.SAIB,0),MATCH($D$4,years,0)),0)</f>
        <v>186.46580669804439</v>
      </c>
      <c r="K30" s="34" cm="1">
        <f t="array" ref="K30">INDEX('Costo SCyD'!$O$9:$S$597,MATCH(K$11&amp;K$12&amp;K$13&amp;$D30,'Costo SCyD'!$A$9:$A$597&amp;'Costo SCyD'!$B$9:$B$597&amp;'Costo SCyD'!$C$9:$C$597&amp;'Costo SCyD'!$D$9:$D$597,0),MATCH('Resultados Caso II'!$D$4,'Costo SCyD'!$O$2:$S$2,0))+IF($D$6="Sí",INDEX(costos.acceso,MATCH($D30,vel.SAIB,0),MATCH($D$4,years,0)),0)</f>
        <v>185.73002065117458</v>
      </c>
      <c r="L30" s="34" cm="1">
        <f t="array" ref="L30">INDEX('Costo SCyD'!$O$9:$S$597,MATCH(L$11&amp;L$12&amp;L$13&amp;$D30,'Costo SCyD'!$A$9:$A$597&amp;'Costo SCyD'!$B$9:$B$597&amp;'Costo SCyD'!$C$9:$C$597&amp;'Costo SCyD'!$D$9:$D$597,0),MATCH('Resultados Caso II'!$D$4,'Costo SCyD'!$O$2:$S$2,0))+IF($D$6="Sí",INDEX(costos.acceso,MATCH($D30,vel.SAIB,0),MATCH($D$4,years,0)),0)</f>
        <v>206.18818835958118</v>
      </c>
      <c r="M30" s="34" cm="1">
        <f t="array" ref="M30">INDEX('Costo SCyD'!$O$9:$S$597,MATCH(M$11&amp;M$12&amp;M$13&amp;$D30,'Costo SCyD'!$A$9:$A$597&amp;'Costo SCyD'!$B$9:$B$597&amp;'Costo SCyD'!$C$9:$C$597&amp;'Costo SCyD'!$D$9:$D$597,0),MATCH('Resultados Caso II'!$D$4,'Costo SCyD'!$O$2:$S$2,0))+IF($D$6="Sí",INDEX(costos.acceso,MATCH($D30,vel.SAIB,0),MATCH($D$4,years,0)),0)</f>
        <v>236.39042428067182</v>
      </c>
      <c r="N30" s="34" cm="1">
        <f t="array" ref="N30">INDEX('Costo SCyD'!$O$9:$S$597,MATCH(N$11&amp;N$12&amp;N$13&amp;$D30,'Costo SCyD'!$A$9:$A$597&amp;'Costo SCyD'!$B$9:$B$597&amp;'Costo SCyD'!$C$9:$C$597&amp;'Costo SCyD'!$D$9:$D$597,0),MATCH('Resultados Caso II'!$D$4,'Costo SCyD'!$O$2:$S$2,0))+IF($D$6="Sí",INDEX(costos.acceso,MATCH($D30,vel.SAIB,0),MATCH($D$4,years,0)),0)</f>
        <v>263.73662932466789</v>
      </c>
      <c r="P30" s="34" cm="1">
        <f t="array" ref="P30">INDEX('Costo SCyD'!$O$9:$S$597,MATCH(P$11&amp;P$12&amp;P$13&amp;$D30,'Costo SCyD'!$A$9:$A$597&amp;'Costo SCyD'!$B$9:$B$597&amp;'Costo SCyD'!$C$9:$C$597&amp;'Costo SCyD'!$D$9:$D$597,0),MATCH('Resultados Caso II'!$D$4,'Costo SCyD'!$O$2:$S$2,0))+IF($D$6="Sí",INDEX(costos.acceso,MATCH($D30,vel.SAIB,0),MATCH($D$4,years,0)),0)</f>
        <v>248.22961183917033</v>
      </c>
      <c r="Q30" s="34" cm="1">
        <f t="array" ref="Q30">INDEX('Costo SCyD'!$O$9:$S$597,MATCH(Q$11&amp;Q$12&amp;Q$13&amp;$D30,'Costo SCyD'!$A$9:$A$597&amp;'Costo SCyD'!$B$9:$B$597&amp;'Costo SCyD'!$C$9:$C$597&amp;'Costo SCyD'!$D$9:$D$597,0),MATCH('Resultados Caso II'!$D$4,'Costo SCyD'!$O$2:$S$2,0))+IF($D$6="Sí",INDEX(costos.acceso,MATCH($D30,vel.SAIB,0),MATCH($D$4,years,0)),0)</f>
        <v>275.57211151366386</v>
      </c>
      <c r="R30" s="34" cm="1">
        <f t="array" ref="R30">INDEX('Costo SCyD'!$O$9:$S$597,MATCH(R$11&amp;R$12&amp;R$13&amp;$D30,'Costo SCyD'!$A$9:$A$597&amp;'Costo SCyD'!$B$9:$B$597&amp;'Costo SCyD'!$C$9:$C$597&amp;'Costo SCyD'!$D$9:$D$597,0),MATCH('Resultados Caso II'!$D$4,'Costo SCyD'!$O$2:$S$2,0))+IF($D$6="Sí",INDEX(costos.acceso,MATCH($D30,vel.SAIB,0),MATCH($D$4,years,0)),0)</f>
        <v>315.9376338620832</v>
      </c>
      <c r="S30" s="34" cm="1">
        <f t="array" ref="S30">INDEX('Costo SCyD'!$O$9:$S$597,MATCH(S$11&amp;S$12&amp;S$13&amp;$D30,'Costo SCyD'!$A$9:$A$597&amp;'Costo SCyD'!$B$9:$B$597&amp;'Costo SCyD'!$C$9:$C$597&amp;'Costo SCyD'!$D$9:$D$597,0),MATCH('Resultados Caso II'!$D$4,'Costo SCyD'!$O$2:$S$2,0))+IF($D$6="Sí",INDEX(costos.acceso,MATCH($D30,vel.SAIB,0),MATCH($D$4,years,0)),0)</f>
        <v>352.48604881162186</v>
      </c>
    </row>
    <row r="31" spans="3:19">
      <c r="C31" s="10" t="str">
        <f t="shared" si="0"/>
        <v>250 Mbps</v>
      </c>
      <c r="D31" s="22">
        <v>250</v>
      </c>
      <c r="F31" s="34" cm="1">
        <f t="array" ref="F31">INDEX('Costo SCyD'!$O$9:$S$597,MATCH(F$11&amp;F$12&amp;F$13&amp;$D31,'Costo SCyD'!$A$9:$A$597&amp;'Costo SCyD'!$B$9:$B$597&amp;'Costo SCyD'!$C$9:$C$597&amp;'Costo SCyD'!$D$9:$D$597,0),MATCH('Resultados Caso II'!$D$4,'Costo SCyD'!$O$2:$S$2,0))+IF($D$6="Sí",INDEX(costos.acceso,MATCH($D31,vel.SAIB,0),MATCH($D$4,years,0)),0)</f>
        <v>146.36205828361352</v>
      </c>
      <c r="G31" s="34" cm="1">
        <f t="array" ref="G31">INDEX('Costo SCyD'!$O$9:$S$597,MATCH(G$11&amp;G$12&amp;G$13&amp;$D31,'Costo SCyD'!$A$9:$A$597&amp;'Costo SCyD'!$B$9:$B$597&amp;'Costo SCyD'!$C$9:$C$597&amp;'Costo SCyD'!$D$9:$D$597,0),MATCH('Resultados Caso II'!$D$4,'Costo SCyD'!$O$2:$S$2,0))+IF($D$6="Sí",INDEX(costos.acceso,MATCH($D31,vel.SAIB,0),MATCH($D$4,years,0)),0)</f>
        <v>162.4838436795105</v>
      </c>
      <c r="H31" s="34" cm="1">
        <f t="array" ref="H31">INDEX('Costo SCyD'!$O$9:$S$597,MATCH(H$11&amp;H$12&amp;H$13&amp;$D31,'Costo SCyD'!$A$9:$A$597&amp;'Costo SCyD'!$B$9:$B$597&amp;'Costo SCyD'!$C$9:$C$597&amp;'Costo SCyD'!$D$9:$D$597,0),MATCH('Resultados Caso II'!$D$4,'Costo SCyD'!$O$2:$S$2,0))+IF($D$6="Sí",INDEX(costos.acceso,MATCH($D31,vel.SAIB,0),MATCH($D$4,years,0)),0)</f>
        <v>186.28431168505878</v>
      </c>
      <c r="I31" s="34" cm="1">
        <f t="array" ref="I31">INDEX('Costo SCyD'!$O$9:$S$597,MATCH(I$11&amp;I$12&amp;I$13&amp;$D31,'Costo SCyD'!$A$9:$A$597&amp;'Costo SCyD'!$B$9:$B$597&amp;'Costo SCyD'!$C$9:$C$597&amp;'Costo SCyD'!$D$9:$D$597,0),MATCH('Resultados Caso II'!$D$4,'Costo SCyD'!$O$2:$S$2,0))+IF($D$6="Sí",INDEX(costos.acceso,MATCH($D31,vel.SAIB,0),MATCH($D$4,years,0)),0)</f>
        <v>207.8341227627312</v>
      </c>
      <c r="K31" s="34" cm="1">
        <f t="array" ref="K31">INDEX('Costo SCyD'!$O$9:$S$597,MATCH(K$11&amp;K$12&amp;K$13&amp;$D31,'Costo SCyD'!$A$9:$A$597&amp;'Costo SCyD'!$B$9:$B$597&amp;'Costo SCyD'!$C$9:$C$597&amp;'Costo SCyD'!$D$9:$D$597,0),MATCH('Resultados Caso II'!$D$4,'Costo SCyD'!$O$2:$S$2,0))+IF($D$6="Sí",INDEX(costos.acceso,MATCH($D31,vel.SAIB,0),MATCH($D$4,years,0)),0)</f>
        <v>207.01401826046242</v>
      </c>
      <c r="L31" s="34" cm="1">
        <f t="array" ref="L31">INDEX('Costo SCyD'!$O$9:$S$597,MATCH(L$11&amp;L$12&amp;L$13&amp;$D31,'Costo SCyD'!$A$9:$A$597&amp;'Costo SCyD'!$B$9:$B$597&amp;'Costo SCyD'!$C$9:$C$597&amp;'Costo SCyD'!$D$9:$D$597,0),MATCH('Resultados Caso II'!$D$4,'Costo SCyD'!$O$2:$S$2,0))+IF($D$6="Sí",INDEX(costos.acceso,MATCH($D31,vel.SAIB,0),MATCH($D$4,years,0)),0)</f>
        <v>229.81661898551062</v>
      </c>
      <c r="M31" s="34" cm="1">
        <f t="array" ref="M31">INDEX('Costo SCyD'!$O$9:$S$597,MATCH(M$11&amp;M$12&amp;M$13&amp;$D31,'Costo SCyD'!$A$9:$A$597&amp;'Costo SCyD'!$B$9:$B$597&amp;'Costo SCyD'!$C$9:$C$597&amp;'Costo SCyD'!$D$9:$D$597,0),MATCH('Resultados Caso II'!$D$4,'Costo SCyD'!$O$2:$S$2,0))+IF($D$6="Sí",INDEX(costos.acceso,MATCH($D31,vel.SAIB,0),MATCH($D$4,years,0)),0)</f>
        <v>263.47992336977092</v>
      </c>
      <c r="N31" s="34" cm="1">
        <f t="array" ref="N31">INDEX('Costo SCyD'!$O$9:$S$597,MATCH(N$11&amp;N$12&amp;N$13&amp;$D31,'Costo SCyD'!$A$9:$A$597&amp;'Costo SCyD'!$B$9:$B$597&amp;'Costo SCyD'!$C$9:$C$597&amp;'Costo SCyD'!$D$9:$D$597,0),MATCH('Resultados Caso II'!$D$4,'Costo SCyD'!$O$2:$S$2,0))+IF($D$6="Sí",INDEX(costos.acceso,MATCH($D31,vel.SAIB,0),MATCH($D$4,years,0)),0)</f>
        <v>293.95990592985663</v>
      </c>
      <c r="P31" s="34" cm="1">
        <f t="array" ref="P31">INDEX('Costo SCyD'!$O$9:$S$597,MATCH(P$11&amp;P$12&amp;P$13&amp;$D31,'Costo SCyD'!$A$9:$A$597&amp;'Costo SCyD'!$B$9:$B$597&amp;'Costo SCyD'!$C$9:$C$597&amp;'Costo SCyD'!$D$9:$D$597,0),MATCH('Resultados Caso II'!$D$4,'Costo SCyD'!$O$2:$S$2,0))+IF($D$6="Sí",INDEX(costos.acceso,MATCH($D31,vel.SAIB,0),MATCH($D$4,years,0)),0)</f>
        <v>276.67583957562289</v>
      </c>
      <c r="Q31" s="34" cm="1">
        <f t="array" ref="Q31">INDEX('Costo SCyD'!$O$9:$S$597,MATCH(Q$11&amp;Q$12&amp;Q$13&amp;$D31,'Costo SCyD'!$A$9:$A$597&amp;'Costo SCyD'!$B$9:$B$597&amp;'Costo SCyD'!$C$9:$C$597&amp;'Costo SCyD'!$D$9:$D$597,0),MATCH('Resultados Caso II'!$D$4,'Costo SCyD'!$O$2:$S$2,0))+IF($D$6="Sí",INDEX(costos.acceso,MATCH($D31,vel.SAIB,0),MATCH($D$4,years,0)),0)</f>
        <v>307.15169214408326</v>
      </c>
      <c r="R31" s="34" cm="1">
        <f t="array" ref="R31">INDEX('Costo SCyD'!$O$9:$S$597,MATCH(R$11&amp;R$12&amp;R$13&amp;$D31,'Costo SCyD'!$A$9:$A$597&amp;'Costo SCyD'!$B$9:$B$597&amp;'Costo SCyD'!$C$9:$C$597&amp;'Costo SCyD'!$D$9:$D$597,0),MATCH('Resultados Caso II'!$D$4,'Costo SCyD'!$O$2:$S$2,0))+IF($D$6="Sí",INDEX(costos.acceso,MATCH($D31,vel.SAIB,0),MATCH($D$4,years,0)),0)</f>
        <v>352.14295931366411</v>
      </c>
      <c r="S31" s="34" cm="1">
        <f t="array" ref="S31">INDEX('Costo SCyD'!$O$9:$S$597,MATCH(S$11&amp;S$12&amp;S$13&amp;$D31,'Costo SCyD'!$A$9:$A$597&amp;'Costo SCyD'!$B$9:$B$597&amp;'Costo SCyD'!$C$9:$C$597&amp;'Costo SCyD'!$D$9:$D$597,0),MATCH('Resultados Caso II'!$D$4,'Costo SCyD'!$O$2:$S$2,0))+IF($D$6="Sí",INDEX(costos.acceso,MATCH($D31,vel.SAIB,0),MATCH($D$4,years,0)),0)</f>
        <v>392.87969219738449</v>
      </c>
    </row>
    <row r="32" spans="3:19">
      <c r="C32" s="10" t="str">
        <f t="shared" si="0"/>
        <v>300 Mbps</v>
      </c>
      <c r="D32" s="22">
        <v>300</v>
      </c>
      <c r="F32" s="34" cm="1">
        <f t="array" ref="F32">INDEX('Costo SCyD'!$O$9:$S$597,MATCH(F$11&amp;F$12&amp;F$13&amp;$D32,'Costo SCyD'!$A$9:$A$597&amp;'Costo SCyD'!$B$9:$B$597&amp;'Costo SCyD'!$C$9:$C$597&amp;'Costo SCyD'!$D$9:$D$597,0),MATCH('Resultados Caso II'!$D$4,'Costo SCyD'!$O$2:$S$2,0))+IF($D$6="Sí",INDEX(costos.acceso,MATCH($D32,vel.SAIB,0),MATCH($D$4,years,0)),0)</f>
        <v>159.928708509572</v>
      </c>
      <c r="G32" s="34" cm="1">
        <f t="array" ref="G32">INDEX('Costo SCyD'!$O$9:$S$597,MATCH(G$11&amp;G$12&amp;G$13&amp;$D32,'Costo SCyD'!$A$9:$A$597&amp;'Costo SCyD'!$B$9:$B$597&amp;'Costo SCyD'!$C$9:$C$597&amp;'Costo SCyD'!$D$9:$D$597,0),MATCH('Resultados Caso II'!$D$4,'Costo SCyD'!$O$2:$S$2,0))+IF($D$6="Sí",INDEX(costos.acceso,MATCH($D32,vel.SAIB,0),MATCH($D$4,years,0)),0)</f>
        <v>177.54486086128395</v>
      </c>
      <c r="H32" s="34" cm="1">
        <f t="array" ref="H32">INDEX('Costo SCyD'!$O$9:$S$597,MATCH(H$11&amp;H$12&amp;H$13&amp;$D32,'Costo SCyD'!$A$9:$A$597&amp;'Costo SCyD'!$B$9:$B$597&amp;'Costo SCyD'!$C$9:$C$597&amp;'Costo SCyD'!$D$9:$D$597,0),MATCH('Resultados Caso II'!$D$4,'Costo SCyD'!$O$2:$S$2,0))+IF($D$6="Sí",INDEX(costos.acceso,MATCH($D32,vel.SAIB,0),MATCH($D$4,years,0)),0)</f>
        <v>203.55145133075462</v>
      </c>
      <c r="I32" s="34" cm="1">
        <f t="array" ref="I32">INDEX('Costo SCyD'!$O$9:$S$597,MATCH(I$11&amp;I$12&amp;I$13&amp;$D32,'Costo SCyD'!$A$9:$A$597&amp;'Costo SCyD'!$B$9:$B$597&amp;'Costo SCyD'!$C$9:$C$597&amp;'Costo SCyD'!$D$9:$D$597,0),MATCH('Resultados Caso II'!$D$4,'Costo SCyD'!$O$2:$S$2,0))+IF($D$6="Sí",INDEX(costos.acceso,MATCH($D32,vel.SAIB,0),MATCH($D$4,years,0)),0)</f>
        <v>227.09876608359224</v>
      </c>
      <c r="K32" s="34" cm="1">
        <f t="array" ref="K32">INDEX('Costo SCyD'!$O$9:$S$597,MATCH(K$11&amp;K$12&amp;K$13&amp;$D32,'Costo SCyD'!$A$9:$A$597&amp;'Costo SCyD'!$B$9:$B$597&amp;'Costo SCyD'!$C$9:$C$597&amp;'Costo SCyD'!$D$9:$D$597,0),MATCH('Resultados Caso II'!$D$4,'Costo SCyD'!$O$2:$S$2,0))+IF($D$6="Sí",INDEX(costos.acceso,MATCH($D32,vel.SAIB,0),MATCH($D$4,years,0)),0)</f>
        <v>226.20264412801973</v>
      </c>
      <c r="L32" s="34" cm="1">
        <f t="array" ref="L32">INDEX('Costo SCyD'!$O$9:$S$597,MATCH(L$11&amp;L$12&amp;L$13&amp;$D32,'Costo SCyD'!$A$9:$A$597&amp;'Costo SCyD'!$B$9:$B$597&amp;'Costo SCyD'!$C$9:$C$597&amp;'Costo SCyD'!$D$9:$D$597,0),MATCH('Resultados Caso II'!$D$4,'Costo SCyD'!$O$2:$S$2,0))+IF($D$6="Sí",INDEX(costos.acceso,MATCH($D32,vel.SAIB,0),MATCH($D$4,years,0)),0)</f>
        <v>251.11887260541519</v>
      </c>
      <c r="M32" s="34" cm="1">
        <f t="array" ref="M32">INDEX('Costo SCyD'!$O$9:$S$597,MATCH(M$11&amp;M$12&amp;M$13&amp;$D32,'Costo SCyD'!$A$9:$A$597&amp;'Costo SCyD'!$B$9:$B$597&amp;'Costo SCyD'!$C$9:$C$597&amp;'Costo SCyD'!$D$9:$D$597,0),MATCH('Resultados Caso II'!$D$4,'Costo SCyD'!$O$2:$S$2,0))+IF($D$6="Sí",INDEX(costos.acceso,MATCH($D32,vel.SAIB,0),MATCH($D$4,years,0)),0)</f>
        <v>287.90250941316651</v>
      </c>
      <c r="N32" s="34" cm="1">
        <f t="array" ref="N32">INDEX('Costo SCyD'!$O$9:$S$597,MATCH(N$11&amp;N$12&amp;N$13&amp;$D32,'Costo SCyD'!$A$9:$A$597&amp;'Costo SCyD'!$B$9:$B$597&amp;'Costo SCyD'!$C$9:$C$597&amp;'Costo SCyD'!$D$9:$D$597,0),MATCH('Resultados Caso II'!$D$4,'Costo SCyD'!$O$2:$S$2,0))+IF($D$6="Sí",INDEX(costos.acceso,MATCH($D32,vel.SAIB,0),MATCH($D$4,years,0)),0)</f>
        <v>321.20775466178799</v>
      </c>
      <c r="P32" s="34" cm="1">
        <f t="array" ref="P32">INDEX('Costo SCyD'!$O$9:$S$597,MATCH(P$11&amp;P$12&amp;P$13&amp;$D32,'Costo SCyD'!$A$9:$A$597&amp;'Costo SCyD'!$B$9:$B$597&amp;'Costo SCyD'!$C$9:$C$597&amp;'Costo SCyD'!$D$9:$D$597,0),MATCH('Resultados Caso II'!$D$4,'Costo SCyD'!$O$2:$S$2,0))+IF($D$6="Sí",INDEX(costos.acceso,MATCH($D32,vel.SAIB,0),MATCH($D$4,years,0)),0)</f>
        <v>302.32158674202577</v>
      </c>
      <c r="Q32" s="34" cm="1">
        <f t="array" ref="Q32">INDEX('Costo SCyD'!$O$9:$S$597,MATCH(Q$11&amp;Q$12&amp;Q$13&amp;$D32,'Costo SCyD'!$A$9:$A$597&amp;'Costo SCyD'!$B$9:$B$597&amp;'Costo SCyD'!$C$9:$C$597&amp;'Costo SCyD'!$D$9:$D$597,0),MATCH('Resultados Caso II'!$D$4,'Costo SCyD'!$O$2:$S$2,0))+IF($D$6="Sí",INDEX(costos.acceso,MATCH($D32,vel.SAIB,0),MATCH($D$4,years,0)),0)</f>
        <v>335.62231918019256</v>
      </c>
      <c r="R32" s="34" cm="1">
        <f t="array" ref="R32">INDEX('Costo SCyD'!$O$9:$S$597,MATCH(R$11&amp;R$12&amp;R$13&amp;$D32,'Costo SCyD'!$A$9:$A$597&amp;'Costo SCyD'!$B$9:$B$597&amp;'Costo SCyD'!$C$9:$C$597&amp;'Costo SCyD'!$D$9:$D$597,0),MATCH('Resultados Caso II'!$D$4,'Costo SCyD'!$O$2:$S$2,0))+IF($D$6="Sí",INDEX(costos.acceso,MATCH($D32,vel.SAIB,0),MATCH($D$4,years,0)),0)</f>
        <v>384.78393481350986</v>
      </c>
      <c r="S32" s="34" cm="1">
        <f t="array" ref="S32">INDEX('Costo SCyD'!$O$9:$S$597,MATCH(S$11&amp;S$12&amp;S$13&amp;$D32,'Costo SCyD'!$A$9:$A$597&amp;'Costo SCyD'!$B$9:$B$597&amp;'Costo SCyD'!$C$9:$C$597&amp;'Costo SCyD'!$D$9:$D$597,0),MATCH('Resultados Caso II'!$D$4,'Costo SCyD'!$O$2:$S$2,0))+IF($D$6="Sí",INDEX(costos.acceso,MATCH($D32,vel.SAIB,0),MATCH($D$4,years,0)),0)</f>
        <v>429.29665317367659</v>
      </c>
    </row>
    <row r="33" spans="3:19">
      <c r="C33" s="10" t="str">
        <f t="shared" si="0"/>
        <v>350 Mbps</v>
      </c>
      <c r="D33" s="22">
        <v>350</v>
      </c>
      <c r="F33" s="34" cm="1">
        <f t="array" ref="F33">INDEX('Costo SCyD'!$O$9:$S$597,MATCH(F$11&amp;F$12&amp;F$13&amp;$D33,'Costo SCyD'!$A$9:$A$597&amp;'Costo SCyD'!$B$9:$B$597&amp;'Costo SCyD'!$C$9:$C$597&amp;'Costo SCyD'!$D$9:$D$597,0),MATCH('Resultados Caso II'!$D$4,'Costo SCyD'!$O$2:$S$2,0))+IF($D$6="Sí",INDEX(costos.acceso,MATCH($D33,vel.SAIB,0),MATCH($D$4,years,0)),0)</f>
        <v>172.37566684097251</v>
      </c>
      <c r="G33" s="34" cm="1">
        <f t="array" ref="G33">INDEX('Costo SCyD'!$O$9:$S$597,MATCH(G$11&amp;G$12&amp;G$13&amp;$D33,'Costo SCyD'!$A$9:$A$597&amp;'Costo SCyD'!$B$9:$B$597&amp;'Costo SCyD'!$C$9:$C$597&amp;'Costo SCyD'!$D$9:$D$597,0),MATCH('Resultados Caso II'!$D$4,'Costo SCyD'!$O$2:$S$2,0))+IF($D$6="Sí",INDEX(costos.acceso,MATCH($D33,vel.SAIB,0),MATCH($D$4,years,0)),0)</f>
        <v>191.3628520505421</v>
      </c>
      <c r="H33" s="34" cm="1">
        <f t="array" ref="H33">INDEX('Costo SCyD'!$O$9:$S$597,MATCH(H$11&amp;H$12&amp;H$13&amp;$D33,'Costo SCyD'!$A$9:$A$597&amp;'Costo SCyD'!$B$9:$B$597&amp;'Costo SCyD'!$C$9:$C$597&amp;'Costo SCyD'!$D$9:$D$597,0),MATCH('Resultados Caso II'!$D$4,'Costo SCyD'!$O$2:$S$2,0))+IF($D$6="Sí",INDEX(costos.acceso,MATCH($D33,vel.SAIB,0),MATCH($D$4,years,0)),0)</f>
        <v>219.39348780201365</v>
      </c>
      <c r="I33" s="34" cm="1">
        <f t="array" ref="I33">INDEX('Costo SCyD'!$O$9:$S$597,MATCH(I$11&amp;I$12&amp;I$13&amp;$D33,'Costo SCyD'!$A$9:$A$597&amp;'Costo SCyD'!$B$9:$B$597&amp;'Costo SCyD'!$C$9:$C$597&amp;'Costo SCyD'!$D$9:$D$597,0),MATCH('Resultados Caso II'!$D$4,'Costo SCyD'!$O$2:$S$2,0))+IF($D$6="Sí",INDEX(costos.acceso,MATCH($D33,vel.SAIB,0),MATCH($D$4,years,0)),0)</f>
        <v>244.77344691418097</v>
      </c>
      <c r="K33" s="34" cm="1">
        <f t="array" ref="K33">INDEX('Costo SCyD'!$O$9:$S$597,MATCH(K$11&amp;K$12&amp;K$13&amp;$D33,'Costo SCyD'!$A$9:$A$597&amp;'Costo SCyD'!$B$9:$B$597&amp;'Costo SCyD'!$C$9:$C$597&amp;'Costo SCyD'!$D$9:$D$597,0),MATCH('Resultados Caso II'!$D$4,'Costo SCyD'!$O$2:$S$2,0))+IF($D$6="Sí",INDEX(costos.acceso,MATCH($D33,vel.SAIB,0),MATCH($D$4,years,0)),0)</f>
        <v>243.80758142885188</v>
      </c>
      <c r="L33" s="34" cm="1">
        <f t="array" ref="L33">INDEX('Costo SCyD'!$O$9:$S$597,MATCH(L$11&amp;L$12&amp;L$13&amp;$D33,'Costo SCyD'!$A$9:$A$597&amp;'Costo SCyD'!$B$9:$B$597&amp;'Costo SCyD'!$C$9:$C$597&amp;'Costo SCyD'!$D$9:$D$597,0),MATCH('Resultados Caso II'!$D$4,'Costo SCyD'!$O$2:$S$2,0))+IF($D$6="Sí",INDEX(costos.acceso,MATCH($D33,vel.SAIB,0),MATCH($D$4,years,0)),0)</f>
        <v>270.66299431237434</v>
      </c>
      <c r="M33" s="34" cm="1">
        <f t="array" ref="M33">INDEX('Costo SCyD'!$O$9:$S$597,MATCH(M$11&amp;M$12&amp;M$13&amp;$D33,'Costo SCyD'!$A$9:$A$597&amp;'Costo SCyD'!$B$9:$B$597&amp;'Costo SCyD'!$C$9:$C$597&amp;'Costo SCyD'!$D$9:$D$597,0),MATCH('Resultados Caso II'!$D$4,'Costo SCyD'!$O$2:$S$2,0))+IF($D$6="Sí",INDEX(costos.acceso,MATCH($D33,vel.SAIB,0),MATCH($D$4,years,0)),0)</f>
        <v>310.309434170874</v>
      </c>
      <c r="N33" s="34" cm="1">
        <f t="array" ref="N33">INDEX('Costo SCyD'!$O$9:$S$597,MATCH(N$11&amp;N$12&amp;N$13&amp;$D33,'Costo SCyD'!$A$9:$A$597&amp;'Costo SCyD'!$B$9:$B$597&amp;'Costo SCyD'!$C$9:$C$597&amp;'Costo SCyD'!$D$9:$D$597,0),MATCH('Resultados Caso II'!$D$4,'Costo SCyD'!$O$2:$S$2,0))+IF($D$6="Sí",INDEX(costos.acceso,MATCH($D33,vel.SAIB,0),MATCH($D$4,years,0)),0)</f>
        <v>346.20676562896966</v>
      </c>
      <c r="P33" s="34" cm="1">
        <f t="array" ref="P33">INDEX('Costo SCyD'!$O$9:$S$597,MATCH(P$11&amp;P$12&amp;P$13&amp;$D33,'Costo SCyD'!$A$9:$A$597&amp;'Costo SCyD'!$B$9:$B$597&amp;'Costo SCyD'!$C$9:$C$597&amp;'Costo SCyD'!$D$9:$D$597,0),MATCH('Resultados Caso II'!$D$4,'Costo SCyD'!$O$2:$S$2,0))+IF($D$6="Sí",INDEX(costos.acceso,MATCH($D33,vel.SAIB,0),MATCH($D$4,years,0)),0)</f>
        <v>325.85072186685335</v>
      </c>
      <c r="Q33" s="34" cm="1">
        <f t="array" ref="Q33">INDEX('Costo SCyD'!$O$9:$S$597,MATCH(Q$11&amp;Q$12&amp;Q$13&amp;$D33,'Costo SCyD'!$A$9:$A$597&amp;'Costo SCyD'!$B$9:$B$597&amp;'Costo SCyD'!$C$9:$C$597&amp;'Costo SCyD'!$D$9:$D$597,0),MATCH('Resultados Caso II'!$D$4,'Costo SCyD'!$O$2:$S$2,0))+IF($D$6="Sí",INDEX(costos.acceso,MATCH($D33,vel.SAIB,0),MATCH($D$4,years,0)),0)</f>
        <v>361.74318929072575</v>
      </c>
      <c r="R33" s="34" cm="1">
        <f t="array" ref="R33">INDEX('Costo SCyD'!$O$9:$S$597,MATCH(R$11&amp;R$12&amp;R$13&amp;$D33,'Costo SCyD'!$A$9:$A$597&amp;'Costo SCyD'!$B$9:$B$597&amp;'Costo SCyD'!$C$9:$C$597&amp;'Costo SCyD'!$D$9:$D$597,0),MATCH('Resultados Caso II'!$D$4,'Costo SCyD'!$O$2:$S$2,0))+IF($D$6="Sí",INDEX(costos.acceso,MATCH($D33,vel.SAIB,0),MATCH($D$4,years,0)),0)</f>
        <v>414.73096338549021</v>
      </c>
      <c r="S33" s="34" cm="1">
        <f t="array" ref="S33">INDEX('Costo SCyD'!$O$9:$S$597,MATCH(S$11&amp;S$12&amp;S$13&amp;$D33,'Costo SCyD'!$A$9:$A$597&amp;'Costo SCyD'!$B$9:$B$597&amp;'Costo SCyD'!$C$9:$C$597&amp;'Costo SCyD'!$D$9:$D$597,0),MATCH('Resultados Caso II'!$D$4,'Costo SCyD'!$O$2:$S$2,0))+IF($D$6="Sí",INDEX(costos.acceso,MATCH($D33,vel.SAIB,0),MATCH($D$4,years,0)),0)</f>
        <v>462.70802505093172</v>
      </c>
    </row>
    <row r="34" spans="3:19">
      <c r="C34" s="10" t="str">
        <f t="shared" si="0"/>
        <v>400 Mbps</v>
      </c>
      <c r="D34" s="22">
        <v>400</v>
      </c>
      <c r="F34" s="34" cm="1">
        <f t="array" ref="F34">INDEX('Costo SCyD'!$O$9:$S$597,MATCH(F$11&amp;F$12&amp;F$13&amp;$D34,'Costo SCyD'!$A$9:$A$597&amp;'Costo SCyD'!$B$9:$B$597&amp;'Costo SCyD'!$C$9:$C$597&amp;'Costo SCyD'!$D$9:$D$597,0),MATCH('Resultados Caso II'!$D$4,'Costo SCyD'!$O$2:$S$2,0))+IF($D$6="Sí",INDEX(costos.acceso,MATCH($D34,vel.SAIB,0),MATCH($D$4,years,0)),0)</f>
        <v>183.93807788735742</v>
      </c>
      <c r="G34" s="34" cm="1">
        <f t="array" ref="G34">INDEX('Costo SCyD'!$O$9:$S$597,MATCH(G$11&amp;G$12&amp;G$13&amp;$D34,'Costo SCyD'!$A$9:$A$597&amp;'Costo SCyD'!$B$9:$B$597&amp;'Costo SCyD'!$C$9:$C$597&amp;'Costo SCyD'!$D$9:$D$597,0),MATCH('Resultados Caso II'!$D$4,'Costo SCyD'!$O$2:$S$2,0))+IF($D$6="Sí",INDEX(costos.acceso,MATCH($D34,vel.SAIB,0),MATCH($D$4,years,0)),0)</f>
        <v>204.19886304308082</v>
      </c>
      <c r="H34" s="34" cm="1">
        <f t="array" ref="H34">INDEX('Costo SCyD'!$O$9:$S$597,MATCH(H$11&amp;H$12&amp;H$13&amp;$D34,'Costo SCyD'!$A$9:$A$597&amp;'Costo SCyD'!$B$9:$B$597&amp;'Costo SCyD'!$C$9:$C$597&amp;'Costo SCyD'!$D$9:$D$597,0),MATCH('Resultados Caso II'!$D$4,'Costo SCyD'!$O$2:$S$2,0))+IF($D$6="Sí",INDEX(costos.acceso,MATCH($D34,vel.SAIB,0),MATCH($D$4,years,0)),0)</f>
        <v>234.10970461704244</v>
      </c>
      <c r="I34" s="34" cm="1">
        <f t="array" ref="I34">INDEX('Costo SCyD'!$O$9:$S$597,MATCH(I$11&amp;I$12&amp;I$13&amp;$D34,'Costo SCyD'!$A$9:$A$597&amp;'Costo SCyD'!$B$9:$B$597&amp;'Costo SCyD'!$C$9:$C$597&amp;'Costo SCyD'!$D$9:$D$597,0),MATCH('Resultados Caso II'!$D$4,'Costo SCyD'!$O$2:$S$2,0))+IF($D$6="Sí",INDEX(costos.acceso,MATCH($D34,vel.SAIB,0),MATCH($D$4,years,0)),0)</f>
        <v>261.19207060004754</v>
      </c>
      <c r="K34" s="34" cm="1">
        <f t="array" ref="K34">INDEX('Costo SCyD'!$O$9:$S$597,MATCH(K$11&amp;K$12&amp;K$13&amp;$D34,'Costo SCyD'!$A$9:$A$597&amp;'Costo SCyD'!$B$9:$B$597&amp;'Costo SCyD'!$C$9:$C$597&amp;'Costo SCyD'!$D$9:$D$597,0),MATCH('Resultados Caso II'!$D$4,'Costo SCyD'!$O$2:$S$2,0))+IF($D$6="Sí",INDEX(costos.acceso,MATCH($D34,vel.SAIB,0),MATCH($D$4,years,0)),0)</f>
        <v>260.16141793238842</v>
      </c>
      <c r="L34" s="34" cm="1">
        <f t="array" ref="L34">INDEX('Costo SCyD'!$O$9:$S$597,MATCH(L$11&amp;L$12&amp;L$13&amp;$D34,'Costo SCyD'!$A$9:$A$597&amp;'Costo SCyD'!$B$9:$B$597&amp;'Costo SCyD'!$C$9:$C$597&amp;'Costo SCyD'!$D$9:$D$597,0),MATCH('Resultados Caso II'!$D$4,'Costo SCyD'!$O$2:$S$2,0))+IF($D$6="Sí",INDEX(costos.acceso,MATCH($D34,vel.SAIB,0),MATCH($D$4,years,0)),0)</f>
        <v>288.81820642924578</v>
      </c>
      <c r="M34" s="34" cm="1">
        <f t="array" ref="M34">INDEX('Costo SCyD'!$O$9:$S$597,MATCH(M$11&amp;M$12&amp;M$13&amp;$D34,'Costo SCyD'!$A$9:$A$597&amp;'Costo SCyD'!$B$9:$B$597&amp;'Costo SCyD'!$C$9:$C$597&amp;'Costo SCyD'!$D$9:$D$597,0),MATCH('Resultados Caso II'!$D$4,'Costo SCyD'!$O$2:$S$2,0))+IF($D$6="Sí",INDEX(costos.acceso,MATCH($D34,vel.SAIB,0),MATCH($D$4,years,0)),0)</f>
        <v>331.12400327571675</v>
      </c>
      <c r="N34" s="34" cm="1">
        <f t="array" ref="N34">INDEX('Costo SCyD'!$O$9:$S$597,MATCH(N$11&amp;N$12&amp;N$13&amp;$D34,'Costo SCyD'!$A$9:$A$597&amp;'Costo SCyD'!$B$9:$B$597&amp;'Costo SCyD'!$C$9:$C$597&amp;'Costo SCyD'!$D$9:$D$597,0),MATCH('Resultados Caso II'!$D$4,'Costo SCyD'!$O$2:$S$2,0))+IF($D$6="Sí",INDEX(costos.acceso,MATCH($D34,vel.SAIB,0),MATCH($D$4,years,0)),0)</f>
        <v>369.42921346399152</v>
      </c>
      <c r="P34" s="34" cm="1">
        <f t="array" ref="P34">INDEX('Costo SCyD'!$O$9:$S$597,MATCH(P$11&amp;P$12&amp;P$13&amp;$D34,'Costo SCyD'!$A$9:$A$597&amp;'Costo SCyD'!$B$9:$B$597&amp;'Costo SCyD'!$C$9:$C$597&amp;'Costo SCyD'!$D$9:$D$597,0),MATCH('Resultados Caso II'!$D$4,'Costo SCyD'!$O$2:$S$2,0))+IF($D$6="Sí",INDEX(costos.acceso,MATCH($D34,vel.SAIB,0),MATCH($D$4,years,0)),0)</f>
        <v>347.70775108120102</v>
      </c>
      <c r="Q34" s="34" cm="1">
        <f t="array" ref="Q34">INDEX('Costo SCyD'!$O$9:$S$597,MATCH(Q$11&amp;Q$12&amp;Q$13&amp;$D34,'Costo SCyD'!$A$9:$A$597&amp;'Costo SCyD'!$B$9:$B$597&amp;'Costo SCyD'!$C$9:$C$597&amp;'Costo SCyD'!$D$9:$D$597,0),MATCH('Resultados Caso II'!$D$4,'Costo SCyD'!$O$2:$S$2,0))+IF($D$6="Sí",INDEX(costos.acceso,MATCH($D34,vel.SAIB,0),MATCH($D$4,years,0)),0)</f>
        <v>386.00777097131959</v>
      </c>
      <c r="R34" s="34" cm="1">
        <f t="array" ref="R34">INDEX('Costo SCyD'!$O$9:$S$597,MATCH(R$11&amp;R$12&amp;R$13&amp;$D34,'Costo SCyD'!$A$9:$A$597&amp;'Costo SCyD'!$B$9:$B$597&amp;'Costo SCyD'!$C$9:$C$597&amp;'Costo SCyD'!$D$9:$D$597,0),MATCH('Resultados Caso II'!$D$4,'Costo SCyD'!$O$2:$S$2,0))+IF($D$6="Sí",INDEX(costos.acceso,MATCH($D34,vel.SAIB,0),MATCH($D$4,years,0)),0)</f>
        <v>442.54979628810759</v>
      </c>
      <c r="S34" s="34" cm="1">
        <f t="array" ref="S34">INDEX('Costo SCyD'!$O$9:$S$597,MATCH(S$11&amp;S$12&amp;S$13&amp;$D34,'Costo SCyD'!$A$9:$A$597&amp;'Costo SCyD'!$B$9:$B$597&amp;'Costo SCyD'!$C$9:$C$597&amp;'Costo SCyD'!$D$9:$D$597,0),MATCH('Resultados Caso II'!$D$4,'Costo SCyD'!$O$2:$S$2,0))+IF($D$6="Sí",INDEX(costos.acceso,MATCH($D34,vel.SAIB,0),MATCH($D$4,years,0)),0)</f>
        <v>493.74500653530544</v>
      </c>
    </row>
    <row r="35" spans="3:19">
      <c r="C35" s="10" t="str">
        <f t="shared" si="0"/>
        <v>500 Mbps</v>
      </c>
      <c r="D35" s="22">
        <v>500</v>
      </c>
      <c r="F35" s="34" cm="1">
        <f t="array" ref="F35">INDEX('Costo SCyD'!$O$9:$S$597,MATCH(F$11&amp;F$12&amp;F$13&amp;$D35,'Costo SCyD'!$A$9:$A$597&amp;'Costo SCyD'!$B$9:$B$597&amp;'Costo SCyD'!$C$9:$C$597&amp;'Costo SCyD'!$D$9:$D$597,0),MATCH('Resultados Caso II'!$D$4,'Costo SCyD'!$O$2:$S$2,0))+IF($D$6="Sí",INDEX(costos.acceso,MATCH($D35,vel.SAIB,0),MATCH($D$4,years,0)),0)</f>
        <v>205.01672525026422</v>
      </c>
      <c r="G35" s="34" cm="1">
        <f t="array" ref="G35">INDEX('Costo SCyD'!$O$9:$S$597,MATCH(G$11&amp;G$12&amp;G$13&amp;$D35,'Costo SCyD'!$A$9:$A$597&amp;'Costo SCyD'!$B$9:$B$597&amp;'Costo SCyD'!$C$9:$C$597&amp;'Costo SCyD'!$D$9:$D$597,0),MATCH('Resultados Caso II'!$D$4,'Costo SCyD'!$O$2:$S$2,0))+IF($D$6="Sí",INDEX(costos.acceso,MATCH($D35,vel.SAIB,0),MATCH($D$4,years,0)),0)</f>
        <v>227.59932408642982</v>
      </c>
      <c r="H35" s="34" cm="1">
        <f t="array" ref="H35">INDEX('Costo SCyD'!$O$9:$S$597,MATCH(H$11&amp;H$12&amp;H$13&amp;$D35,'Costo SCyD'!$A$9:$A$597&amp;'Costo SCyD'!$B$9:$B$597&amp;'Costo SCyD'!$C$9:$C$597&amp;'Costo SCyD'!$D$9:$D$597,0),MATCH('Resultados Caso II'!$D$4,'Costo SCyD'!$O$2:$S$2,0))+IF($D$6="Sí",INDEX(costos.acceso,MATCH($D35,vel.SAIB,0),MATCH($D$4,years,0)),0)</f>
        <v>260.93784137118911</v>
      </c>
      <c r="I35" s="34" cm="1">
        <f t="array" ref="I35">INDEX('Costo SCyD'!$O$9:$S$597,MATCH(I$11&amp;I$12&amp;I$13&amp;$D35,'Costo SCyD'!$A$9:$A$597&amp;'Costo SCyD'!$B$9:$B$597&amp;'Costo SCyD'!$C$9:$C$597&amp;'Costo SCyD'!$D$9:$D$597,0),MATCH('Resultados Caso II'!$D$4,'Costo SCyD'!$O$2:$S$2,0))+IF($D$6="Sí",INDEX(costos.acceso,MATCH($D35,vel.SAIB,0),MATCH($D$4,years,0)),0)</f>
        <v>291.12374985537519</v>
      </c>
      <c r="K35" s="34" cm="1">
        <f t="array" ref="K35">INDEX('Costo SCyD'!$O$9:$S$597,MATCH(K$11&amp;K$12&amp;K$13&amp;$D35,'Costo SCyD'!$A$9:$A$597&amp;'Costo SCyD'!$B$9:$B$597&amp;'Costo SCyD'!$C$9:$C$597&amp;'Costo SCyD'!$D$9:$D$597,0),MATCH('Resultados Caso II'!$D$4,'Costo SCyD'!$O$2:$S$2,0))+IF($D$6="Sí",INDEX(costos.acceso,MATCH($D35,vel.SAIB,0),MATCH($D$4,years,0)),0)</f>
        <v>289.97498806977404</v>
      </c>
      <c r="L35" s="34" cm="1">
        <f t="array" ref="L35">INDEX('Costo SCyD'!$O$9:$S$597,MATCH(L$11&amp;L$12&amp;L$13&amp;$D35,'Costo SCyD'!$A$9:$A$597&amp;'Costo SCyD'!$B$9:$B$597&amp;'Costo SCyD'!$C$9:$C$597&amp;'Costo SCyD'!$D$9:$D$597,0),MATCH('Resultados Caso II'!$D$4,'Costo SCyD'!$O$2:$S$2,0))+IF($D$6="Sí",INDEX(costos.acceso,MATCH($D35,vel.SAIB,0),MATCH($D$4,years,0)),0)</f>
        <v>321.91574226974473</v>
      </c>
      <c r="M35" s="34" cm="1">
        <f t="array" ref="M35">INDEX('Costo SCyD'!$O$9:$S$597,MATCH(M$11&amp;M$12&amp;M$13&amp;$D35,'Costo SCyD'!$A$9:$A$597&amp;'Costo SCyD'!$B$9:$B$597&amp;'Costo SCyD'!$C$9:$C$597&amp;'Costo SCyD'!$D$9:$D$597,0),MATCH('Resultados Caso II'!$D$4,'Costo SCyD'!$O$2:$S$2,0))+IF($D$6="Sí",INDEX(costos.acceso,MATCH($D35,vel.SAIB,0),MATCH($D$4,years,0)),0)</f>
        <v>369.06963247119586</v>
      </c>
      <c r="N35" s="34" cm="1">
        <f t="array" ref="N35">INDEX('Costo SCyD'!$O$9:$S$597,MATCH(N$11&amp;N$12&amp;N$13&amp;$D35,'Costo SCyD'!$A$9:$A$597&amp;'Costo SCyD'!$B$9:$B$597&amp;'Costo SCyD'!$C$9:$C$597&amp;'Costo SCyD'!$D$9:$D$597,0),MATCH('Resultados Caso II'!$D$4,'Costo SCyD'!$O$2:$S$2,0))+IF($D$6="Sí",INDEX(costos.acceso,MATCH($D35,vel.SAIB,0),MATCH($D$4,years,0)),0)</f>
        <v>411.76448305907911</v>
      </c>
      <c r="P35" s="34" cm="1">
        <f t="array" ref="P35">INDEX('Costo SCyD'!$O$9:$S$597,MATCH(P$11&amp;P$12&amp;P$13&amp;$D35,'Costo SCyD'!$A$9:$A$597&amp;'Costo SCyD'!$B$9:$B$597&amp;'Costo SCyD'!$C$9:$C$597&amp;'Costo SCyD'!$D$9:$D$597,0),MATCH('Resultados Caso II'!$D$4,'Costo SCyD'!$O$2:$S$2,0))+IF($D$6="Sí",INDEX(costos.acceso,MATCH($D35,vel.SAIB,0),MATCH($D$4,years,0)),0)</f>
        <v>387.55381859789202</v>
      </c>
      <c r="Q35" s="34" cm="1">
        <f t="array" ref="Q35">INDEX('Costo SCyD'!$O$9:$S$597,MATCH(Q$11&amp;Q$12&amp;Q$13&amp;$D35,'Costo SCyD'!$A$9:$A$597&amp;'Costo SCyD'!$B$9:$B$597&amp;'Costo SCyD'!$C$9:$C$597&amp;'Costo SCyD'!$D$9:$D$597,0),MATCH('Resultados Caso II'!$D$4,'Costo SCyD'!$O$2:$S$2,0))+IF($D$6="Sí",INDEX(costos.acceso,MATCH($D35,vel.SAIB,0),MATCH($D$4,years,0)),0)</f>
        <v>430.24288409797134</v>
      </c>
      <c r="R35" s="34" cm="1">
        <f t="array" ref="R35">INDEX('Costo SCyD'!$O$9:$S$597,MATCH(R$11&amp;R$12&amp;R$13&amp;$D35,'Costo SCyD'!$A$9:$A$597&amp;'Costo SCyD'!$B$9:$B$597&amp;'Costo SCyD'!$C$9:$C$597&amp;'Costo SCyD'!$D$9:$D$597,0),MATCH('Resultados Caso II'!$D$4,'Costo SCyD'!$O$2:$S$2,0))+IF($D$6="Sí",INDEX(costos.acceso,MATCH($D35,vel.SAIB,0),MATCH($D$4,years,0)),0)</f>
        <v>493.26442375200816</v>
      </c>
      <c r="S35" s="34" cm="1">
        <f t="array" ref="S35">INDEX('Costo SCyD'!$O$9:$S$597,MATCH(S$11&amp;S$12&amp;S$13&amp;$D35,'Costo SCyD'!$A$9:$A$597&amp;'Costo SCyD'!$B$9:$B$597&amp;'Costo SCyD'!$C$9:$C$597&amp;'Costo SCyD'!$D$9:$D$597,0),MATCH('Resultados Caso II'!$D$4,'Costo SCyD'!$O$2:$S$2,0))+IF($D$6="Sí",INDEX(costos.acceso,MATCH($D35,vel.SAIB,0),MATCH($D$4,years,0)),0)</f>
        <v>550.32642240900668</v>
      </c>
    </row>
    <row r="36" spans="3:19">
      <c r="C36" s="10" t="str">
        <f t="shared" si="0"/>
        <v>750 Mbps</v>
      </c>
      <c r="D36" s="22">
        <v>750</v>
      </c>
      <c r="F36" s="34" cm="1">
        <f t="array" ref="F36">INDEX('Costo SCyD'!$O$9:$S$597,MATCH(F$11&amp;F$12&amp;F$13&amp;$D36,'Costo SCyD'!$A$9:$A$597&amp;'Costo SCyD'!$B$9:$B$597&amp;'Costo SCyD'!$C$9:$C$597&amp;'Costo SCyD'!$D$9:$D$597,0),MATCH('Resultados Caso II'!$D$4,'Costo SCyD'!$O$2:$S$2,0))+IF($D$6="Sí",INDEX(costos.acceso,MATCH($D36,vel.SAIB,0),MATCH($D$4,years,0)),0)</f>
        <v>249.69213474205381</v>
      </c>
      <c r="G36" s="34" cm="1">
        <f t="array" ref="G36">INDEX('Costo SCyD'!$O$9:$S$597,MATCH(G$11&amp;G$12&amp;G$13&amp;$D36,'Costo SCyD'!$A$9:$A$597&amp;'Costo SCyD'!$B$9:$B$597&amp;'Costo SCyD'!$C$9:$C$597&amp;'Costo SCyD'!$D$9:$D$597,0),MATCH('Resultados Caso II'!$D$4,'Costo SCyD'!$O$2:$S$2,0))+IF($D$6="Sí",INDEX(costos.acceso,MATCH($D36,vel.SAIB,0),MATCH($D$4,years,0)),0)</f>
        <v>277.19573136102446</v>
      </c>
      <c r="H36" s="34" cm="1">
        <f t="array" ref="H36">INDEX('Costo SCyD'!$O$9:$S$597,MATCH(H$11&amp;H$12&amp;H$13&amp;$D36,'Costo SCyD'!$A$9:$A$597&amp;'Costo SCyD'!$B$9:$B$597&amp;'Costo SCyD'!$C$9:$C$597&amp;'Costo SCyD'!$D$9:$D$597,0),MATCH('Resultados Caso II'!$D$4,'Costo SCyD'!$O$2:$S$2,0))+IF($D$6="Sí",INDEX(costos.acceso,MATCH($D36,vel.SAIB,0),MATCH($D$4,years,0)),0)</f>
        <v>317.7990798917595</v>
      </c>
      <c r="I36" s="34" cm="1">
        <f t="array" ref="I36">INDEX('Costo SCyD'!$O$9:$S$597,MATCH(I$11&amp;I$12&amp;I$13&amp;$D36,'Costo SCyD'!$A$9:$A$597&amp;'Costo SCyD'!$B$9:$B$597&amp;'Costo SCyD'!$C$9:$C$597&amp;'Costo SCyD'!$D$9:$D$597,0),MATCH('Resultados Caso II'!$D$4,'Costo SCyD'!$O$2:$S$2,0))+IF($D$6="Sí",INDEX(costos.acceso,MATCH($D36,vel.SAIB,0),MATCH($D$4,years,0)),0)</f>
        <v>354.56283133371642</v>
      </c>
      <c r="K36" s="34" cm="1">
        <f t="array" ref="K36">INDEX('Costo SCyD'!$O$9:$S$597,MATCH(K$11&amp;K$12&amp;K$13&amp;$D36,'Costo SCyD'!$A$9:$A$597&amp;'Costo SCyD'!$B$9:$B$597&amp;'Costo SCyD'!$C$9:$C$597&amp;'Costo SCyD'!$D$9:$D$597,0),MATCH('Resultados Caso II'!$D$4,'Costo SCyD'!$O$2:$S$2,0))+IF($D$6="Sí",INDEX(costos.acceso,MATCH($D36,vel.SAIB,0),MATCH($D$4,years,0)),0)</f>
        <v>353.16374166331661</v>
      </c>
      <c r="L36" s="34" cm="1">
        <f t="array" ref="L36">INDEX('Costo SCyD'!$O$9:$S$597,MATCH(L$11&amp;L$12&amp;L$13&amp;$D36,'Costo SCyD'!$A$9:$A$597&amp;'Costo SCyD'!$B$9:$B$597&amp;'Costo SCyD'!$C$9:$C$597&amp;'Costo SCyD'!$D$9:$D$597,0),MATCH('Resultados Caso II'!$D$4,'Costo SCyD'!$O$2:$S$2,0))+IF($D$6="Sí",INDEX(costos.acceso,MATCH($D36,vel.SAIB,0),MATCH($D$4,years,0)),0)</f>
        <v>392.06473909036242</v>
      </c>
      <c r="M36" s="34" cm="1">
        <f t="array" ref="M36">INDEX('Costo SCyD'!$O$9:$S$597,MATCH(M$11&amp;M$12&amp;M$13&amp;$D36,'Costo SCyD'!$A$9:$A$597&amp;'Costo SCyD'!$B$9:$B$597&amp;'Costo SCyD'!$C$9:$C$597&amp;'Costo SCyD'!$D$9:$D$597,0),MATCH('Resultados Caso II'!$D$4,'Costo SCyD'!$O$2:$S$2,0))+IF($D$6="Sí",INDEX(costos.acceso,MATCH($D36,vel.SAIB,0),MATCH($D$4,years,0)),0)</f>
        <v>449.49398293093338</v>
      </c>
      <c r="N36" s="34" cm="1">
        <f t="array" ref="N36">INDEX('Costo SCyD'!$O$9:$S$597,MATCH(N$11&amp;N$12&amp;N$13&amp;$D36,'Costo SCyD'!$A$9:$A$597&amp;'Costo SCyD'!$B$9:$B$597&amp;'Costo SCyD'!$C$9:$C$597&amp;'Costo SCyD'!$D$9:$D$597,0),MATCH('Resultados Caso II'!$D$4,'Costo SCyD'!$O$2:$S$2,0))+IF($D$6="Sí",INDEX(costos.acceso,MATCH($D36,vel.SAIB,0),MATCH($D$4,years,0)),0)</f>
        <v>501.49251316190953</v>
      </c>
      <c r="P36" s="34" cm="1">
        <f t="array" ref="P36">INDEX('Costo SCyD'!$O$9:$S$597,MATCH(P$11&amp;P$12&amp;P$13&amp;$D36,'Costo SCyD'!$A$9:$A$597&amp;'Costo SCyD'!$B$9:$B$597&amp;'Costo SCyD'!$C$9:$C$597&amp;'Costo SCyD'!$D$9:$D$597,0),MATCH('Resultados Caso II'!$D$4,'Costo SCyD'!$O$2:$S$2,0))+IF($D$6="Sí",INDEX(costos.acceso,MATCH($D36,vel.SAIB,0),MATCH($D$4,years,0)),0)</f>
        <v>472.00607743107838</v>
      </c>
      <c r="Q36" s="34" cm="1">
        <f t="array" ref="Q36">INDEX('Costo SCyD'!$O$9:$S$597,MATCH(Q$11&amp;Q$12&amp;Q$13&amp;$D36,'Costo SCyD'!$A$9:$A$597&amp;'Costo SCyD'!$B$9:$B$597&amp;'Costo SCyD'!$C$9:$C$597&amp;'Costo SCyD'!$D$9:$D$597,0),MATCH('Resultados Caso II'!$D$4,'Costo SCyD'!$O$2:$S$2,0))+IF($D$6="Sí",INDEX(costos.acceso,MATCH($D36,vel.SAIB,0),MATCH($D$4,years,0)),0)</f>
        <v>523.99756193970347</v>
      </c>
      <c r="R36" s="34" cm="1">
        <f t="array" ref="R36">INDEX('Costo SCyD'!$O$9:$S$597,MATCH(R$11&amp;R$12&amp;R$13&amp;$D36,'Costo SCyD'!$A$9:$A$597&amp;'Costo SCyD'!$B$9:$B$597&amp;'Costo SCyD'!$C$9:$C$597&amp;'Costo SCyD'!$D$9:$D$597,0),MATCH('Resultados Caso II'!$D$4,'Costo SCyD'!$O$2:$S$2,0))+IF($D$6="Sí",INDEX(costos.acceso,MATCH($D36,vel.SAIB,0),MATCH($D$4,years,0)),0)</f>
        <v>600.75219135707675</v>
      </c>
      <c r="S36" s="34" cm="1">
        <f t="array" ref="S36">INDEX('Costo SCyD'!$O$9:$S$597,MATCH(S$11&amp;S$12&amp;S$13&amp;$D36,'Costo SCyD'!$A$9:$A$597&amp;'Costo SCyD'!$B$9:$B$597&amp;'Costo SCyD'!$C$9:$C$597&amp;'Costo SCyD'!$D$9:$D$597,0),MATCH('Resultados Caso II'!$D$4,'Costo SCyD'!$O$2:$S$2,0))+IF($D$6="Sí",INDEX(costos.acceso,MATCH($D36,vel.SAIB,0),MATCH($D$4,years,0)),0)</f>
        <v>670.2486299521313</v>
      </c>
    </row>
    <row r="37" spans="3:19">
      <c r="C37" s="10" t="str">
        <f t="shared" si="0"/>
        <v>1000 Mbps</v>
      </c>
      <c r="D37" s="22">
        <v>1000</v>
      </c>
      <c r="F37" s="34" cm="1">
        <f t="array" ref="F37">INDEX('Costo SCyD'!$O$9:$S$597,MATCH(F$11&amp;F$12&amp;F$13&amp;$D37,'Costo SCyD'!$A$9:$A$597&amp;'Costo SCyD'!$B$9:$B$597&amp;'Costo SCyD'!$C$9:$C$597&amp;'Costo SCyD'!$D$9:$D$597,0),MATCH('Resultados Caso II'!$D$4,'Costo SCyD'!$O$2:$S$2,0))+IF($D$6="Sí",INDEX(costos.acceso,MATCH($D37,vel.SAIB,0),MATCH($D$4,years,0)),0)</f>
        <v>287.17727890171506</v>
      </c>
      <c r="G37" s="34" cm="1">
        <f t="array" ref="G37">INDEX('Costo SCyD'!$O$9:$S$597,MATCH(G$11&amp;G$12&amp;G$13&amp;$D37,'Costo SCyD'!$A$9:$A$597&amp;'Costo SCyD'!$B$9:$B$597&amp;'Costo SCyD'!$C$9:$C$597&amp;'Costo SCyD'!$D$9:$D$597,0),MATCH('Resultados Caso II'!$D$4,'Costo SCyD'!$O$2:$S$2,0))+IF($D$6="Sí",INDEX(costos.acceso,MATCH($D37,vel.SAIB,0),MATCH($D$4,years,0)),0)</f>
        <v>318.80986534744312</v>
      </c>
      <c r="H37" s="34" cm="1">
        <f t="array" ref="H37">INDEX('Costo SCyD'!$O$9:$S$597,MATCH(H$11&amp;H$12&amp;H$13&amp;$D37,'Costo SCyD'!$A$9:$A$597&amp;'Costo SCyD'!$B$9:$B$597&amp;'Costo SCyD'!$C$9:$C$597&amp;'Costo SCyD'!$D$9:$D$597,0),MATCH('Resultados Caso II'!$D$4,'Costo SCyD'!$O$2:$S$2,0))+IF($D$6="Sí",INDEX(costos.acceso,MATCH($D37,vel.SAIB,0),MATCH($D$4,years,0)),0)</f>
        <v>365.50880985925261</v>
      </c>
      <c r="I37" s="34" cm="1">
        <f t="array" ref="I37">INDEX('Costo SCyD'!$O$9:$S$597,MATCH(I$11&amp;I$12&amp;I$13&amp;$D37,'Costo SCyD'!$A$9:$A$597&amp;'Costo SCyD'!$B$9:$B$597&amp;'Costo SCyD'!$C$9:$C$597&amp;'Costo SCyD'!$D$9:$D$597,0),MATCH('Resultados Caso II'!$D$4,'Costo SCyD'!$O$2:$S$2,0))+IF($D$6="Sí",INDEX(costos.acceso,MATCH($D37,vel.SAIB,0),MATCH($D$4,years,0)),0)</f>
        <v>407.79173604043535</v>
      </c>
      <c r="K37" s="34" cm="1">
        <f t="array" ref="K37">INDEX('Costo SCyD'!$O$9:$S$597,MATCH(K$11&amp;K$12&amp;K$13&amp;$D37,'Costo SCyD'!$A$9:$A$597&amp;'Costo SCyD'!$B$9:$B$597&amp;'Costo SCyD'!$C$9:$C$597&amp;'Costo SCyD'!$D$9:$D$597,0),MATCH('Resultados Caso II'!$D$4,'Costo SCyD'!$O$2:$S$2,0))+IF($D$6="Sí",INDEX(costos.acceso,MATCH($D37,vel.SAIB,0),MATCH($D$4,years,0)),0)</f>
        <v>406.1826074032839</v>
      </c>
      <c r="L37" s="34" cm="1">
        <f t="array" ref="L37">INDEX('Costo SCyD'!$O$9:$S$597,MATCH(L$11&amp;L$12&amp;L$13&amp;$D37,'Costo SCyD'!$A$9:$A$597&amp;'Costo SCyD'!$B$9:$B$597&amp;'Costo SCyD'!$C$9:$C$597&amp;'Costo SCyD'!$D$9:$D$597,0),MATCH('Resultados Caso II'!$D$4,'Costo SCyD'!$O$2:$S$2,0))+IF($D$6="Sí",INDEX(costos.acceso,MATCH($D37,vel.SAIB,0),MATCH($D$4,years,0)),0)</f>
        <v>450.92363458542729</v>
      </c>
      <c r="M37" s="34" cm="1">
        <f t="array" ref="M37">INDEX('Costo SCyD'!$O$9:$S$597,MATCH(M$11&amp;M$12&amp;M$13&amp;$D37,'Costo SCyD'!$A$9:$A$597&amp;'Costo SCyD'!$B$9:$B$597&amp;'Costo SCyD'!$C$9:$C$597&amp;'Costo SCyD'!$D$9:$D$597,0),MATCH('Resultados Caso II'!$D$4,'Costo SCyD'!$O$2:$S$2,0))+IF($D$6="Sí",INDEX(costos.acceso,MATCH($D37,vel.SAIB,0),MATCH($D$4,years,0)),0)</f>
        <v>516.97446951683514</v>
      </c>
      <c r="N37" s="34" cm="1">
        <f t="array" ref="N37">INDEX('Costo SCyD'!$O$9:$S$597,MATCH(N$11&amp;N$12&amp;N$13&amp;$D37,'Costo SCyD'!$A$9:$A$597&amp;'Costo SCyD'!$B$9:$B$597&amp;'Costo SCyD'!$C$9:$C$597&amp;'Costo SCyD'!$D$9:$D$597,0),MATCH('Resultados Caso II'!$D$4,'Costo SCyD'!$O$2:$S$2,0))+IF($D$6="Sí",INDEX(costos.acceso,MATCH($D37,vel.SAIB,0),MATCH($D$4,years,0)),0)</f>
        <v>576.77930251266309</v>
      </c>
      <c r="P37" s="34" cm="1">
        <f t="array" ref="P37">INDEX('Costo SCyD'!$O$9:$S$597,MATCH(P$11&amp;P$12&amp;P$13&amp;$D37,'Costo SCyD'!$A$9:$A$597&amp;'Costo SCyD'!$B$9:$B$597&amp;'Costo SCyD'!$C$9:$C$597&amp;'Costo SCyD'!$D$9:$D$597,0),MATCH('Resultados Caso II'!$D$4,'Costo SCyD'!$O$2:$S$2,0))+IF($D$6="Sí",INDEX(costos.acceso,MATCH($D37,vel.SAIB,0),MATCH($D$4,years,0)),0)</f>
        <v>542.86620234057261</v>
      </c>
      <c r="Q37" s="34" cm="1">
        <f t="array" ref="Q37">INDEX('Costo SCyD'!$O$9:$S$597,MATCH(Q$11&amp;Q$12&amp;Q$13&amp;$D37,'Costo SCyD'!$A$9:$A$597&amp;'Costo SCyD'!$B$9:$B$597&amp;'Costo SCyD'!$C$9:$C$597&amp;'Costo SCyD'!$D$9:$D$597,0),MATCH('Resultados Caso II'!$D$4,'Costo SCyD'!$O$2:$S$2,0))+IF($D$6="Sí",INDEX(costos.acceso,MATCH($D37,vel.SAIB,0),MATCH($D$4,years,0)),0)</f>
        <v>602.66293187180895</v>
      </c>
      <c r="R37" s="34" cm="1">
        <f t="array" ref="R37">INDEX('Costo SCyD'!$O$9:$S$597,MATCH(R$11&amp;R$12&amp;R$13&amp;$D37,'Costo SCyD'!$A$9:$A$597&amp;'Costo SCyD'!$B$9:$B$597&amp;'Costo SCyD'!$C$9:$C$597&amp;'Costo SCyD'!$D$9:$D$597,0),MATCH('Resultados Caso II'!$D$4,'Costo SCyD'!$O$2:$S$2,0))+IF($D$6="Sí",INDEX(costos.acceso,MATCH($D37,vel.SAIB,0),MATCH($D$4,years,0)),0)</f>
        <v>690.94038459158162</v>
      </c>
      <c r="S37" s="34" cm="1">
        <f t="array" ref="S37">INDEX('Costo SCyD'!$O$9:$S$597,MATCH(S$11&amp;S$12&amp;S$13&amp;$D37,'Costo SCyD'!$A$9:$A$597&amp;'Costo SCyD'!$B$9:$B$597&amp;'Costo SCyD'!$C$9:$C$597&amp;'Costo SCyD'!$D$9:$D$597,0),MATCH('Resultados Caso II'!$D$4,'Costo SCyD'!$O$2:$S$2,0))+IF($D$6="Sí",INDEX(costos.acceso,MATCH($D37,vel.SAIB,0),MATCH($D$4,years,0)),0)</f>
        <v>770.87000732361309</v>
      </c>
    </row>
    <row r="39" spans="3:19">
      <c r="F39" s="10" t="str">
        <f>+$F$40&amp;$F$9&amp;F42</f>
        <v>SimétricoLocalCalidad Best Effort</v>
      </c>
      <c r="G39" s="10" t="str">
        <f>+$F$40&amp;$F$9&amp;G42</f>
        <v>SimétricoLocalCalidad Datos Generales</v>
      </c>
      <c r="H39" s="10" t="str">
        <f>+$F$40&amp;$F$9&amp;H42</f>
        <v>SimétricoLocalCalidad Doble</v>
      </c>
      <c r="I39" s="10" t="str">
        <f>+$F$40&amp;$F$9&amp;I42</f>
        <v>SimétricoLocalCalidad Triple</v>
      </c>
      <c r="K39" s="10" t="str">
        <f>+$K$40&amp;$K$9&amp;K42</f>
        <v>SimétricoRegionalCalidad Best Effort</v>
      </c>
      <c r="L39" s="10" t="str">
        <f>+$K$40&amp;$K$9&amp;L42</f>
        <v>SimétricoRegionalCalidad Datos Generales</v>
      </c>
      <c r="M39" s="10" t="str">
        <f>+$K$40&amp;$K$9&amp;M42</f>
        <v>SimétricoRegionalCalidad Doble</v>
      </c>
      <c r="N39" s="10" t="str">
        <f>+$K$40&amp;$K$9&amp;N42</f>
        <v>SimétricoRegionalCalidad Triple</v>
      </c>
      <c r="P39" s="10" t="str">
        <f>+$P$40&amp;$P$9&amp;P42</f>
        <v>SimétricoNacionalCalidad Best Effort</v>
      </c>
      <c r="Q39" s="10" t="str">
        <f>+$P$40&amp;$P$9&amp;Q42</f>
        <v>SimétricoNacionalCalidad Datos Generales</v>
      </c>
      <c r="R39" s="10" t="str">
        <f>+$P$40&amp;$P$9&amp;R42</f>
        <v>SimétricoNacionalCalidad Doble</v>
      </c>
      <c r="S39" s="10" t="str">
        <f>+$P$40&amp;$P$9&amp;S42</f>
        <v>SimétricoNacionalCalidad Triple</v>
      </c>
    </row>
    <row r="40" spans="3:19">
      <c r="D40" s="37" t="s">
        <v>205</v>
      </c>
      <c r="F40" s="127" t="s">
        <v>147</v>
      </c>
      <c r="G40" s="127"/>
      <c r="H40" s="127"/>
      <c r="I40" s="127"/>
      <c r="J40" s="40"/>
      <c r="K40" s="127" t="s">
        <v>147</v>
      </c>
      <c r="L40" s="127"/>
      <c r="M40" s="127"/>
      <c r="N40" s="127"/>
      <c r="O40" s="40"/>
      <c r="P40" s="127" t="s">
        <v>147</v>
      </c>
      <c r="Q40" s="127"/>
      <c r="R40" s="127"/>
      <c r="S40" s="127"/>
    </row>
    <row r="41" spans="3:19">
      <c r="D41" s="37" t="s">
        <v>206</v>
      </c>
      <c r="F41" s="127" t="s">
        <v>136</v>
      </c>
      <c r="G41" s="127"/>
      <c r="H41" s="127"/>
      <c r="I41" s="127"/>
      <c r="J41" s="40"/>
      <c r="K41" s="127" t="s">
        <v>138</v>
      </c>
      <c r="L41" s="127"/>
      <c r="M41" s="127"/>
      <c r="N41" s="127"/>
      <c r="O41" s="40"/>
      <c r="P41" s="127" t="s">
        <v>139</v>
      </c>
      <c r="Q41" s="127"/>
      <c r="R41" s="127"/>
      <c r="S41" s="127"/>
    </row>
    <row r="42" spans="3:19" ht="24">
      <c r="D42" s="37" t="s">
        <v>207</v>
      </c>
      <c r="F42" s="39" t="s">
        <v>153</v>
      </c>
      <c r="G42" s="39" t="s">
        <v>154</v>
      </c>
      <c r="H42" s="39" t="s">
        <v>155</v>
      </c>
      <c r="I42" s="39" t="s">
        <v>156</v>
      </c>
      <c r="J42" s="40"/>
      <c r="K42" s="39" t="s">
        <v>153</v>
      </c>
      <c r="L42" s="39" t="s">
        <v>154</v>
      </c>
      <c r="M42" s="39" t="s">
        <v>155</v>
      </c>
      <c r="N42" s="39" t="s">
        <v>156</v>
      </c>
      <c r="O42" s="40"/>
      <c r="P42" s="39" t="s">
        <v>153</v>
      </c>
      <c r="Q42" s="39" t="s">
        <v>154</v>
      </c>
      <c r="R42" s="39" t="s">
        <v>155</v>
      </c>
      <c r="S42" s="39" t="s">
        <v>156</v>
      </c>
    </row>
    <row r="43" spans="3:19" hidden="1">
      <c r="D43" s="37" t="s">
        <v>206</v>
      </c>
      <c r="F43" s="38" t="s">
        <v>136</v>
      </c>
      <c r="G43" s="38" t="s">
        <v>136</v>
      </c>
      <c r="H43" s="38" t="s">
        <v>136</v>
      </c>
      <c r="I43" s="38" t="s">
        <v>136</v>
      </c>
      <c r="K43" s="38" t="s">
        <v>138</v>
      </c>
      <c r="L43" s="38" t="s">
        <v>138</v>
      </c>
      <c r="M43" s="38" t="s">
        <v>138</v>
      </c>
      <c r="N43" s="38" t="s">
        <v>138</v>
      </c>
      <c r="P43" s="38" t="s">
        <v>139</v>
      </c>
      <c r="Q43" s="38" t="s">
        <v>139</v>
      </c>
      <c r="R43" s="38" t="s">
        <v>139</v>
      </c>
      <c r="S43" s="38" t="s">
        <v>139</v>
      </c>
    </row>
    <row r="44" spans="3:19" ht="6" hidden="1" customHeight="1">
      <c r="D44" s="37" t="s">
        <v>205</v>
      </c>
      <c r="F44" s="38" t="s">
        <v>147</v>
      </c>
      <c r="G44" s="38" t="s">
        <v>147</v>
      </c>
      <c r="H44" s="38" t="s">
        <v>147</v>
      </c>
      <c r="I44" s="38" t="s">
        <v>147</v>
      </c>
      <c r="K44" s="38" t="s">
        <v>147</v>
      </c>
      <c r="L44" s="38" t="s">
        <v>147</v>
      </c>
      <c r="M44" s="38" t="s">
        <v>147</v>
      </c>
      <c r="N44" s="38" t="s">
        <v>147</v>
      </c>
      <c r="P44" s="38" t="s">
        <v>147</v>
      </c>
      <c r="Q44" s="38" t="s">
        <v>147</v>
      </c>
      <c r="R44" s="38" t="s">
        <v>147</v>
      </c>
      <c r="S44" s="38" t="s">
        <v>147</v>
      </c>
    </row>
    <row r="45" spans="3:19" ht="6" hidden="1" customHeight="1">
      <c r="D45" s="37" t="s">
        <v>207</v>
      </c>
      <c r="F45" s="38" t="s">
        <v>153</v>
      </c>
      <c r="G45" s="38" t="s">
        <v>154</v>
      </c>
      <c r="H45" s="38" t="s">
        <v>155</v>
      </c>
      <c r="I45" s="38" t="s">
        <v>156</v>
      </c>
      <c r="K45" s="38" t="s">
        <v>153</v>
      </c>
      <c r="L45" s="38" t="s">
        <v>154</v>
      </c>
      <c r="M45" s="38" t="s">
        <v>155</v>
      </c>
      <c r="N45" s="38" t="s">
        <v>156</v>
      </c>
      <c r="P45" s="38" t="s">
        <v>153</v>
      </c>
      <c r="Q45" s="38" t="s">
        <v>154</v>
      </c>
      <c r="R45" s="38" t="s">
        <v>155</v>
      </c>
      <c r="S45" s="38" t="s">
        <v>156</v>
      </c>
    </row>
    <row r="47" spans="3:19">
      <c r="C47" s="10" t="s">
        <v>210</v>
      </c>
      <c r="D47" s="22">
        <f t="array" ref="D47:D69">vel.SAIB</f>
        <v>2</v>
      </c>
      <c r="F47" s="34" cm="1">
        <f t="array" ref="F47">INDEX('Costo SCyD'!$O$9:$S$597,MATCH(F$11&amp;$F$44&amp;F$13&amp;$D47,'Costo SCyD'!$A$9:$A$597&amp;'Costo SCyD'!$B$9:$B$597&amp;'Costo SCyD'!$C$9:$C$597&amp;'Costo SCyD'!$D$9:$D$597,0),MATCH('Resultados Caso II'!$D$4,'Costo SCyD'!$O$2:$S$2,0))+IF($D$6="Sí",INDEX(costos.acceso,MATCH($D47,vel.SAIB,0),MATCH($D$4,years,0)),0)</f>
        <v>24.984680934882356</v>
      </c>
      <c r="G47" s="34" cm="1">
        <f t="array" ref="G47">INDEX('Costo SCyD'!$O$9:$S$597,MATCH(G$11&amp;$F$44&amp;G$13&amp;$D47,'Costo SCyD'!$A$9:$A$597&amp;'Costo SCyD'!$B$9:$B$597&amp;'Costo SCyD'!$C$9:$C$597&amp;'Costo SCyD'!$D$9:$D$597,0),MATCH('Resultados Caso II'!$D$4,'Costo SCyD'!$O$2:$S$2,0))+IF($D$6="Sí",INDEX(costos.acceso,MATCH($D47,vel.SAIB,0),MATCH($D$4,years,0)),0)</f>
        <v>27.736744338067147</v>
      </c>
      <c r="H47" s="34" cm="1">
        <f t="array" ref="H47">INDEX('Costo SCyD'!$O$9:$S$597,MATCH(H$11&amp;$F$44&amp;H$13&amp;$D47,'Costo SCyD'!$A$9:$A$597&amp;'Costo SCyD'!$B$9:$B$597&amp;'Costo SCyD'!$C$9:$C$597&amp;'Costo SCyD'!$D$9:$D$597,0),MATCH('Resultados Caso II'!$D$4,'Costo SCyD'!$O$2:$S$2,0))+IF($D$6="Sí",INDEX(costos.acceso,MATCH($D47,vel.SAIB,0),MATCH($D$4,years,0)),0)</f>
        <v>31.799594411323302</v>
      </c>
      <c r="I47" s="34" cm="1">
        <f t="array" ref="I47">INDEX('Costo SCyD'!$O$9:$S$597,MATCH(I$11&amp;$F$44&amp;I$13&amp;$D47,'Costo SCyD'!$A$9:$A$597&amp;'Costo SCyD'!$B$9:$B$597&amp;'Costo SCyD'!$C$9:$C$597&amp;'Costo SCyD'!$D$9:$D$597,0),MATCH('Resultados Caso II'!$D$4,'Costo SCyD'!$O$2:$S$2,0))+IF($D$6="Sí",INDEX(costos.acceso,MATCH($D47,vel.SAIB,0),MATCH($D$4,years,0)),0)</f>
        <v>35.47824692753295</v>
      </c>
      <c r="K47" s="34" cm="1">
        <f t="array" ref="K47">INDEX('Costo SCyD'!$O$9:$S$597,MATCH(K$11&amp;$F$44&amp;K$13&amp;$D47,'Costo SCyD'!$A$9:$A$597&amp;'Costo SCyD'!$B$9:$B$597&amp;'Costo SCyD'!$C$9:$C$597&amp;'Costo SCyD'!$D$9:$D$597,0),MATCH('Resultados Caso II'!$D$4,'Costo SCyD'!$O$2:$S$2,0))+IF($D$6="Sí",INDEX(costos.acceso,MATCH($D47,vel.SAIB,0),MATCH($D$4,years,0)),0)</f>
        <v>35.33825129230663</v>
      </c>
      <c r="L47" s="34" cm="1">
        <f t="array" ref="L47">INDEX('Costo SCyD'!$O$9:$S$597,MATCH(L$11&amp;$F$44&amp;L$13&amp;$D47,'Costo SCyD'!$A$9:$A$597&amp;'Costo SCyD'!$B$9:$B$597&amp;'Costo SCyD'!$C$9:$C$597&amp;'Costo SCyD'!$D$9:$D$597,0),MATCH('Resultados Caso II'!$D$4,'Costo SCyD'!$O$2:$S$2,0))+IF($D$6="Sí",INDEX(costos.acceso,MATCH($D47,vel.SAIB,0),MATCH($D$4,years,0)),0)</f>
        <v>39.230760801136284</v>
      </c>
      <c r="M47" s="34" cm="1">
        <f t="array" ref="M47">INDEX('Costo SCyD'!$O$9:$S$597,MATCH(M$11&amp;$F$44&amp;M$13&amp;$D47,'Costo SCyD'!$A$9:$A$597&amp;'Costo SCyD'!$B$9:$B$597&amp;'Costo SCyD'!$C$9:$C$597&amp;'Costo SCyD'!$D$9:$D$597,0),MATCH('Resultados Caso II'!$D$4,'Costo SCyD'!$O$2:$S$2,0))+IF($D$6="Sí",INDEX(costos.acceso,MATCH($D47,vel.SAIB,0),MATCH($D$4,years,0)),0)</f>
        <v>44.977242704422935</v>
      </c>
      <c r="N47" s="34" cm="1">
        <f t="array" ref="N47">INDEX('Costo SCyD'!$O$9:$S$597,MATCH(N$11&amp;$F$44&amp;N$13&amp;$D47,'Costo SCyD'!$A$9:$A$597&amp;'Costo SCyD'!$B$9:$B$597&amp;'Costo SCyD'!$C$9:$C$597&amp;'Costo SCyD'!$D$9:$D$597,0),MATCH('Resultados Caso II'!$D$4,'Costo SCyD'!$O$2:$S$2,0))+IF($D$6="Sí",INDEX(costos.acceso,MATCH($D47,vel.SAIB,0),MATCH($D$4,years,0)),0)</f>
        <v>50.180316835075416</v>
      </c>
      <c r="P47" s="34" cm="1">
        <f t="array" ref="P47">INDEX('Costo SCyD'!$O$9:$S$597,MATCH(P$11&amp;$F$44&amp;P$13&amp;$D47,'Costo SCyD'!$A$9:$A$597&amp;'Costo SCyD'!$B$9:$B$597&amp;'Costo SCyD'!$C$9:$C$597&amp;'Costo SCyD'!$D$9:$D$597,0),MATCH('Resultados Caso II'!$D$4,'Costo SCyD'!$O$2:$S$2,0))+IF($D$6="Sí",INDEX(costos.acceso,MATCH($D47,vel.SAIB,0),MATCH($D$4,years,0)),0)</f>
        <v>47.22984669150123</v>
      </c>
      <c r="Q47" s="34" cm="1">
        <f t="array" ref="Q47">INDEX('Costo SCyD'!$O$9:$S$597,MATCH(Q$11&amp;$F$44&amp;Q$13&amp;$D47,'Costo SCyD'!$A$9:$A$597&amp;'Costo SCyD'!$B$9:$B$597&amp;'Costo SCyD'!$C$9:$C$597&amp;'Costo SCyD'!$D$9:$D$597,0),MATCH('Resultados Caso II'!$D$4,'Costo SCyD'!$O$2:$S$2,0))+IF($D$6="Sí",INDEX(costos.acceso,MATCH($D47,vel.SAIB,0),MATCH($D$4,years,0)),0)</f>
        <v>52.432215813463394</v>
      </c>
      <c r="R47" s="34" cm="1">
        <f t="array" ref="R47">INDEX('Costo SCyD'!$O$9:$S$597,MATCH(R$11&amp;$F$44&amp;R$13&amp;$D47,'Costo SCyD'!$A$9:$A$597&amp;'Costo SCyD'!$B$9:$B$597&amp;'Costo SCyD'!$C$9:$C$597&amp;'Costo SCyD'!$D$9:$D$597,0),MATCH('Resultados Caso II'!$D$4,'Costo SCyD'!$O$2:$S$2,0))+IF($D$6="Sí",INDEX(costos.acceso,MATCH($D47,vel.SAIB,0),MATCH($D$4,years,0)),0)</f>
        <v>60.11243340721856</v>
      </c>
      <c r="S47" s="34" cm="1">
        <f t="array" ref="S47">INDEX('Costo SCyD'!$O$9:$S$597,MATCH(S$11&amp;$F$44&amp;S$13&amp;$D47,'Costo SCyD'!$A$9:$A$597&amp;'Costo SCyD'!$B$9:$B$597&amp;'Costo SCyD'!$C$9:$C$597&amp;'Costo SCyD'!$D$9:$D$597,0),MATCH('Resultados Caso II'!$D$4,'Costo SCyD'!$O$2:$S$2,0))+IF($D$6="Sí",INDEX(costos.acceso,MATCH($D47,vel.SAIB,0),MATCH($D$4,years,0)),0)</f>
        <v>67.066382301931753</v>
      </c>
    </row>
    <row r="48" spans="3:19">
      <c r="C48" s="10" t="s">
        <v>160</v>
      </c>
      <c r="D48" s="22">
        <v>3</v>
      </c>
      <c r="F48" s="34" cm="1">
        <f t="array" ref="F48">INDEX('Costo SCyD'!$O$9:$S$597,MATCH(F$11&amp;$F$44&amp;F$13&amp;$D48,'Costo SCyD'!$A$9:$A$597&amp;'Costo SCyD'!$B$9:$B$597&amp;'Costo SCyD'!$C$9:$C$597&amp;'Costo SCyD'!$D$9:$D$597,0),MATCH('Resultados Caso II'!$D$4,'Costo SCyD'!$O$2:$S$2,0))+IF($D$6="Sí",INDEX(costos.acceso,MATCH($D48,vel.SAIB,0),MATCH($D$4,years,0)),0)</f>
        <v>30.429118945610647</v>
      </c>
      <c r="G48" s="34" cm="1">
        <f t="array" ref="G48">INDEX('Costo SCyD'!$O$9:$S$597,MATCH(G$11&amp;$F$44&amp;G$13&amp;$D48,'Costo SCyD'!$A$9:$A$597&amp;'Costo SCyD'!$B$9:$B$597&amp;'Costo SCyD'!$C$9:$C$597&amp;'Costo SCyD'!$D$9:$D$597,0),MATCH('Resultados Caso II'!$D$4,'Costo SCyD'!$O$2:$S$2,0))+IF($D$6="Sí",INDEX(costos.acceso,MATCH($D48,vel.SAIB,0),MATCH($D$4,years,0)),0)</f>
        <v>33.780887369615385</v>
      </c>
      <c r="H48" s="34" cm="1">
        <f t="array" ref="H48">INDEX('Costo SCyD'!$O$9:$S$597,MATCH(H$11&amp;$F$44&amp;H$13&amp;$D48,'Costo SCyD'!$A$9:$A$597&amp;'Costo SCyD'!$B$9:$B$597&amp;'Costo SCyD'!$C$9:$C$597&amp;'Costo SCyD'!$D$9:$D$597,0),MATCH('Resultados Caso II'!$D$4,'Costo SCyD'!$O$2:$S$2,0))+IF($D$6="Sí",INDEX(costos.acceso,MATCH($D48,vel.SAIB,0),MATCH($D$4,years,0)),0)</f>
        <v>38.729077360894799</v>
      </c>
      <c r="I48" s="34" cm="1">
        <f t="array" ref="I48">INDEX('Costo SCyD'!$O$9:$S$597,MATCH(I$11&amp;$F$44&amp;I$13&amp;$D48,'Costo SCyD'!$A$9:$A$597&amp;'Costo SCyD'!$B$9:$B$597&amp;'Costo SCyD'!$C$9:$C$597&amp;'Costo SCyD'!$D$9:$D$597,0),MATCH('Resultados Caso II'!$D$4,'Costo SCyD'!$O$2:$S$2,0))+IF($D$6="Sí",INDEX(costos.acceso,MATCH($D48,vel.SAIB,0),MATCH($D$4,years,0)),0)</f>
        <v>43.209348902767118</v>
      </c>
      <c r="K48" s="34" cm="1">
        <f t="array" ref="K48">INDEX('Costo SCyD'!$O$9:$S$597,MATCH(K$11&amp;$F$44&amp;K$13&amp;$D48,'Costo SCyD'!$A$9:$A$597&amp;'Costo SCyD'!$B$9:$B$597&amp;'Costo SCyD'!$C$9:$C$597&amp;'Costo SCyD'!$D$9:$D$597,0),MATCH('Resultados Caso II'!$D$4,'Costo SCyD'!$O$2:$S$2,0))+IF($D$6="Sí",INDEX(costos.acceso,MATCH($D48,vel.SAIB,0),MATCH($D$4,years,0)),0)</f>
        <v>43.038846671929321</v>
      </c>
      <c r="L48" s="34" cm="1">
        <f t="array" ref="L48">INDEX('Costo SCyD'!$O$9:$S$597,MATCH(L$11&amp;$F$44&amp;L$13&amp;$D48,'Costo SCyD'!$A$9:$A$597&amp;'Costo SCyD'!$B$9:$B$597&amp;'Costo SCyD'!$C$9:$C$597&amp;'Costo SCyD'!$D$9:$D$597,0),MATCH('Resultados Caso II'!$D$4,'Costo SCyD'!$O$2:$S$2,0))+IF($D$6="Sí",INDEX(costos.acceso,MATCH($D48,vel.SAIB,0),MATCH($D$4,years,0)),0)</f>
        <v>47.779577007842086</v>
      </c>
      <c r="M48" s="34" cm="1">
        <f t="array" ref="M48">INDEX('Costo SCyD'!$O$9:$S$597,MATCH(M$11&amp;$F$44&amp;M$13&amp;$D48,'Costo SCyD'!$A$9:$A$597&amp;'Costo SCyD'!$B$9:$B$597&amp;'Costo SCyD'!$C$9:$C$597&amp;'Costo SCyD'!$D$9:$D$597,0),MATCH('Resultados Caso II'!$D$4,'Costo SCyD'!$O$2:$S$2,0))+IF($D$6="Sí",INDEX(costos.acceso,MATCH($D48,vel.SAIB,0),MATCH($D$4,years,0)),0)</f>
        <v>54.778280805967327</v>
      </c>
      <c r="N48" s="34" cm="1">
        <f t="array" ref="N48">INDEX('Costo SCyD'!$O$9:$S$597,MATCH(N$11&amp;$F$44&amp;N$13&amp;$D48,'Costo SCyD'!$A$9:$A$597&amp;'Costo SCyD'!$B$9:$B$597&amp;'Costo SCyD'!$C$9:$C$597&amp;'Costo SCyD'!$D$9:$D$597,0),MATCH('Resultados Caso II'!$D$4,'Costo SCyD'!$O$2:$S$2,0))+IF($D$6="Sí",INDEX(costos.acceso,MATCH($D48,vel.SAIB,0),MATCH($D$4,years,0)),0)</f>
        <v>61.115162274139635</v>
      </c>
      <c r="P48" s="34" cm="1">
        <f t="array" ref="P48">INDEX('Costo SCyD'!$O$9:$S$597,MATCH(P$11&amp;$F$44&amp;P$13&amp;$D48,'Costo SCyD'!$A$9:$A$597&amp;'Costo SCyD'!$B$9:$B$597&amp;'Costo SCyD'!$C$9:$C$597&amp;'Costo SCyD'!$D$9:$D$597,0),MATCH('Resultados Caso II'!$D$4,'Costo SCyD'!$O$2:$S$2,0))+IF($D$6="Sí",INDEX(costos.acceso,MATCH($D48,vel.SAIB,0),MATCH($D$4,years,0)),0)</f>
        <v>57.521752088983142</v>
      </c>
      <c r="Q48" s="34" cm="1">
        <f t="array" ref="Q48">INDEX('Costo SCyD'!$O$9:$S$597,MATCH(Q$11&amp;$F$44&amp;Q$13&amp;$D48,'Costo SCyD'!$A$9:$A$597&amp;'Costo SCyD'!$B$9:$B$597&amp;'Costo SCyD'!$C$9:$C$597&amp;'Costo SCyD'!$D$9:$D$597,0),MATCH('Resultados Caso II'!$D$4,'Costo SCyD'!$O$2:$S$2,0))+IF($D$6="Sí",INDEX(costos.acceso,MATCH($D48,vel.SAIB,0),MATCH($D$4,years,0)),0)</f>
        <v>63.857774919282448</v>
      </c>
      <c r="R48" s="34" cm="1">
        <f t="array" ref="R48">INDEX('Costo SCyD'!$O$9:$S$597,MATCH(R$11&amp;$F$44&amp;R$13&amp;$D48,'Costo SCyD'!$A$9:$A$597&amp;'Costo SCyD'!$B$9:$B$597&amp;'Costo SCyD'!$C$9:$C$597&amp;'Costo SCyD'!$D$9:$D$597,0),MATCH('Resultados Caso II'!$D$4,'Costo SCyD'!$O$2:$S$2,0))+IF($D$6="Sí",INDEX(costos.acceso,MATCH($D48,vel.SAIB,0),MATCH($D$4,years,0)),0)</f>
        <v>73.211596779071101</v>
      </c>
      <c r="S48" s="34" cm="1">
        <f t="array" ref="S48">INDEX('Costo SCyD'!$O$9:$S$597,MATCH(S$11&amp;$F$44&amp;S$13&amp;$D48,'Costo SCyD'!$A$9:$A$597&amp;'Costo SCyD'!$B$9:$B$597&amp;'Costo SCyD'!$C$9:$C$597&amp;'Costo SCyD'!$D$9:$D$597,0),MATCH('Resultados Caso II'!$D$4,'Costo SCyD'!$O$2:$S$2,0))+IF($D$6="Sí",INDEX(costos.acceso,MATCH($D48,vel.SAIB,0),MATCH($D$4,years,0)),0)</f>
        <v>81.680887966356053</v>
      </c>
    </row>
    <row r="49" spans="3:19">
      <c r="C49" s="10" t="str">
        <f t="shared" ref="C49:C69" si="1">+D49&amp;" Mbps"</f>
        <v>5 Mbps</v>
      </c>
      <c r="D49" s="22">
        <v>5</v>
      </c>
      <c r="F49" s="34" cm="1">
        <f t="array" ref="F49">INDEX('Costo SCyD'!$O$9:$S$597,MATCH(F$11&amp;$F$44&amp;F$13&amp;$D49,'Costo SCyD'!$A$9:$A$597&amp;'Costo SCyD'!$B$9:$B$597&amp;'Costo SCyD'!$C$9:$C$597&amp;'Costo SCyD'!$D$9:$D$597,0),MATCH('Resultados Caso II'!$D$4,'Costo SCyD'!$O$2:$S$2,0))+IF($D$6="Sí",INDEX(costos.acceso,MATCH($D49,vel.SAIB,0),MATCH($D$4,years,0)),0)</f>
        <v>39.00787029807401</v>
      </c>
      <c r="G49" s="34" cm="1">
        <f t="array" ref="G49">INDEX('Costo SCyD'!$O$9:$S$597,MATCH(G$11&amp;$F$44&amp;G$13&amp;$D49,'Costo SCyD'!$A$9:$A$597&amp;'Costo SCyD'!$B$9:$B$597&amp;'Costo SCyD'!$C$9:$C$597&amp;'Costo SCyD'!$D$9:$D$597,0),MATCH('Resultados Caso II'!$D$4,'Costo SCyD'!$O$2:$S$2,0))+IF($D$6="Sí",INDEX(costos.acceso,MATCH($D49,vel.SAIB,0),MATCH($D$4,years,0)),0)</f>
        <v>43.304588457625478</v>
      </c>
      <c r="H49" s="34" cm="1">
        <f t="array" ref="H49">INDEX('Costo SCyD'!$O$9:$S$597,MATCH(H$11&amp;$F$44&amp;H$13&amp;$D49,'Costo SCyD'!$A$9:$A$597&amp;'Costo SCyD'!$B$9:$B$597&amp;'Costo SCyD'!$C$9:$C$597&amp;'Costo SCyD'!$D$9:$D$597,0),MATCH('Resultados Caso II'!$D$4,'Costo SCyD'!$O$2:$S$2,0))+IF($D$6="Sí",INDEX(costos.acceso,MATCH($D49,vel.SAIB,0),MATCH($D$4,years,0)),0)</f>
        <v>49.647800488675678</v>
      </c>
      <c r="I49" s="34" cm="1">
        <f t="array" ref="I49">INDEX('Costo SCyD'!$O$9:$S$597,MATCH(I$11&amp;$F$44&amp;I$13&amp;$D49,'Costo SCyD'!$A$9:$A$597&amp;'Costo SCyD'!$B$9:$B$597&amp;'Costo SCyD'!$C$9:$C$597&amp;'Costo SCyD'!$D$9:$D$597,0),MATCH('Resultados Caso II'!$D$4,'Costo SCyD'!$O$2:$S$2,0))+IF($D$6="Sí",INDEX(costos.acceso,MATCH($D49,vel.SAIB,0),MATCH($D$4,years,0)),0)</f>
        <v>55.391175823265094</v>
      </c>
      <c r="K49" s="34" cm="1">
        <f t="array" ref="K49">INDEX('Costo SCyD'!$O$9:$S$597,MATCH(K$11&amp;$F$44&amp;K$13&amp;$D49,'Costo SCyD'!$A$9:$A$597&amp;'Costo SCyD'!$B$9:$B$597&amp;'Costo SCyD'!$C$9:$C$597&amp;'Costo SCyD'!$D$9:$D$597,0),MATCH('Resultados Caso II'!$D$4,'Costo SCyD'!$O$2:$S$2,0))+IF($D$6="Sí",INDEX(costos.acceso,MATCH($D49,vel.SAIB,0),MATCH($D$4,years,0)),0)</f>
        <v>55.172604627761835</v>
      </c>
      <c r="L49" s="34" cm="1">
        <f t="array" ref="L49">INDEX('Costo SCyD'!$O$9:$S$597,MATCH(L$11&amp;$F$44&amp;L$13&amp;$D49,'Costo SCyD'!$A$9:$A$597&amp;'Costo SCyD'!$B$9:$B$597&amp;'Costo SCyD'!$C$9:$C$597&amp;'Costo SCyD'!$D$9:$D$597,0),MATCH('Resultados Caso II'!$D$4,'Costo SCyD'!$O$2:$S$2,0))+IF($D$6="Sí",INDEX(costos.acceso,MATCH($D49,vel.SAIB,0),MATCH($D$4,years,0)),0)</f>
        <v>61.24986879015735</v>
      </c>
      <c r="M49" s="34" cm="1">
        <f t="array" ref="M49">INDEX('Costo SCyD'!$O$9:$S$597,MATCH(M$11&amp;$F$44&amp;M$13&amp;$D49,'Costo SCyD'!$A$9:$A$597&amp;'Costo SCyD'!$B$9:$B$597&amp;'Costo SCyD'!$C$9:$C$597&amp;'Costo SCyD'!$D$9:$D$597,0),MATCH('Resultados Caso II'!$D$4,'Costo SCyD'!$O$2:$S$2,0))+IF($D$6="Sí",INDEX(costos.acceso,MATCH($D49,vel.SAIB,0),MATCH($D$4,years,0)),0)</f>
        <v>70.221687215129776</v>
      </c>
      <c r="N49" s="34" cm="1">
        <f t="array" ref="N49">INDEX('Costo SCyD'!$O$9:$S$597,MATCH(N$11&amp;$F$44&amp;N$13&amp;$D49,'Costo SCyD'!$A$9:$A$597&amp;'Costo SCyD'!$B$9:$B$597&amp;'Costo SCyD'!$C$9:$C$597&amp;'Costo SCyD'!$D$9:$D$597,0),MATCH('Resultados Caso II'!$D$4,'Costo SCyD'!$O$2:$S$2,0))+IF($D$6="Sí",INDEX(costos.acceso,MATCH($D49,vel.SAIB,0),MATCH($D$4,years,0)),0)</f>
        <v>78.345098571421801</v>
      </c>
      <c r="P49" s="34" cm="1">
        <f t="array" ref="P49">INDEX('Costo SCyD'!$O$9:$S$597,MATCH(P$11&amp;$F$44&amp;P$13&amp;$D49,'Costo SCyD'!$A$9:$A$597&amp;'Costo SCyD'!$B$9:$B$597&amp;'Costo SCyD'!$C$9:$C$597&amp;'Costo SCyD'!$D$9:$D$597,0),MATCH('Resultados Caso II'!$D$4,'Costo SCyD'!$O$2:$S$2,0))+IF($D$6="Sí",INDEX(costos.acceso,MATCH($D49,vel.SAIB,0),MATCH($D$4,years,0)),0)</f>
        <v>73.738613622550744</v>
      </c>
      <c r="Q49" s="34" cm="1">
        <f t="array" ref="Q49">INDEX('Costo SCyD'!$O$9:$S$597,MATCH(Q$11&amp;$F$44&amp;Q$13&amp;$D49,'Costo SCyD'!$A$9:$A$597&amp;'Costo SCyD'!$B$9:$B$597&amp;'Costo SCyD'!$C$9:$C$597&amp;'Costo SCyD'!$D$9:$D$597,0),MATCH('Resultados Caso II'!$D$4,'Costo SCyD'!$O$2:$S$2,0))+IF($D$6="Sí",INDEX(costos.acceso,MATCH($D49,vel.SAIB,0),MATCH($D$4,years,0)),0)</f>
        <v>81.86092426886681</v>
      </c>
      <c r="R49" s="34" cm="1">
        <f t="array" ref="R49">INDEX('Costo SCyD'!$O$9:$S$597,MATCH(R$11&amp;$F$44&amp;R$13&amp;$D49,'Costo SCyD'!$A$9:$A$597&amp;'Costo SCyD'!$B$9:$B$597&amp;'Costo SCyD'!$C$9:$C$597&amp;'Costo SCyD'!$D$9:$D$597,0),MATCH('Resultados Caso II'!$D$4,'Costo SCyD'!$O$2:$S$2,0))+IF($D$6="Sí",INDEX(costos.acceso,MATCH($D49,vel.SAIB,0),MATCH($D$4,years,0)),0)</f>
        <v>93.851829117281994</v>
      </c>
      <c r="S49" s="34" cm="1">
        <f t="array" ref="S49">INDEX('Costo SCyD'!$O$9:$S$597,MATCH(S$11&amp;$F$44&amp;S$13&amp;$D49,'Costo SCyD'!$A$9:$A$597&amp;'Costo SCyD'!$B$9:$B$597&amp;'Costo SCyD'!$C$9:$C$597&amp;'Costo SCyD'!$D$9:$D$597,0),MATCH('Resultados Caso II'!$D$4,'Costo SCyD'!$O$2:$S$2,0))+IF($D$6="Sí",INDEX(costos.acceso,MATCH($D49,vel.SAIB,0),MATCH($D$4,years,0)),0)</f>
        <v>104.70883134402206</v>
      </c>
    </row>
    <row r="50" spans="3:19">
      <c r="C50" s="10" t="str">
        <f t="shared" si="1"/>
        <v>10 Mbps</v>
      </c>
      <c r="D50" s="22">
        <v>10</v>
      </c>
      <c r="F50" s="34" cm="1">
        <f t="array" ref="F50">INDEX('Costo SCyD'!$O$9:$S$597,MATCH(F$11&amp;$F$44&amp;F$13&amp;$D50,'Costo SCyD'!$A$9:$A$597&amp;'Costo SCyD'!$B$9:$B$597&amp;'Costo SCyD'!$C$9:$C$597&amp;'Costo SCyD'!$D$9:$D$597,0),MATCH('Resultados Caso II'!$D$4,'Costo SCyD'!$O$2:$S$2,0))+IF($D$6="Sí",INDEX(costos.acceso,MATCH($D50,vel.SAIB,0),MATCH($D$4,years,0)),0)</f>
        <v>54.640293538380398</v>
      </c>
      <c r="G50" s="34" cm="1">
        <f t="array" ref="G50">INDEX('Costo SCyD'!$O$9:$S$597,MATCH(G$11&amp;$F$44&amp;G$13&amp;$D50,'Costo SCyD'!$A$9:$A$597&amp;'Costo SCyD'!$B$9:$B$597&amp;'Costo SCyD'!$C$9:$C$597&amp;'Costo SCyD'!$D$9:$D$597,0),MATCH('Resultados Caso II'!$D$4,'Costo SCyD'!$O$2:$S$2,0))+IF($D$6="Sí",INDEX(costos.acceso,MATCH($D50,vel.SAIB,0),MATCH($D$4,years,0)),0)</f>
        <v>60.65892361727434</v>
      </c>
      <c r="H50" s="34" cm="1">
        <f t="array" ref="H50">INDEX('Costo SCyD'!$O$9:$S$597,MATCH(H$11&amp;$F$44&amp;H$13&amp;$D50,'Costo SCyD'!$A$9:$A$597&amp;'Costo SCyD'!$B$9:$B$597&amp;'Costo SCyD'!$C$9:$C$597&amp;'Costo SCyD'!$D$9:$D$597,0),MATCH('Resultados Caso II'!$D$4,'Costo SCyD'!$O$2:$S$2,0))+IF($D$6="Sí",INDEX(costos.acceso,MATCH($D50,vel.SAIB,0),MATCH($D$4,years,0)),0)</f>
        <v>69.544180994934408</v>
      </c>
      <c r="I50" s="34" cm="1">
        <f t="array" ref="I50">INDEX('Costo SCyD'!$O$9:$S$597,MATCH(I$11&amp;$F$44&amp;I$13&amp;$D50,'Costo SCyD'!$A$9:$A$597&amp;'Costo SCyD'!$B$9:$B$597&amp;'Costo SCyD'!$C$9:$C$597&amp;'Costo SCyD'!$D$9:$D$597,0),MATCH('Resultados Caso II'!$D$4,'Costo SCyD'!$O$2:$S$2,0))+IF($D$6="Sí",INDEX(costos.acceso,MATCH($D50,vel.SAIB,0),MATCH($D$4,years,0)),0)</f>
        <v>77.589216824500156</v>
      </c>
      <c r="K50" s="34" cm="1">
        <f t="array" ref="K50">INDEX('Costo SCyD'!$O$9:$S$597,MATCH(K$11&amp;$F$44&amp;K$13&amp;$D50,'Costo SCyD'!$A$9:$A$597&amp;'Costo SCyD'!$B$9:$B$597&amp;'Costo SCyD'!$C$9:$C$597&amp;'Costo SCyD'!$D$9:$D$597,0),MATCH('Resultados Caso II'!$D$4,'Costo SCyD'!$O$2:$S$2,0))+IF($D$6="Sí",INDEX(costos.acceso,MATCH($D50,vel.SAIB,0),MATCH($D$4,years,0)),0)</f>
        <v>77.283053114713567</v>
      </c>
      <c r="L50" s="34" cm="1">
        <f t="array" ref="L50">INDEX('Costo SCyD'!$O$9:$S$597,MATCH(L$11&amp;$F$44&amp;L$13&amp;$D50,'Costo SCyD'!$A$9:$A$597&amp;'Costo SCyD'!$B$9:$B$597&amp;'Costo SCyD'!$C$9:$C$597&amp;'Costo SCyD'!$D$9:$D$597,0),MATCH('Resultados Caso II'!$D$4,'Costo SCyD'!$O$2:$S$2,0))+IF($D$6="Sí",INDEX(costos.acceso,MATCH($D50,vel.SAIB,0),MATCH($D$4,years,0)),0)</f>
        <v>85.795783884328685</v>
      </c>
      <c r="M50" s="34" cm="1">
        <f t="array" ref="M50">INDEX('Costo SCyD'!$O$9:$S$597,MATCH(M$11&amp;$F$44&amp;M$13&amp;$D50,'Costo SCyD'!$A$9:$A$597&amp;'Costo SCyD'!$B$9:$B$597&amp;'Costo SCyD'!$C$9:$C$597&amp;'Costo SCyD'!$D$9:$D$597,0),MATCH('Resultados Caso II'!$D$4,'Costo SCyD'!$O$2:$S$2,0))+IF($D$6="Sí",INDEX(costos.acceso,MATCH($D50,vel.SAIB,0),MATCH($D$4,years,0)),0)</f>
        <v>98.363062963334116</v>
      </c>
      <c r="N50" s="34" cm="1">
        <f t="array" ref="N50">INDEX('Costo SCyD'!$O$9:$S$597,MATCH(N$11&amp;$F$44&amp;N$13&amp;$D50,'Costo SCyD'!$A$9:$A$597&amp;'Costo SCyD'!$B$9:$B$597&amp;'Costo SCyD'!$C$9:$C$597&amp;'Costo SCyD'!$D$9:$D$597,0),MATCH('Resultados Caso II'!$D$4,'Costo SCyD'!$O$2:$S$2,0))+IF($D$6="Sí",INDEX(costos.acceso,MATCH($D50,vel.SAIB,0),MATCH($D$4,years,0)),0)</f>
        <v>109.74193542289326</v>
      </c>
      <c r="P50" s="34" cm="1">
        <f t="array" ref="P50">INDEX('Costo SCyD'!$O$9:$S$597,MATCH(P$11&amp;$F$44&amp;P$13&amp;$D50,'Costo SCyD'!$A$9:$A$597&amp;'Costo SCyD'!$B$9:$B$597&amp;'Costo SCyD'!$C$9:$C$597&amp;'Costo SCyD'!$D$9:$D$597,0),MATCH('Resultados Caso II'!$D$4,'Costo SCyD'!$O$2:$S$2,0))+IF($D$6="Sí",INDEX(costos.acceso,MATCH($D50,vel.SAIB,0),MATCH($D$4,years,0)),0)</f>
        <v>103.28939936124435</v>
      </c>
      <c r="Q50" s="34" cm="1">
        <f t="array" ref="Q50">INDEX('Costo SCyD'!$O$9:$S$597,MATCH(Q$11&amp;$F$44&amp;Q$13&amp;$D50,'Costo SCyD'!$A$9:$A$597&amp;'Costo SCyD'!$B$9:$B$597&amp;'Costo SCyD'!$C$9:$C$597&amp;'Costo SCyD'!$D$9:$D$597,0),MATCH('Resultados Caso II'!$D$4,'Costo SCyD'!$O$2:$S$2,0))+IF($D$6="Sí",INDEX(costos.acceso,MATCH($D50,vel.SAIB,0),MATCH($D$4,years,0)),0)</f>
        <v>114.66673000076237</v>
      </c>
      <c r="R50" s="34" cm="1">
        <f t="array" ref="R50">INDEX('Costo SCyD'!$O$9:$S$597,MATCH(R$11&amp;$F$44&amp;R$13&amp;$D50,'Costo SCyD'!$A$9:$A$597&amp;'Costo SCyD'!$B$9:$B$597&amp;'Costo SCyD'!$C$9:$C$597&amp;'Costo SCyD'!$D$9:$D$597,0),MATCH('Resultados Caso II'!$D$4,'Costo SCyD'!$O$2:$S$2,0))+IF($D$6="Sí",INDEX(costos.acceso,MATCH($D50,vel.SAIB,0),MATCH($D$4,years,0)),0)</f>
        <v>131.46299587484529</v>
      </c>
      <c r="S50" s="34" cm="1">
        <f t="array" ref="S50">INDEX('Costo SCyD'!$O$9:$S$597,MATCH(S$11&amp;$F$44&amp;S$13&amp;$D50,'Costo SCyD'!$A$9:$A$597&amp;'Costo SCyD'!$B$9:$B$597&amp;'Costo SCyD'!$C$9:$C$597&amp;'Costo SCyD'!$D$9:$D$597,0),MATCH('Resultados Caso II'!$D$4,'Costo SCyD'!$O$2:$S$2,0))+IF($D$6="Sí",INDEX(costos.acceso,MATCH($D50,vel.SAIB,0),MATCH($D$4,years,0)),0)</f>
        <v>146.67094709296697</v>
      </c>
    </row>
    <row r="51" spans="3:19">
      <c r="C51" s="10" t="str">
        <f t="shared" si="1"/>
        <v>15 Mbps</v>
      </c>
      <c r="D51" s="22">
        <v>15</v>
      </c>
      <c r="F51" s="34" cm="1">
        <f t="array" ref="F51">INDEX('Costo SCyD'!$O$9:$S$597,MATCH(F$11&amp;$F$44&amp;F$13&amp;$D51,'Costo SCyD'!$A$9:$A$597&amp;'Costo SCyD'!$B$9:$B$597&amp;'Costo SCyD'!$C$9:$C$597&amp;'Costo SCyD'!$D$9:$D$597,0),MATCH('Resultados Caso II'!$D$4,'Costo SCyD'!$O$2:$S$2,0))+IF($D$6="Sí",INDEX(costos.acceso,MATCH($D51,vel.SAIB,0),MATCH($D$4,years,0)),0)</f>
        <v>66.547017175678306</v>
      </c>
      <c r="G51" s="34" cm="1">
        <f t="array" ref="G51">INDEX('Costo SCyD'!$O$9:$S$597,MATCH(G$11&amp;$F$44&amp;G$13&amp;$D51,'Costo SCyD'!$A$9:$A$597&amp;'Costo SCyD'!$B$9:$B$597&amp;'Costo SCyD'!$C$9:$C$597&amp;'Costo SCyD'!$D$9:$D$597,0),MATCH('Resultados Caso II'!$D$4,'Costo SCyD'!$O$2:$S$2,0))+IF($D$6="Sí",INDEX(costos.acceso,MATCH($D51,vel.SAIB,0),MATCH($D$4,years,0)),0)</f>
        <v>73.877173243615132</v>
      </c>
      <c r="H51" s="34" cm="1">
        <f t="array" ref="H51">INDEX('Costo SCyD'!$O$9:$S$597,MATCH(H$11&amp;$F$44&amp;H$13&amp;$D51,'Costo SCyD'!$A$9:$A$597&amp;'Costo SCyD'!$B$9:$B$597&amp;'Costo SCyD'!$C$9:$C$597&amp;'Costo SCyD'!$D$9:$D$597,0),MATCH('Resultados Caso II'!$D$4,'Costo SCyD'!$O$2:$S$2,0))+IF($D$6="Sí",INDEX(costos.acceso,MATCH($D51,vel.SAIB,0),MATCH($D$4,years,0)),0)</f>
        <v>84.698626369706702</v>
      </c>
      <c r="I51" s="34" cm="1">
        <f t="array" ref="I51">INDEX('Costo SCyD'!$O$9:$S$597,MATCH(I$11&amp;$F$44&amp;I$13&amp;$D51,'Costo SCyD'!$A$9:$A$597&amp;'Costo SCyD'!$B$9:$B$597&amp;'Costo SCyD'!$C$9:$C$597&amp;'Costo SCyD'!$D$9:$D$597,0),MATCH('Resultados Caso II'!$D$4,'Costo SCyD'!$O$2:$S$2,0))+IF($D$6="Sí",INDEX(costos.acceso,MATCH($D51,vel.SAIB,0),MATCH($D$4,years,0)),0)</f>
        <v>94.496764389463166</v>
      </c>
      <c r="K51" s="34" cm="1">
        <f t="array" ref="K51">INDEX('Costo SCyD'!$O$9:$S$597,MATCH(K$11&amp;$F$44&amp;K$13&amp;$D51,'Costo SCyD'!$A$9:$A$597&amp;'Costo SCyD'!$B$9:$B$597&amp;'Costo SCyD'!$C$9:$C$597&amp;'Costo SCyD'!$D$9:$D$597,0),MATCH('Resultados Caso II'!$D$4,'Costo SCyD'!$O$2:$S$2,0))+IF($D$6="Sí",INDEX(costos.acceso,MATCH($D51,vel.SAIB,0),MATCH($D$4,years,0)),0)</f>
        <v>94.123884224765192</v>
      </c>
      <c r="L51" s="34" cm="1">
        <f t="array" ref="L51">INDEX('Costo SCyD'!$O$9:$S$597,MATCH(L$11&amp;$F$44&amp;L$13&amp;$D51,'Costo SCyD'!$A$9:$A$597&amp;'Costo SCyD'!$B$9:$B$597&amp;'Costo SCyD'!$C$9:$C$597&amp;'Costo SCyD'!$D$9:$D$597,0),MATCH('Resultados Caso II'!$D$4,'Costo SCyD'!$O$2:$S$2,0))+IF($D$6="Sí",INDEX(costos.acceso,MATCH($D51,vel.SAIB,0),MATCH($D$4,years,0)),0)</f>
        <v>104.49163307918128</v>
      </c>
      <c r="M51" s="34" cm="1">
        <f t="array" ref="M51">INDEX('Costo SCyD'!$O$9:$S$597,MATCH(M$11&amp;$F$44&amp;M$13&amp;$D51,'Costo SCyD'!$A$9:$A$597&amp;'Costo SCyD'!$B$9:$B$597&amp;'Costo SCyD'!$C$9:$C$597&amp;'Costo SCyD'!$D$9:$D$597,0),MATCH('Resultados Caso II'!$D$4,'Costo SCyD'!$O$2:$S$2,0))+IF($D$6="Sí",INDEX(costos.acceso,MATCH($D51,vel.SAIB,0),MATCH($D$4,years,0)),0)</f>
        <v>119.79746111494529</v>
      </c>
      <c r="N51" s="34" cm="1">
        <f t="array" ref="N51">INDEX('Costo SCyD'!$O$9:$S$597,MATCH(N$11&amp;$F$44&amp;N$13&amp;$D51,'Costo SCyD'!$A$9:$A$597&amp;'Costo SCyD'!$B$9:$B$597&amp;'Costo SCyD'!$C$9:$C$597&amp;'Costo SCyD'!$D$9:$D$597,0),MATCH('Resultados Caso II'!$D$4,'Costo SCyD'!$O$2:$S$2,0))+IF($D$6="Sí",INDEX(costos.acceso,MATCH($D51,vel.SAIB,0),MATCH($D$4,years,0)),0)</f>
        <v>133.65591559916655</v>
      </c>
      <c r="P51" s="34" cm="1">
        <f t="array" ref="P51">INDEX('Costo SCyD'!$O$9:$S$597,MATCH(P$11&amp;$F$44&amp;P$13&amp;$D51,'Costo SCyD'!$A$9:$A$597&amp;'Costo SCyD'!$B$9:$B$597&amp;'Costo SCyD'!$C$9:$C$597&amp;'Costo SCyD'!$D$9:$D$597,0),MATCH('Resultados Caso II'!$D$4,'Costo SCyD'!$O$2:$S$2,0))+IF($D$6="Sí",INDEX(costos.acceso,MATCH($D51,vel.SAIB,0),MATCH($D$4,years,0)),0)</f>
        <v>125.79730064096512</v>
      </c>
      <c r="Q51" s="34" cm="1">
        <f t="array" ref="Q51">INDEX('Costo SCyD'!$O$9:$S$597,MATCH(Q$11&amp;$F$44&amp;Q$13&amp;$D51,'Costo SCyD'!$A$9:$A$597&amp;'Costo SCyD'!$B$9:$B$597&amp;'Costo SCyD'!$C$9:$C$597&amp;'Costo SCyD'!$D$9:$D$597,0),MATCH('Resultados Caso II'!$D$4,'Costo SCyD'!$O$2:$S$2,0))+IF($D$6="Sí",INDEX(costos.acceso,MATCH($D51,vel.SAIB,0),MATCH($D$4,years,0)),0)</f>
        <v>139.65387732552404</v>
      </c>
      <c r="R51" s="34" cm="1">
        <f t="array" ref="R51">INDEX('Costo SCyD'!$O$9:$S$597,MATCH(R$11&amp;$F$44&amp;R$13&amp;$D51,'Costo SCyD'!$A$9:$A$597&amp;'Costo SCyD'!$B$9:$B$597&amp;'Costo SCyD'!$C$9:$C$597&amp;'Costo SCyD'!$D$9:$D$597,0),MATCH('Resultados Caso II'!$D$4,'Costo SCyD'!$O$2:$S$2,0))+IF($D$6="Sí",INDEX(costos.acceso,MATCH($D51,vel.SAIB,0),MATCH($D$4,years,0)),0)</f>
        <v>160.11023510158054</v>
      </c>
      <c r="S51" s="34" cm="1">
        <f t="array" ref="S51">INDEX('Costo SCyD'!$O$9:$S$597,MATCH(S$11&amp;$F$44&amp;S$13&amp;$D51,'Costo SCyD'!$A$9:$A$597&amp;'Costo SCyD'!$B$9:$B$597&amp;'Costo SCyD'!$C$9:$C$597&amp;'Costo SCyD'!$D$9:$D$597,0),MATCH('Resultados Caso II'!$D$4,'Costo SCyD'!$O$2:$S$2,0))+IF($D$6="Sí",INDEX(costos.acceso,MATCH($D51,vel.SAIB,0),MATCH($D$4,years,0)),0)</f>
        <v>178.63216691017044</v>
      </c>
    </row>
    <row r="52" spans="3:19">
      <c r="C52" s="10" t="str">
        <f t="shared" si="1"/>
        <v>20 Mbps</v>
      </c>
      <c r="D52" s="22">
        <v>20</v>
      </c>
      <c r="F52" s="34" cm="1">
        <f t="array" ref="F52">INDEX('Costo SCyD'!$O$9:$S$597,MATCH(F$11&amp;$F$44&amp;F$13&amp;$D52,'Costo SCyD'!$A$9:$A$597&amp;'Costo SCyD'!$B$9:$B$597&amp;'Costo SCyD'!$C$9:$C$597&amp;'Costo SCyD'!$D$9:$D$597,0),MATCH('Resultados Caso II'!$D$4,'Costo SCyD'!$O$2:$S$2,0))+IF($D$6="Sí",INDEX(costos.acceso,MATCH($D52,vel.SAIB,0),MATCH($D$4,years,0)),0)</f>
        <v>76.537418094004124</v>
      </c>
      <c r="G52" s="34" cm="1">
        <f t="array" ref="G52">INDEX('Costo SCyD'!$O$9:$S$597,MATCH(G$11&amp;$F$44&amp;G$13&amp;$D52,'Costo SCyD'!$A$9:$A$597&amp;'Costo SCyD'!$B$9:$B$597&amp;'Costo SCyD'!$C$9:$C$597&amp;'Costo SCyD'!$D$9:$D$597,0),MATCH('Resultados Caso II'!$D$4,'Costo SCyD'!$O$2:$S$2,0))+IF($D$6="Sí",INDEX(costos.acceso,MATCH($D52,vel.SAIB,0),MATCH($D$4,years,0)),0)</f>
        <v>84.968017142266646</v>
      </c>
      <c r="H52" s="34" cm="1">
        <f t="array" ref="H52">INDEX('Costo SCyD'!$O$9:$S$597,MATCH(H$11&amp;$F$44&amp;H$13&amp;$D52,'Costo SCyD'!$A$9:$A$597&amp;'Costo SCyD'!$B$9:$B$597&amp;'Costo SCyD'!$C$9:$C$597&amp;'Costo SCyD'!$D$9:$D$597,0),MATCH('Resultados Caso II'!$D$4,'Costo SCyD'!$O$2:$S$2,0))+IF($D$6="Sí",INDEX(costos.acceso,MATCH($D52,vel.SAIB,0),MATCH($D$4,years,0)),0)</f>
        <v>97.414045791602504</v>
      </c>
      <c r="I52" s="34" cm="1">
        <f t="array" ref="I52">INDEX('Costo SCyD'!$O$9:$S$597,MATCH(I$11&amp;$F$44&amp;I$13&amp;$D52,'Costo SCyD'!$A$9:$A$597&amp;'Costo SCyD'!$B$9:$B$597&amp;'Costo SCyD'!$C$9:$C$597&amp;'Costo SCyD'!$D$9:$D$597,0),MATCH('Resultados Caso II'!$D$4,'Costo SCyD'!$O$2:$S$2,0))+IF($D$6="Sí",INDEX(costos.acceso,MATCH($D52,vel.SAIB,0),MATCH($D$4,years,0)),0)</f>
        <v>108.68313369348584</v>
      </c>
      <c r="K52" s="34" cm="1">
        <f t="array" ref="K52">INDEX('Costo SCyD'!$O$9:$S$597,MATCH(K$11&amp;$F$44&amp;K$13&amp;$D52,'Costo SCyD'!$A$9:$A$597&amp;'Costo SCyD'!$B$9:$B$597&amp;'Costo SCyD'!$C$9:$C$597&amp;'Costo SCyD'!$D$9:$D$597,0),MATCH('Resultados Caso II'!$D$4,'Costo SCyD'!$O$2:$S$2,0))+IF($D$6="Sí",INDEX(costos.acceso,MATCH($D52,vel.SAIB,0),MATCH($D$4,years,0)),0)</f>
        <v>108.25427472616188</v>
      </c>
      <c r="L52" s="34" cm="1">
        <f t="array" ref="L52">INDEX('Costo SCyD'!$O$9:$S$597,MATCH(L$11&amp;$F$44&amp;L$13&amp;$D52,'Costo SCyD'!$A$9:$A$597&amp;'Costo SCyD'!$B$9:$B$597&amp;'Costo SCyD'!$C$9:$C$597&amp;'Costo SCyD'!$D$9:$D$597,0),MATCH('Resultados Caso II'!$D$4,'Costo SCyD'!$O$2:$S$2,0))+IF($D$6="Sí",INDEX(costos.acceso,MATCH($D52,vel.SAIB,0),MATCH($D$4,years,0)),0)</f>
        <v>120.1784865457428</v>
      </c>
      <c r="M52" s="34" cm="1">
        <f t="array" ref="M52">INDEX('Costo SCyD'!$O$9:$S$597,MATCH(M$11&amp;$F$44&amp;M$13&amp;$D52,'Costo SCyD'!$A$9:$A$597&amp;'Costo SCyD'!$B$9:$B$597&amp;'Costo SCyD'!$C$9:$C$597&amp;'Costo SCyD'!$D$9:$D$597,0),MATCH('Resultados Caso II'!$D$4,'Costo SCyD'!$O$2:$S$2,0))+IF($D$6="Sí",INDEX(costos.acceso,MATCH($D52,vel.SAIB,0),MATCH($D$4,years,0)),0)</f>
        <v>137.78210890729244</v>
      </c>
      <c r="N52" s="34" cm="1">
        <f t="array" ref="N52">INDEX('Costo SCyD'!$O$9:$S$597,MATCH(N$11&amp;$F$44&amp;N$13&amp;$D52,'Costo SCyD'!$A$9:$A$597&amp;'Costo SCyD'!$B$9:$B$597&amp;'Costo SCyD'!$C$9:$C$597&amp;'Costo SCyD'!$D$9:$D$597,0),MATCH('Resultados Caso II'!$D$4,'Costo SCyD'!$O$2:$S$2,0))+IF($D$6="Sí",INDEX(costos.acceso,MATCH($D52,vel.SAIB,0),MATCH($D$4,years,0)),0)</f>
        <v>153.72107011114986</v>
      </c>
      <c r="P52" s="34" cm="1">
        <f t="array" ref="P52">INDEX('Costo SCyD'!$O$9:$S$597,MATCH(P$11&amp;$F$44&amp;P$13&amp;$D52,'Costo SCyD'!$A$9:$A$597&amp;'Costo SCyD'!$B$9:$B$597&amp;'Costo SCyD'!$C$9:$C$597&amp;'Costo SCyD'!$D$9:$D$597,0),MATCH('Resultados Caso II'!$D$4,'Costo SCyD'!$O$2:$S$2,0))+IF($D$6="Sí",INDEX(costos.acceso,MATCH($D52,vel.SAIB,0),MATCH($D$4,years,0)),0)</f>
        <v>144.68267704376703</v>
      </c>
      <c r="Q52" s="34" cm="1">
        <f t="array" ref="Q52">INDEX('Costo SCyD'!$O$9:$S$597,MATCH(Q$11&amp;$F$44&amp;Q$13&amp;$D52,'Costo SCyD'!$A$9:$A$597&amp;'Costo SCyD'!$B$9:$B$597&amp;'Costo SCyD'!$C$9:$C$597&amp;'Costo SCyD'!$D$9:$D$597,0),MATCH('Resultados Caso II'!$D$4,'Costo SCyD'!$O$2:$S$2,0))+IF($D$6="Sí",INDEX(costos.acceso,MATCH($D52,vel.SAIB,0),MATCH($D$4,years,0)),0)</f>
        <v>160.61947854244224</v>
      </c>
      <c r="R52" s="34" cm="1">
        <f t="array" ref="R52">INDEX('Costo SCyD'!$O$9:$S$597,MATCH(R$11&amp;$F$44&amp;R$13&amp;$D52,'Costo SCyD'!$A$9:$A$597&amp;'Costo SCyD'!$B$9:$B$597&amp;'Costo SCyD'!$C$9:$C$597&amp;'Costo SCyD'!$D$9:$D$597,0),MATCH('Resultados Caso II'!$D$4,'Costo SCyD'!$O$2:$S$2,0))+IF($D$6="Sí",INDEX(costos.acceso,MATCH($D52,vel.SAIB,0),MATCH($D$4,years,0)),0)</f>
        <v>184.14685624072914</v>
      </c>
      <c r="S52" s="34" cm="1">
        <f t="array" ref="S52">INDEX('Costo SCyD'!$O$9:$S$597,MATCH(S$11&amp;$F$44&amp;S$13&amp;$D52,'Costo SCyD'!$A$9:$A$597&amp;'Costo SCyD'!$B$9:$B$597&amp;'Costo SCyD'!$C$9:$C$597&amp;'Costo SCyD'!$D$9:$D$597,0),MATCH('Resultados Caso II'!$D$4,'Costo SCyD'!$O$2:$S$2,0))+IF($D$6="Sí",INDEX(costos.acceso,MATCH($D52,vel.SAIB,0),MATCH($D$4,years,0)),0)</f>
        <v>205.44940140214916</v>
      </c>
    </row>
    <row r="53" spans="3:19">
      <c r="C53" s="10" t="str">
        <f t="shared" si="1"/>
        <v>30 Mbps</v>
      </c>
      <c r="D53" s="22">
        <v>30</v>
      </c>
      <c r="F53" s="34" cm="1">
        <f t="array" ref="F53">INDEX('Costo SCyD'!$O$9:$S$597,MATCH(F$11&amp;$F$44&amp;F$13&amp;$D53,'Costo SCyD'!$A$9:$A$597&amp;'Costo SCyD'!$B$9:$B$597&amp;'Costo SCyD'!$C$9:$C$597&amp;'Costo SCyD'!$D$9:$D$597,0),MATCH('Resultados Caso II'!$D$4,'Costo SCyD'!$O$2:$S$2,0))+IF($D$6="Sí",INDEX(costos.acceso,MATCH($D53,vel.SAIB,0),MATCH($D$4,years,0)),0)</f>
        <v>93.215767095140222</v>
      </c>
      <c r="G53" s="34" cm="1">
        <f t="array" ref="G53">INDEX('Costo SCyD'!$O$9:$S$597,MATCH(G$11&amp;$F$44&amp;G$13&amp;$D53,'Costo SCyD'!$A$9:$A$597&amp;'Costo SCyD'!$B$9:$B$597&amp;'Costo SCyD'!$C$9:$C$597&amp;'Costo SCyD'!$D$9:$D$597,0),MATCH('Resultados Caso II'!$D$4,'Costo SCyD'!$O$2:$S$2,0))+IF($D$6="Sí",INDEX(costos.acceso,MATCH($D53,vel.SAIB,0),MATCH($D$4,years,0)),0)</f>
        <v>103.48348681871572</v>
      </c>
      <c r="H53" s="34" cm="1">
        <f t="array" ref="H53">INDEX('Costo SCyD'!$O$9:$S$597,MATCH(H$11&amp;$F$44&amp;H$13&amp;$D53,'Costo SCyD'!$A$9:$A$597&amp;'Costo SCyD'!$B$9:$B$597&amp;'Costo SCyD'!$C$9:$C$597&amp;'Costo SCyD'!$D$9:$D$597,0),MATCH('Resultados Caso II'!$D$4,'Costo SCyD'!$O$2:$S$2,0))+IF($D$6="Sí",INDEX(costos.acceso,MATCH($D53,vel.SAIB,0),MATCH($D$4,years,0)),0)</f>
        <v>118.64164261658971</v>
      </c>
      <c r="I53" s="34" cm="1">
        <f t="array" ref="I53">INDEX('Costo SCyD'!$O$9:$S$597,MATCH(I$11&amp;$F$44&amp;I$13&amp;$D53,'Costo SCyD'!$A$9:$A$597&amp;'Costo SCyD'!$B$9:$B$597&amp;'Costo SCyD'!$C$9:$C$597&amp;'Costo SCyD'!$D$9:$D$597,0),MATCH('Resultados Caso II'!$D$4,'Costo SCyD'!$O$2:$S$2,0))+IF($D$6="Sí",INDEX(costos.acceso,MATCH($D53,vel.SAIB,0),MATCH($D$4,years,0)),0)</f>
        <v>132.36638927509912</v>
      </c>
      <c r="K53" s="34" cm="1">
        <f t="array" ref="K53">INDEX('Costo SCyD'!$O$9:$S$597,MATCH(K$11&amp;$F$44&amp;K$13&amp;$D53,'Costo SCyD'!$A$9:$A$597&amp;'Costo SCyD'!$B$9:$B$597&amp;'Costo SCyD'!$C$9:$C$597&amp;'Costo SCyD'!$D$9:$D$597,0),MATCH('Resultados Caso II'!$D$4,'Costo SCyD'!$O$2:$S$2,0))+IF($D$6="Sí",INDEX(costos.acceso,MATCH($D53,vel.SAIB,0),MATCH($D$4,years,0)),0)</f>
        <v>131.84407720068822</v>
      </c>
      <c r="L53" s="34" cm="1">
        <f t="array" ref="L53">INDEX('Costo SCyD'!$O$9:$S$597,MATCH(L$11&amp;$F$44&amp;L$13&amp;$D53,'Costo SCyD'!$A$9:$A$597&amp;'Costo SCyD'!$B$9:$B$597&amp;'Costo SCyD'!$C$9:$C$597&amp;'Costo SCyD'!$D$9:$D$597,0),MATCH('Resultados Caso II'!$D$4,'Costo SCyD'!$O$2:$S$2,0))+IF($D$6="Sí",INDEX(costos.acceso,MATCH($D53,vel.SAIB,0),MATCH($D$4,years,0)),0)</f>
        <v>146.36670651648231</v>
      </c>
      <c r="M53" s="34" cm="1">
        <f t="array" ref="M53">INDEX('Costo SCyD'!$O$9:$S$597,MATCH(M$11&amp;$F$44&amp;M$13&amp;$D53,'Costo SCyD'!$A$9:$A$597&amp;'Costo SCyD'!$B$9:$B$597&amp;'Costo SCyD'!$C$9:$C$597&amp;'Costo SCyD'!$D$9:$D$597,0),MATCH('Resultados Caso II'!$D$4,'Costo SCyD'!$O$2:$S$2,0))+IF($D$6="Sí",INDEX(costos.acceso,MATCH($D53,vel.SAIB,0),MATCH($D$4,years,0)),0)</f>
        <v>167.8063526784367</v>
      </c>
      <c r="N53" s="34" cm="1">
        <f t="array" ref="N53">INDEX('Costo SCyD'!$O$9:$S$597,MATCH(N$11&amp;$F$44&amp;N$13&amp;$D53,'Costo SCyD'!$A$9:$A$597&amp;'Costo SCyD'!$B$9:$B$597&amp;'Costo SCyD'!$C$9:$C$597&amp;'Costo SCyD'!$D$9:$D$597,0),MATCH('Resultados Caso II'!$D$4,'Costo SCyD'!$O$2:$S$2,0))+IF($D$6="Sí",INDEX(costos.acceso,MATCH($D53,vel.SAIB,0),MATCH($D$4,years,0)),0)</f>
        <v>187.21858962497728</v>
      </c>
      <c r="P53" s="34" cm="1">
        <f t="array" ref="P53">INDEX('Costo SCyD'!$O$9:$S$597,MATCH(P$11&amp;$F$44&amp;P$13&amp;$D53,'Costo SCyD'!$A$9:$A$597&amp;'Costo SCyD'!$B$9:$B$597&amp;'Costo SCyD'!$C$9:$C$597&amp;'Costo SCyD'!$D$9:$D$597,0),MATCH('Resultados Caso II'!$D$4,'Costo SCyD'!$O$2:$S$2,0))+IF($D$6="Sí",INDEX(costos.acceso,MATCH($D53,vel.SAIB,0),MATCH($D$4,years,0)),0)</f>
        <v>176.21063085050309</v>
      </c>
      <c r="Q53" s="34" cm="1">
        <f t="array" ref="Q53">INDEX('Costo SCyD'!$O$9:$S$597,MATCH(Q$11&amp;$F$44&amp;Q$13&amp;$D53,'Costo SCyD'!$A$9:$A$597&amp;'Costo SCyD'!$B$9:$B$597&amp;'Costo SCyD'!$C$9:$C$597&amp;'Costo SCyD'!$D$9:$D$597,0),MATCH('Resultados Caso II'!$D$4,'Costo SCyD'!$O$2:$S$2,0))+IF($D$6="Sí",INDEX(costos.acceso,MATCH($D53,vel.SAIB,0),MATCH($D$4,years,0)),0)</f>
        <v>195.62023746824147</v>
      </c>
      <c r="R53" s="34" cm="1">
        <f t="array" ref="R53">INDEX('Costo SCyD'!$O$9:$S$597,MATCH(R$11&amp;$F$44&amp;R$13&amp;$D53,'Costo SCyD'!$A$9:$A$597&amp;'Costo SCyD'!$B$9:$B$597&amp;'Costo SCyD'!$C$9:$C$597&amp;'Costo SCyD'!$D$9:$D$597,0),MATCH('Resultados Caso II'!$D$4,'Costo SCyD'!$O$2:$S$2,0))+IF($D$6="Sí",INDEX(costos.acceso,MATCH($D53,vel.SAIB,0),MATCH($D$4,years,0)),0)</f>
        <v>224.27449070146773</v>
      </c>
      <c r="S53" s="34" cm="1">
        <f t="array" ref="S53">INDEX('Costo SCyD'!$O$9:$S$597,MATCH(S$11&amp;$F$44&amp;S$13&amp;$D53,'Costo SCyD'!$A$9:$A$597&amp;'Costo SCyD'!$B$9:$B$597&amp;'Costo SCyD'!$C$9:$C$597&amp;'Costo SCyD'!$D$9:$D$597,0),MATCH('Resultados Caso II'!$D$4,'Costo SCyD'!$O$2:$S$2,0))+IF($D$6="Sí",INDEX(costos.acceso,MATCH($D53,vel.SAIB,0),MATCH($D$4,years,0)),0)</f>
        <v>250.21909580771441</v>
      </c>
    </row>
    <row r="54" spans="3:19">
      <c r="C54" s="10" t="str">
        <f t="shared" si="1"/>
        <v>40 Mbps</v>
      </c>
      <c r="D54" s="22">
        <v>40</v>
      </c>
      <c r="F54" s="34" cm="1">
        <f t="array" ref="F54">INDEX('Costo SCyD'!$O$9:$S$597,MATCH(F$11&amp;$F$44&amp;F$13&amp;$D54,'Costo SCyD'!$A$9:$A$597&amp;'Costo SCyD'!$B$9:$B$597&amp;'Costo SCyD'!$C$9:$C$597&amp;'Costo SCyD'!$D$9:$D$597,0),MATCH('Resultados Caso II'!$D$4,'Costo SCyD'!$O$2:$S$2,0))+IF($D$6="Sí",INDEX(costos.acceso,MATCH($D54,vel.SAIB,0),MATCH($D$4,years,0)),0)</f>
        <v>107.2098261035445</v>
      </c>
      <c r="G54" s="34" cm="1">
        <f t="array" ref="G54">INDEX('Costo SCyD'!$O$9:$S$597,MATCH(G$11&amp;$F$44&amp;G$13&amp;$D54,'Costo SCyD'!$A$9:$A$597&amp;'Costo SCyD'!$B$9:$B$597&amp;'Costo SCyD'!$C$9:$C$597&amp;'Costo SCyD'!$D$9:$D$597,0),MATCH('Resultados Caso II'!$D$4,'Costo SCyD'!$O$2:$S$2,0))+IF($D$6="Sí",INDEX(costos.acceso,MATCH($D54,vel.SAIB,0),MATCH($D$4,years,0)),0)</f>
        <v>119.01899187397619</v>
      </c>
      <c r="H54" s="34" cm="1">
        <f t="array" ref="H54">INDEX('Costo SCyD'!$O$9:$S$597,MATCH(H$11&amp;$F$44&amp;H$13&amp;$D54,'Costo SCyD'!$A$9:$A$597&amp;'Costo SCyD'!$B$9:$B$597&amp;'Costo SCyD'!$C$9:$C$597&amp;'Costo SCyD'!$D$9:$D$597,0),MATCH('Resultados Caso II'!$D$4,'Costo SCyD'!$O$2:$S$2,0))+IF($D$6="Sí",INDEX(costos.acceso,MATCH($D54,vel.SAIB,0),MATCH($D$4,years,0)),0)</f>
        <v>136.45277263642868</v>
      </c>
      <c r="I54" s="34" cm="1">
        <f t="array" ref="I54">INDEX('Costo SCyD'!$O$9:$S$597,MATCH(I$11&amp;$F$44&amp;I$13&amp;$D54,'Costo SCyD'!$A$9:$A$597&amp;'Costo SCyD'!$B$9:$B$597&amp;'Costo SCyD'!$C$9:$C$597&amp;'Costo SCyD'!$D$9:$D$597,0),MATCH('Resultados Caso II'!$D$4,'Costo SCyD'!$O$2:$S$2,0))+IF($D$6="Sí",INDEX(costos.acceso,MATCH($D54,vel.SAIB,0),MATCH($D$4,years,0)),0)</f>
        <v>152.23795306703317</v>
      </c>
      <c r="K54" s="34" cm="1">
        <f t="array" ref="K54">INDEX('Costo SCyD'!$O$9:$S$597,MATCH(K$11&amp;$F$44&amp;K$13&amp;$D54,'Costo SCyD'!$A$9:$A$597&amp;'Costo SCyD'!$B$9:$B$597&amp;'Costo SCyD'!$C$9:$C$597&amp;'Costo SCyD'!$D$9:$D$597,0),MATCH('Resultados Caso II'!$D$4,'Costo SCyD'!$O$2:$S$2,0))+IF($D$6="Sí",INDEX(costos.acceso,MATCH($D54,vel.SAIB,0),MATCH($D$4,years,0)),0)</f>
        <v>151.63722865726439</v>
      </c>
      <c r="L54" s="34" cm="1">
        <f t="array" ref="L54">INDEX('Costo SCyD'!$O$9:$S$597,MATCH(L$11&amp;$F$44&amp;L$13&amp;$D54,'Costo SCyD'!$A$9:$A$597&amp;'Costo SCyD'!$B$9:$B$597&amp;'Costo SCyD'!$C$9:$C$597&amp;'Costo SCyD'!$D$9:$D$597,0),MATCH('Resultados Caso II'!$D$4,'Costo SCyD'!$O$2:$S$2,0))+IF($D$6="Sí",INDEX(costos.acceso,MATCH($D54,vel.SAIB,0),MATCH($D$4,years,0)),0)</f>
        <v>168.3400742383495</v>
      </c>
      <c r="M54" s="34" cm="1">
        <f t="array" ref="M54">INDEX('Costo SCyD'!$O$9:$S$597,MATCH(M$11&amp;$F$44&amp;M$13&amp;$D54,'Costo SCyD'!$A$9:$A$597&amp;'Costo SCyD'!$B$9:$B$597&amp;'Costo SCyD'!$C$9:$C$597&amp;'Costo SCyD'!$D$9:$D$597,0),MATCH('Resultados Caso II'!$D$4,'Costo SCyD'!$O$2:$S$2,0))+IF($D$6="Sí",INDEX(costos.acceso,MATCH($D54,vel.SAIB,0),MATCH($D$4,years,0)),0)</f>
        <v>192.99835693422284</v>
      </c>
      <c r="N54" s="34" cm="1">
        <f t="array" ref="N54">INDEX('Costo SCyD'!$O$9:$S$597,MATCH(N$11&amp;$F$44&amp;N$13&amp;$D54,'Costo SCyD'!$A$9:$A$597&amp;'Costo SCyD'!$B$9:$B$597&amp;'Costo SCyD'!$C$9:$C$597&amp;'Costo SCyD'!$D$9:$D$597,0),MATCH('Resultados Caso II'!$D$4,'Costo SCyD'!$O$2:$S$2,0))+IF($D$6="Sí",INDEX(costos.acceso,MATCH($D54,vel.SAIB,0),MATCH($D$4,years,0)),0)</f>
        <v>215.32486469331542</v>
      </c>
      <c r="P54" s="34" cm="1">
        <f t="array" ref="P54">INDEX('Costo SCyD'!$O$9:$S$597,MATCH(P$11&amp;$F$44&amp;P$13&amp;$D54,'Costo SCyD'!$A$9:$A$597&amp;'Costo SCyD'!$B$9:$B$597&amp;'Costo SCyD'!$C$9:$C$597&amp;'Costo SCyD'!$D$9:$D$597,0),MATCH('Resultados Caso II'!$D$4,'Costo SCyD'!$O$2:$S$2,0))+IF($D$6="Sí",INDEX(costos.acceso,MATCH($D54,vel.SAIB,0),MATCH($D$4,years,0)),0)</f>
        <v>202.66433115115365</v>
      </c>
      <c r="Q54" s="34" cm="1">
        <f t="array" ref="Q54">INDEX('Costo SCyD'!$O$9:$S$597,MATCH(Q$11&amp;$F$44&amp;Q$13&amp;$D54,'Costo SCyD'!$A$9:$A$597&amp;'Costo SCyD'!$B$9:$B$597&amp;'Costo SCyD'!$C$9:$C$597&amp;'Costo SCyD'!$D$9:$D$597,0),MATCH('Resultados Caso II'!$D$4,'Costo SCyD'!$O$2:$S$2,0))+IF($D$6="Sí",INDEX(costos.acceso,MATCH($D54,vel.SAIB,0),MATCH($D$4,years,0)),0)</f>
        <v>224.98781370214823</v>
      </c>
      <c r="R54" s="34" cm="1">
        <f t="array" ref="R54">INDEX('Costo SCyD'!$O$9:$S$597,MATCH(R$11&amp;$F$44&amp;R$13&amp;$D54,'Costo SCyD'!$A$9:$A$597&amp;'Costo SCyD'!$B$9:$B$597&amp;'Costo SCyD'!$C$9:$C$597&amp;'Costo SCyD'!$D$9:$D$597,0),MATCH('Resultados Caso II'!$D$4,'Costo SCyD'!$O$2:$S$2,0))+IF($D$6="Sí",INDEX(costos.acceso,MATCH($D54,vel.SAIB,0),MATCH($D$4,years,0)),0)</f>
        <v>257.94379960446531</v>
      </c>
      <c r="S54" s="34" cm="1">
        <f t="array" ref="S54">INDEX('Costo SCyD'!$O$9:$S$597,MATCH(S$11&amp;$F$44&amp;S$13&amp;$D54,'Costo SCyD'!$A$9:$A$597&amp;'Costo SCyD'!$B$9:$B$597&amp;'Costo SCyD'!$C$9:$C$597&amp;'Costo SCyD'!$D$9:$D$597,0),MATCH('Resultados Caso II'!$D$4,'Costo SCyD'!$O$2:$S$2,0))+IF($D$6="Sí",INDEX(costos.acceso,MATCH($D54,vel.SAIB,0),MATCH($D$4,years,0)),0)</f>
        <v>287.78335023463819</v>
      </c>
    </row>
    <row r="55" spans="3:19">
      <c r="C55" s="10" t="str">
        <f t="shared" si="1"/>
        <v>50 Mbps</v>
      </c>
      <c r="D55" s="22">
        <v>50</v>
      </c>
      <c r="F55" s="34" cm="1">
        <f t="array" ref="F55">INDEX('Costo SCyD'!$O$9:$S$597,MATCH(F$11&amp;$F$44&amp;F$13&amp;$D55,'Costo SCyD'!$A$9:$A$597&amp;'Costo SCyD'!$B$9:$B$597&amp;'Costo SCyD'!$C$9:$C$597&amp;'Costo SCyD'!$D$9:$D$597,0),MATCH('Resultados Caso II'!$D$4,'Costo SCyD'!$O$2:$S$2,0))+IF($D$6="Sí",INDEX(costos.acceso,MATCH($D55,vel.SAIB,0),MATCH($D$4,years,0)),0)</f>
        <v>119.49568960843058</v>
      </c>
      <c r="G55" s="34" cm="1">
        <f t="array" ref="G55">INDEX('Costo SCyD'!$O$9:$S$597,MATCH(G$11&amp;$F$44&amp;G$13&amp;$D55,'Costo SCyD'!$A$9:$A$597&amp;'Costo SCyD'!$B$9:$B$597&amp;'Costo SCyD'!$C$9:$C$597&amp;'Costo SCyD'!$D$9:$D$597,0),MATCH('Resultados Caso II'!$D$4,'Costo SCyD'!$O$2:$S$2,0))+IF($D$6="Sí",INDEX(costos.acceso,MATCH($D55,vel.SAIB,0),MATCH($D$4,years,0)),0)</f>
        <v>132.65814363643273</v>
      </c>
      <c r="H55" s="34" cm="1">
        <f t="array" ref="H55">INDEX('Costo SCyD'!$O$9:$S$597,MATCH(H$11&amp;$F$44&amp;H$13&amp;$D55,'Costo SCyD'!$A$9:$A$597&amp;'Costo SCyD'!$B$9:$B$597&amp;'Costo SCyD'!$C$9:$C$597&amp;'Costo SCyD'!$D$9:$D$597,0),MATCH('Resultados Caso II'!$D$4,'Costo SCyD'!$O$2:$S$2,0))+IF($D$6="Sí",INDEX(costos.acceso,MATCH($D55,vel.SAIB,0),MATCH($D$4,years,0)),0)</f>
        <v>152.08977346371566</v>
      </c>
      <c r="I55" s="34" cm="1">
        <f t="array" ref="I55">INDEX('Costo SCyD'!$O$9:$S$597,MATCH(I$11&amp;$F$44&amp;I$13&amp;$D55,'Costo SCyD'!$A$9:$A$597&amp;'Costo SCyD'!$B$9:$B$597&amp;'Costo SCyD'!$C$9:$C$597&amp;'Costo SCyD'!$D$9:$D$597,0),MATCH('Resultados Caso II'!$D$4,'Costo SCyD'!$O$2:$S$2,0))+IF($D$6="Sí",INDEX(costos.acceso,MATCH($D55,vel.SAIB,0),MATCH($D$4,years,0)),0)</f>
        <v>169.6838792439714</v>
      </c>
      <c r="J55" s="9"/>
      <c r="K55" s="34" cm="1">
        <f t="array" ref="K55">INDEX('Costo SCyD'!$O$9:$S$597,MATCH(K$11&amp;$F$44&amp;K$13&amp;$D55,'Costo SCyD'!$A$9:$A$597&amp;'Costo SCyD'!$B$9:$B$597&amp;'Costo SCyD'!$C$9:$C$597&amp;'Costo SCyD'!$D$9:$D$597,0),MATCH('Resultados Caso II'!$D$4,'Costo SCyD'!$O$2:$S$2,0))+IF($D$6="Sí",INDEX(costos.acceso,MATCH($D55,vel.SAIB,0),MATCH($D$4,years,0)),0)</f>
        <v>169.01431396046272</v>
      </c>
      <c r="L55" s="34" cm="1">
        <f t="array" ref="L55">INDEX('Costo SCyD'!$O$9:$S$597,MATCH(L$11&amp;$F$44&amp;L$13&amp;$D55,'Costo SCyD'!$A$9:$A$597&amp;'Costo SCyD'!$B$9:$B$597&amp;'Costo SCyD'!$C$9:$C$597&amp;'Costo SCyD'!$D$9:$D$597,0),MATCH('Resultados Caso II'!$D$4,'Costo SCyD'!$O$2:$S$2,0))+IF($D$6="Sí",INDEX(costos.acceso,MATCH($D55,vel.SAIB,0),MATCH($D$4,years,0)),0)</f>
        <v>187.63124604285608</v>
      </c>
      <c r="M55" s="34" cm="1">
        <f t="array" ref="M55">INDEX('Costo SCyD'!$O$9:$S$597,MATCH(M$11&amp;$F$44&amp;M$13&amp;$D55,'Costo SCyD'!$A$9:$A$597&amp;'Costo SCyD'!$B$9:$B$597&amp;'Costo SCyD'!$C$9:$C$597&amp;'Costo SCyD'!$D$9:$D$597,0),MATCH('Resultados Caso II'!$D$4,'Costo SCyD'!$O$2:$S$2,0))+IF($D$6="Sí",INDEX(costos.acceso,MATCH($D55,vel.SAIB,0),MATCH($D$4,years,0)),0)</f>
        <v>215.11527994528214</v>
      </c>
      <c r="N55" s="34" cm="1">
        <f t="array" ref="N55">INDEX('Costo SCyD'!$O$9:$S$597,MATCH(N$11&amp;$F$44&amp;N$13&amp;$D55,'Costo SCyD'!$A$9:$A$597&amp;'Costo SCyD'!$B$9:$B$597&amp;'Costo SCyD'!$C$9:$C$597&amp;'Costo SCyD'!$D$9:$D$597,0),MATCH('Resultados Caso II'!$D$4,'Costo SCyD'!$O$2:$S$2,0))+IF($D$6="Sí",INDEX(costos.acceso,MATCH($D55,vel.SAIB,0),MATCH($D$4,years,0)),0)</f>
        <v>240.00032582385703</v>
      </c>
      <c r="O55" s="9"/>
      <c r="P55" s="34" cm="1">
        <f t="array" ref="P55">INDEX('Costo SCyD'!$O$9:$S$597,MATCH(P$11&amp;$F$44&amp;P$13&amp;$D55,'Costo SCyD'!$A$9:$A$597&amp;'Costo SCyD'!$B$9:$B$597&amp;'Costo SCyD'!$C$9:$C$597&amp;'Costo SCyD'!$D$9:$D$597,0),MATCH('Resultados Caso II'!$D$4,'Costo SCyD'!$O$2:$S$2,0))+IF($D$6="Sí",INDEX(costos.acceso,MATCH($D55,vel.SAIB,0),MATCH($D$4,years,0)),0)</f>
        <v>225.88894031549768</v>
      </c>
      <c r="Q55" s="34" cm="1">
        <f t="array" ref="Q55">INDEX('Costo SCyD'!$O$9:$S$597,MATCH(Q$11&amp;$F$44&amp;Q$13&amp;$D55,'Costo SCyD'!$A$9:$A$597&amp;'Costo SCyD'!$B$9:$B$597&amp;'Costo SCyD'!$C$9:$C$597&amp;'Costo SCyD'!$D$9:$D$597,0),MATCH('Resultados Caso II'!$D$4,'Costo SCyD'!$O$2:$S$2,0))+IF($D$6="Sí",INDEX(costos.acceso,MATCH($D55,vel.SAIB,0),MATCH($D$4,years,0)),0)</f>
        <v>250.77061430792168</v>
      </c>
      <c r="R55" s="34" cm="1">
        <f t="array" ref="R55">INDEX('Costo SCyD'!$O$9:$S$597,MATCH(R$11&amp;$F$44&amp;R$13&amp;$D55,'Costo SCyD'!$A$9:$A$597&amp;'Costo SCyD'!$B$9:$B$597&amp;'Costo SCyD'!$C$9:$C$597&amp;'Costo SCyD'!$D$9:$D$597,0),MATCH('Resultados Caso II'!$D$4,'Costo SCyD'!$O$2:$S$2,0))+IF($D$6="Sí",INDEX(costos.acceso,MATCH($D55,vel.SAIB,0),MATCH($D$4,years,0)),0)</f>
        <v>287.50323859480039</v>
      </c>
      <c r="S55" s="34" cm="1">
        <f t="array" ref="S55">INDEX('Costo SCyD'!$O$9:$S$597,MATCH(S$11&amp;$F$44&amp;S$13&amp;$D55,'Costo SCyD'!$A$9:$A$597&amp;'Costo SCyD'!$B$9:$B$597&amp;'Costo SCyD'!$C$9:$C$597&amp;'Costo SCyD'!$D$9:$D$597,0),MATCH('Resultados Caso II'!$D$4,'Costo SCyD'!$O$2:$S$2,0))+IF($D$6="Sí",INDEX(costos.acceso,MATCH($D55,vel.SAIB,0),MATCH($D$4,years,0)),0)</f>
        <v>320.76229524800664</v>
      </c>
    </row>
    <row r="56" spans="3:19">
      <c r="C56" s="10" t="str">
        <f t="shared" si="1"/>
        <v>60 Mbps</v>
      </c>
      <c r="D56" s="22">
        <v>60</v>
      </c>
      <c r="F56" s="34" cm="1">
        <f t="array" ref="F56">INDEX('Costo SCyD'!$O$9:$S$597,MATCH(F$11&amp;$F$44&amp;F$13&amp;$D56,'Costo SCyD'!$A$9:$A$597&amp;'Costo SCyD'!$B$9:$B$597&amp;'Costo SCyD'!$C$9:$C$597&amp;'Costo SCyD'!$D$9:$D$597,0),MATCH('Resultados Caso II'!$D$4,'Costo SCyD'!$O$2:$S$2,0))+IF($D$6="Sí",INDEX(costos.acceso,MATCH($D56,vel.SAIB,0),MATCH($D$4,years,0)),0)</f>
        <v>130.572031683956</v>
      </c>
      <c r="G56" s="34" cm="1">
        <f t="array" ref="G56">INDEX('Costo SCyD'!$O$9:$S$597,MATCH(G$11&amp;$F$44&amp;G$13&amp;$D56,'Costo SCyD'!$A$9:$A$597&amp;'Costo SCyD'!$B$9:$B$597&amp;'Costo SCyD'!$C$9:$C$597&amp;'Costo SCyD'!$D$9:$D$597,0),MATCH('Resultados Caso II'!$D$4,'Costo SCyD'!$O$2:$S$2,0))+IF($D$6="Sí",INDEX(costos.acceso,MATCH($D56,vel.SAIB,0),MATCH($D$4,years,0)),0)</f>
        <v>144.95454514544286</v>
      </c>
      <c r="H56" s="34" cm="1">
        <f t="array" ref="H56">INDEX('Costo SCyD'!$O$9:$S$597,MATCH(H$11&amp;$F$44&amp;H$13&amp;$D56,'Costo SCyD'!$A$9:$A$597&amp;'Costo SCyD'!$B$9:$B$597&amp;'Costo SCyD'!$C$9:$C$597&amp;'Costo SCyD'!$D$9:$D$597,0),MATCH('Resultados Caso II'!$D$4,'Costo SCyD'!$O$2:$S$2,0))+IF($D$6="Sí",INDEX(costos.acceso,MATCH($D56,vel.SAIB,0),MATCH($D$4,years,0)),0)</f>
        <v>166.18733934741786</v>
      </c>
      <c r="I56" s="34" cm="1">
        <f t="array" ref="I56">INDEX('Costo SCyD'!$O$9:$S$597,MATCH(I$11&amp;$F$44&amp;I$13&amp;$D56,'Costo SCyD'!$A$9:$A$597&amp;'Costo SCyD'!$B$9:$B$597&amp;'Costo SCyD'!$C$9:$C$597&amp;'Costo SCyD'!$D$9:$D$597,0),MATCH('Resultados Caso II'!$D$4,'Costo SCyD'!$O$2:$S$2,0))+IF($D$6="Sí",INDEX(costos.acceso,MATCH($D56,vel.SAIB,0),MATCH($D$4,years,0)),0)</f>
        <v>185.41228499121752</v>
      </c>
      <c r="J56" s="9"/>
      <c r="K56" s="34" cm="1">
        <f t="array" ref="K56">INDEX('Costo SCyD'!$O$9:$S$597,MATCH(K$11&amp;$F$44&amp;K$13&amp;$D56,'Costo SCyD'!$A$9:$A$597&amp;'Costo SCyD'!$B$9:$B$597&amp;'Costo SCyD'!$C$9:$C$597&amp;'Costo SCyD'!$D$9:$D$597,0),MATCH('Resultados Caso II'!$D$4,'Costo SCyD'!$O$2:$S$2,0))+IF($D$6="Sí",INDEX(costos.acceso,MATCH($D56,vel.SAIB,0),MATCH($D$4,years,0)),0)</f>
        <v>184.68065609565431</v>
      </c>
      <c r="L56" s="34" cm="1">
        <f t="array" ref="L56">INDEX('Costo SCyD'!$O$9:$S$597,MATCH(L$11&amp;$F$44&amp;L$13&amp;$D56,'Costo SCyD'!$A$9:$A$597&amp;'Costo SCyD'!$B$9:$B$597&amp;'Costo SCyD'!$C$9:$C$597&amp;'Costo SCyD'!$D$9:$D$597,0),MATCH('Resultados Caso II'!$D$4,'Costo SCyD'!$O$2:$S$2,0))+IF($D$6="Sí",INDEX(costos.acceso,MATCH($D56,vel.SAIB,0),MATCH($D$4,years,0)),0)</f>
        <v>205.02323626474541</v>
      </c>
      <c r="M56" s="34" cm="1">
        <f t="array" ref="M56">INDEX('Costo SCyD'!$O$9:$S$597,MATCH(M$11&amp;$F$44&amp;M$13&amp;$D56,'Costo SCyD'!$A$9:$A$597&amp;'Costo SCyD'!$B$9:$B$597&amp;'Costo SCyD'!$C$9:$C$597&amp;'Costo SCyD'!$D$9:$D$597,0),MATCH('Resultados Caso II'!$D$4,'Costo SCyD'!$O$2:$S$2,0))+IF($D$6="Sí",INDEX(costos.acceso,MATCH($D56,vel.SAIB,0),MATCH($D$4,years,0)),0)</f>
        <v>235.05483118896356</v>
      </c>
      <c r="N56" s="34" cm="1">
        <f t="array" ref="N56">INDEX('Costo SCyD'!$O$9:$S$597,MATCH(N$11&amp;$F$44&amp;N$13&amp;$D56,'Costo SCyD'!$A$9:$A$597&amp;'Costo SCyD'!$B$9:$B$597&amp;'Costo SCyD'!$C$9:$C$597&amp;'Costo SCyD'!$D$9:$D$597,0),MATCH('Resultados Caso II'!$D$4,'Costo SCyD'!$O$2:$S$2,0))+IF($D$6="Sí",INDEX(costos.acceso,MATCH($D56,vel.SAIB,0),MATCH($D$4,years,0)),0)</f>
        <v>262.24653165582913</v>
      </c>
      <c r="O56" s="9"/>
      <c r="P56" s="34" cm="1">
        <f t="array" ref="P56">INDEX('Costo SCyD'!$O$9:$S$597,MATCH(P$11&amp;$F$44&amp;P$13&amp;$D56,'Costo SCyD'!$A$9:$A$597&amp;'Costo SCyD'!$B$9:$B$597&amp;'Costo SCyD'!$C$9:$C$597&amp;'Costo SCyD'!$D$9:$D$597,0),MATCH('Resultados Caso II'!$D$4,'Costo SCyD'!$O$2:$S$2,0))+IF($D$6="Sí",INDEX(costos.acceso,MATCH($D56,vel.SAIB,0),MATCH($D$4,years,0)),0)</f>
        <v>246.82712797909582</v>
      </c>
      <c r="Q56" s="34" cm="1">
        <f t="array" ref="Q56">INDEX('Costo SCyD'!$O$9:$S$597,MATCH(Q$11&amp;$F$44&amp;Q$13&amp;$D56,'Costo SCyD'!$A$9:$A$597&amp;'Costo SCyD'!$B$9:$B$597&amp;'Costo SCyD'!$C$9:$C$597&amp;'Costo SCyD'!$D$9:$D$597,0),MATCH('Resultados Caso II'!$D$4,'Costo SCyD'!$O$2:$S$2,0))+IF($D$6="Sí",INDEX(costos.acceso,MATCH($D56,vel.SAIB,0),MATCH($D$4,years,0)),0)</f>
        <v>274.01514401159579</v>
      </c>
      <c r="R56" s="34" cm="1">
        <f t="array" ref="R56">INDEX('Costo SCyD'!$O$9:$S$597,MATCH(R$11&amp;$F$44&amp;R$13&amp;$D56,'Costo SCyD'!$A$9:$A$597&amp;'Costo SCyD'!$B$9:$B$597&amp;'Costo SCyD'!$C$9:$C$597&amp;'Costo SCyD'!$D$9:$D$597,0),MATCH('Resultados Caso II'!$D$4,'Costo SCyD'!$O$2:$S$2,0))+IF($D$6="Sí",INDEX(costos.acceso,MATCH($D56,vel.SAIB,0),MATCH($D$4,years,0)),0)</f>
        <v>314.15260334538243</v>
      </c>
      <c r="S56" s="34" cm="1">
        <f t="array" ref="S56">INDEX('Costo SCyD'!$O$9:$S$597,MATCH(S$11&amp;$F$44&amp;S$13&amp;$D56,'Costo SCyD'!$A$9:$A$597&amp;'Costo SCyD'!$B$9:$B$597&amp;'Costo SCyD'!$C$9:$C$597&amp;'Costo SCyD'!$D$9:$D$597,0),MATCH('Resultados Caso II'!$D$4,'Costo SCyD'!$O$2:$S$2,0))+IF($D$6="Sí",INDEX(costos.acceso,MATCH($D56,vel.SAIB,0),MATCH($D$4,years,0)),0)</f>
        <v>350.49452173031608</v>
      </c>
    </row>
    <row r="57" spans="3:19">
      <c r="C57" s="10" t="str">
        <f t="shared" si="1"/>
        <v>70 Mbps</v>
      </c>
      <c r="D57" s="22">
        <v>70</v>
      </c>
      <c r="F57" s="34" cm="1">
        <f t="array" ref="F57">INDEX('Costo SCyD'!$O$9:$S$597,MATCH(F$11&amp;$F$44&amp;F$13&amp;$D57,'Costo SCyD'!$A$9:$A$597&amp;'Costo SCyD'!$B$9:$B$597&amp;'Costo SCyD'!$C$9:$C$597&amp;'Costo SCyD'!$D$9:$D$597,0),MATCH('Resultados Caso II'!$D$4,'Costo SCyD'!$O$2:$S$2,0))+IF($D$6="Sí",INDEX(costos.acceso,MATCH($D57,vel.SAIB,0),MATCH($D$4,years,0)),0)</f>
        <v>140.73421365092426</v>
      </c>
      <c r="G57" s="34" cm="1">
        <f t="array" ref="G57">INDEX('Costo SCyD'!$O$9:$S$597,MATCH(G$11&amp;$F$44&amp;G$13&amp;$D57,'Costo SCyD'!$A$9:$A$597&amp;'Costo SCyD'!$B$9:$B$597&amp;'Costo SCyD'!$C$9:$C$597&amp;'Costo SCyD'!$D$9:$D$597,0),MATCH('Resultados Caso II'!$D$4,'Costo SCyD'!$O$2:$S$2,0))+IF($D$6="Sí",INDEX(costos.acceso,MATCH($D57,vel.SAIB,0),MATCH($D$4,years,0)),0)</f>
        <v>156.23609178073281</v>
      </c>
      <c r="H57" s="34" cm="1">
        <f t="array" ref="H57">INDEX('Costo SCyD'!$O$9:$S$597,MATCH(H$11&amp;$F$44&amp;H$13&amp;$D57,'Costo SCyD'!$A$9:$A$597&amp;'Costo SCyD'!$B$9:$B$597&amp;'Costo SCyD'!$C$9:$C$597&amp;'Costo SCyD'!$D$9:$D$597,0),MATCH('Resultados Caso II'!$D$4,'Costo SCyD'!$O$2:$S$2,0))+IF($D$6="Sí",INDEX(costos.acceso,MATCH($D57,vel.SAIB,0),MATCH($D$4,years,0)),0)</f>
        <v>179.12139544867</v>
      </c>
      <c r="I57" s="34" cm="1">
        <f t="array" ref="I57">INDEX('Costo SCyD'!$O$9:$S$597,MATCH(I$11&amp;$F$44&amp;I$13&amp;$D57,'Costo SCyD'!$A$9:$A$597&amp;'Costo SCyD'!$B$9:$B$597&amp;'Costo SCyD'!$C$9:$C$597&amp;'Costo SCyD'!$D$9:$D$597,0),MATCH('Resultados Caso II'!$D$4,'Costo SCyD'!$O$2:$S$2,0))+IF($D$6="Sí",INDEX(costos.acceso,MATCH($D57,vel.SAIB,0),MATCH($D$4,years,0)),0)</f>
        <v>199.84258338431241</v>
      </c>
      <c r="J57" s="9"/>
      <c r="K57" s="34" cm="1">
        <f t="array" ref="K57">INDEX('Costo SCyD'!$O$9:$S$597,MATCH(K$11&amp;$F$44&amp;K$13&amp;$D57,'Costo SCyD'!$A$9:$A$597&amp;'Costo SCyD'!$B$9:$B$597&amp;'Costo SCyD'!$C$9:$C$597&amp;'Costo SCyD'!$D$9:$D$597,0),MATCH('Resultados Caso II'!$D$4,'Costo SCyD'!$O$2:$S$2,0))+IF($D$6="Sí",INDEX(costos.acceso,MATCH($D57,vel.SAIB,0),MATCH($D$4,years,0)),0)</f>
        <v>199.05401315243765</v>
      </c>
      <c r="L57" s="34" cm="1">
        <f t="array" ref="L57">INDEX('Costo SCyD'!$O$9:$S$597,MATCH(L$11&amp;$F$44&amp;L$13&amp;$D57,'Costo SCyD'!$A$9:$A$597&amp;'Costo SCyD'!$B$9:$B$597&amp;'Costo SCyD'!$C$9:$C$597&amp;'Costo SCyD'!$D$9:$D$597,0),MATCH('Resultados Caso II'!$D$4,'Costo SCyD'!$O$2:$S$2,0))+IF($D$6="Sí",INDEX(costos.acceso,MATCH($D57,vel.SAIB,0),MATCH($D$4,years,0)),0)</f>
        <v>220.97981906053164</v>
      </c>
      <c r="M57" s="34" cm="1">
        <f t="array" ref="M57">INDEX('Costo SCyD'!$O$9:$S$597,MATCH(M$11&amp;$F$44&amp;M$13&amp;$D57,'Costo SCyD'!$A$9:$A$597&amp;'Costo SCyD'!$B$9:$B$597&amp;'Costo SCyD'!$C$9:$C$597&amp;'Costo SCyD'!$D$9:$D$597,0),MATCH('Resultados Caso II'!$D$4,'Costo SCyD'!$O$2:$S$2,0))+IF($D$6="Sí",INDEX(costos.acceso,MATCH($D57,vel.SAIB,0),MATCH($D$4,years,0)),0)</f>
        <v>253.3487179880824</v>
      </c>
      <c r="N57" s="34" cm="1">
        <f t="array" ref="N57">INDEX('Costo SCyD'!$O$9:$S$597,MATCH(N$11&amp;$F$44&amp;N$13&amp;$D57,'Costo SCyD'!$A$9:$A$597&amp;'Costo SCyD'!$B$9:$B$597&amp;'Costo SCyD'!$C$9:$C$597&amp;'Costo SCyD'!$D$9:$D$597,0),MATCH('Resultados Caso II'!$D$4,'Costo SCyD'!$O$2:$S$2,0))+IF($D$6="Sí",INDEX(costos.acceso,MATCH($D57,vel.SAIB,0),MATCH($D$4,years,0)),0)</f>
        <v>282.65669867646142</v>
      </c>
      <c r="O57" s="9"/>
      <c r="P57" s="34" cm="1">
        <f t="array" ref="P57">INDEX('Costo SCyD'!$O$9:$S$597,MATCH(P$11&amp;$F$44&amp;P$13&amp;$D57,'Costo SCyD'!$A$9:$A$597&amp;'Costo SCyD'!$B$9:$B$597&amp;'Costo SCyD'!$C$9:$C$597&amp;'Costo SCyD'!$D$9:$D$597,0),MATCH('Resultados Caso II'!$D$4,'Costo SCyD'!$O$2:$S$2,0))+IF($D$6="Sí",INDEX(costos.acceso,MATCH($D57,vel.SAIB,0),MATCH($D$4,years,0)),0)</f>
        <v>266.03723106594197</v>
      </c>
      <c r="Q57" s="34" cm="1">
        <f t="array" ref="Q57">INDEX('Costo SCyD'!$O$9:$S$597,MATCH(Q$11&amp;$F$44&amp;Q$13&amp;$D57,'Costo SCyD'!$A$9:$A$597&amp;'Costo SCyD'!$B$9:$B$597&amp;'Costo SCyD'!$C$9:$C$597&amp;'Costo SCyD'!$D$9:$D$597,0),MATCH('Resultados Caso II'!$D$4,'Costo SCyD'!$O$2:$S$2,0))+IF($D$6="Sí",INDEX(costos.acceso,MATCH($D57,vel.SAIB,0),MATCH($D$4,years,0)),0)</f>
        <v>295.34124056718002</v>
      </c>
      <c r="R57" s="34" cm="1">
        <f t="array" ref="R57">INDEX('Costo SCyD'!$O$9:$S$597,MATCH(R$11&amp;$F$44&amp;R$13&amp;$D57,'Costo SCyD'!$A$9:$A$597&amp;'Costo SCyD'!$B$9:$B$597&amp;'Costo SCyD'!$C$9:$C$597&amp;'Costo SCyD'!$D$9:$D$597,0),MATCH('Resultados Caso II'!$D$4,'Costo SCyD'!$O$2:$S$2,0))+IF($D$6="Sí",INDEX(costos.acceso,MATCH($D57,vel.SAIB,0),MATCH($D$4,years,0)),0)</f>
        <v>338.60252481340262</v>
      </c>
      <c r="S57" s="34" cm="1">
        <f t="array" ref="S57">INDEX('Costo SCyD'!$O$9:$S$597,MATCH(S$11&amp;$F$44&amp;S$13&amp;$D57,'Costo SCyD'!$A$9:$A$597&amp;'Costo SCyD'!$B$9:$B$597&amp;'Costo SCyD'!$C$9:$C$597&amp;'Costo SCyD'!$D$9:$D$597,0),MATCH('Resultados Caso II'!$D$4,'Costo SCyD'!$O$2:$S$2,0))+IF($D$6="Sí",INDEX(costos.acceso,MATCH($D57,vel.SAIB,0),MATCH($D$4,years,0)),0)</f>
        <v>377.77286811363751</v>
      </c>
    </row>
    <row r="58" spans="3:19">
      <c r="C58" s="10" t="str">
        <f t="shared" si="1"/>
        <v>80 Mbps</v>
      </c>
      <c r="D58" s="22">
        <v>80</v>
      </c>
      <c r="F58" s="34" cm="1">
        <f t="array" ref="F58">INDEX('Costo SCyD'!$O$9:$S$597,MATCH(F$11&amp;$F$44&amp;F$13&amp;$D58,'Costo SCyD'!$A$9:$A$597&amp;'Costo SCyD'!$B$9:$B$597&amp;'Costo SCyD'!$C$9:$C$597&amp;'Costo SCyD'!$D$9:$D$597,0),MATCH('Resultados Caso II'!$D$4,'Costo SCyD'!$O$2:$S$2,0))+IF($D$6="Sí",INDEX(costos.acceso,MATCH($D58,vel.SAIB,0),MATCH($D$4,years,0)),0)</f>
        <v>150.17421673455536</v>
      </c>
      <c r="G58" s="34" cm="1">
        <f t="array" ref="G58">INDEX('Costo SCyD'!$O$9:$S$597,MATCH(G$11&amp;$F$44&amp;G$13&amp;$D58,'Costo SCyD'!$A$9:$A$597&amp;'Costo SCyD'!$B$9:$B$597&amp;'Costo SCyD'!$C$9:$C$597&amp;'Costo SCyD'!$D$9:$D$597,0),MATCH('Resultados Caso II'!$D$4,'Costo SCyD'!$O$2:$S$2,0))+IF($D$6="Sí",INDEX(costos.acceso,MATCH($D58,vel.SAIB,0),MATCH($D$4,years,0)),0)</f>
        <v>166.71591150561395</v>
      </c>
      <c r="H58" s="34" cm="1">
        <f t="array" ref="H58">INDEX('Costo SCyD'!$O$9:$S$597,MATCH(H$11&amp;$F$44&amp;H$13&amp;$D58,'Costo SCyD'!$A$9:$A$597&amp;'Costo SCyD'!$B$9:$B$597&amp;'Costo SCyD'!$C$9:$C$597&amp;'Costo SCyD'!$D$9:$D$597,0),MATCH('Resultados Caso II'!$D$4,'Costo SCyD'!$O$2:$S$2,0))+IF($D$6="Sí",INDEX(costos.acceso,MATCH($D58,vel.SAIB,0),MATCH($D$4,years,0)),0)</f>
        <v>191.13628849787455</v>
      </c>
      <c r="I58" s="34" cm="1">
        <f t="array" ref="I58">INDEX('Costo SCyD'!$O$9:$S$597,MATCH(I$11&amp;$F$44&amp;I$13&amp;$D58,'Costo SCyD'!$A$9:$A$597&amp;'Costo SCyD'!$B$9:$B$597&amp;'Costo SCyD'!$C$9:$C$597&amp;'Costo SCyD'!$D$9:$D$597,0),MATCH('Resultados Caso II'!$D$4,'Costo SCyD'!$O$2:$S$2,0))+IF($D$6="Sí",INDEX(costos.acceso,MATCH($D58,vel.SAIB,0),MATCH($D$4,years,0)),0)</f>
        <v>213.24738776306862</v>
      </c>
      <c r="J58" s="9"/>
      <c r="K58" s="34" cm="1">
        <f t="array" ref="K58">INDEX('Costo SCyD'!$O$9:$S$597,MATCH(K$11&amp;$F$44&amp;K$13&amp;$D58,'Costo SCyD'!$A$9:$A$597&amp;'Costo SCyD'!$B$9:$B$597&amp;'Costo SCyD'!$C$9:$C$597&amp;'Costo SCyD'!$D$9:$D$597,0),MATCH('Resultados Caso II'!$D$4,'Costo SCyD'!$O$2:$S$2,0))+IF($D$6="Sí",INDEX(costos.acceso,MATCH($D58,vel.SAIB,0),MATCH($D$4,years,0)),0)</f>
        <v>212.40592275012077</v>
      </c>
      <c r="L58" s="34" cm="1">
        <f t="array" ref="L58">INDEX('Costo SCyD'!$O$9:$S$597,MATCH(L$11&amp;$F$44&amp;L$13&amp;$D58,'Costo SCyD'!$A$9:$A$597&amp;'Costo SCyD'!$B$9:$B$597&amp;'Costo SCyD'!$C$9:$C$597&amp;'Costo SCyD'!$D$9:$D$597,0),MATCH('Resultados Caso II'!$D$4,'Costo SCyD'!$O$2:$S$2,0))+IF($D$6="Sí",INDEX(costos.acceso,MATCH($D58,vel.SAIB,0),MATCH($D$4,years,0)),0)</f>
        <v>235.80244192696469</v>
      </c>
      <c r="M58" s="34" cm="1">
        <f t="array" ref="M58">INDEX('Costo SCyD'!$O$9:$S$597,MATCH(M$11&amp;$F$44&amp;M$13&amp;$D58,'Costo SCyD'!$A$9:$A$597&amp;'Costo SCyD'!$B$9:$B$597&amp;'Costo SCyD'!$C$9:$C$597&amp;'Costo SCyD'!$D$9:$D$597,0),MATCH('Resultados Caso II'!$D$4,'Costo SCyD'!$O$2:$S$2,0))+IF($D$6="Sí",INDEX(costos.acceso,MATCH($D58,vel.SAIB,0),MATCH($D$4,years,0)),0)</f>
        <v>270.34254356182402</v>
      </c>
      <c r="N58" s="34" cm="1">
        <f t="array" ref="N58">INDEX('Costo SCyD'!$O$9:$S$597,MATCH(N$11&amp;$F$44&amp;N$13&amp;$D58,'Costo SCyD'!$A$9:$A$597&amp;'Costo SCyD'!$B$9:$B$597&amp;'Costo SCyD'!$C$9:$C$597&amp;'Costo SCyD'!$D$9:$D$597,0),MATCH('Resultados Caso II'!$D$4,'Costo SCyD'!$O$2:$S$2,0))+IF($D$6="Sí",INDEX(costos.acceso,MATCH($D58,vel.SAIB,0),MATCH($D$4,years,0)),0)</f>
        <v>301.61641030517148</v>
      </c>
      <c r="O58" s="9"/>
      <c r="P58" s="34" cm="1">
        <f t="array" ref="P58">INDEX('Costo SCyD'!$O$9:$S$597,MATCH(P$11&amp;$F$44&amp;P$13&amp;$D58,'Costo SCyD'!$A$9:$A$597&amp;'Costo SCyD'!$B$9:$B$597&amp;'Costo SCyD'!$C$9:$C$597&amp;'Costo SCyD'!$D$9:$D$597,0),MATCH('Resultados Caso II'!$D$4,'Costo SCyD'!$O$2:$S$2,0))+IF($D$6="Sí",INDEX(costos.acceso,MATCH($D58,vel.SAIB,0),MATCH($D$4,years,0)),0)</f>
        <v>283.88216170841105</v>
      </c>
      <c r="Q58" s="34" cm="1">
        <f t="array" ref="Q58">INDEX('Costo SCyD'!$O$9:$S$597,MATCH(Q$11&amp;$F$44&amp;Q$13&amp;$D58,'Costo SCyD'!$A$9:$A$597&amp;'Costo SCyD'!$B$9:$B$597&amp;'Costo SCyD'!$C$9:$C$597&amp;'Costo SCyD'!$D$9:$D$597,0),MATCH('Resultados Caso II'!$D$4,'Costo SCyD'!$O$2:$S$2,0))+IF($D$6="Sí",INDEX(costos.acceso,MATCH($D58,vel.SAIB,0),MATCH($D$4,years,0)),0)</f>
        <v>315.15179089002476</v>
      </c>
      <c r="R58" s="34" cm="1">
        <f t="array" ref="R58">INDEX('Costo SCyD'!$O$9:$S$597,MATCH(R$11&amp;$F$44&amp;R$13&amp;$D58,'Costo SCyD'!$A$9:$A$597&amp;'Costo SCyD'!$B$9:$B$597&amp;'Costo SCyD'!$C$9:$C$597&amp;'Costo SCyD'!$D$9:$D$597,0),MATCH('Resultados Caso II'!$D$4,'Costo SCyD'!$O$2:$S$2,0))+IF($D$6="Sí",INDEX(costos.acceso,MATCH($D58,vel.SAIB,0),MATCH($D$4,years,0)),0)</f>
        <v>361.31490437941312</v>
      </c>
      <c r="S58" s="34" cm="1">
        <f t="array" ref="S58">INDEX('Costo SCyD'!$O$9:$S$597,MATCH(S$11&amp;$F$44&amp;S$13&amp;$D58,'Costo SCyD'!$A$9:$A$597&amp;'Costo SCyD'!$B$9:$B$597&amp;'Costo SCyD'!$C$9:$C$597&amp;'Costo SCyD'!$D$9:$D$597,0),MATCH('Resultados Caso II'!$D$4,'Costo SCyD'!$O$2:$S$2,0))+IF($D$6="Sí",INDEX(costos.acceso,MATCH($D58,vel.SAIB,0),MATCH($D$4,years,0)),0)</f>
        <v>403.11266962594374</v>
      </c>
    </row>
    <row r="59" spans="3:19">
      <c r="C59" s="10" t="str">
        <f t="shared" si="1"/>
        <v>100 Mbps</v>
      </c>
      <c r="D59" s="22">
        <v>100</v>
      </c>
      <c r="F59" s="34" cm="1">
        <f t="array" ref="F59">INDEX('Costo SCyD'!$O$9:$S$597,MATCH(F$11&amp;$F$44&amp;F$13&amp;$D59,'Costo SCyD'!$A$9:$A$597&amp;'Costo SCyD'!$B$9:$B$597&amp;'Costo SCyD'!$C$9:$C$597&amp;'Costo SCyD'!$D$9:$D$597,0),MATCH('Resultados Caso II'!$D$4,'Costo SCyD'!$O$2:$S$2,0))+IF($D$6="Sí",INDEX(costos.acceso,MATCH($D59,vel.SAIB,0),MATCH($D$4,years,0)),0)</f>
        <v>167.38364609200974</v>
      </c>
      <c r="G59" s="34" cm="1">
        <f t="array" ref="G59">INDEX('Costo SCyD'!$O$9:$S$597,MATCH(G$11&amp;$F$44&amp;G$13&amp;$D59,'Costo SCyD'!$A$9:$A$597&amp;'Costo SCyD'!$B$9:$B$597&amp;'Costo SCyD'!$C$9:$C$597&amp;'Costo SCyD'!$D$9:$D$597,0),MATCH('Resultados Caso II'!$D$4,'Costo SCyD'!$O$2:$S$2,0))+IF($D$6="Sí",INDEX(costos.acceso,MATCH($D59,vel.SAIB,0),MATCH($D$4,years,0)),0)</f>
        <v>185.82096005659665</v>
      </c>
      <c r="H59" s="34" cm="1">
        <f t="array" ref="H59">INDEX('Costo SCyD'!$O$9:$S$597,MATCH(H$11&amp;$F$44&amp;H$13&amp;$D59,'Costo SCyD'!$A$9:$A$597&amp;'Costo SCyD'!$B$9:$B$597&amp;'Costo SCyD'!$C$9:$C$597&amp;'Costo SCyD'!$D$9:$D$597,0),MATCH('Resultados Caso II'!$D$4,'Costo SCyD'!$O$2:$S$2,0))+IF($D$6="Sí",INDEX(costos.acceso,MATCH($D59,vel.SAIB,0),MATCH($D$4,years,0)),0)</f>
        <v>213.03982511071649</v>
      </c>
      <c r="I59" s="34" cm="1">
        <f t="array" ref="I59">INDEX('Costo SCyD'!$O$9:$S$597,MATCH(I$11&amp;$F$44&amp;I$13&amp;$D59,'Costo SCyD'!$A$9:$A$597&amp;'Costo SCyD'!$B$9:$B$597&amp;'Costo SCyD'!$C$9:$C$597&amp;'Costo SCyD'!$D$9:$D$597,0),MATCH('Resultados Caso II'!$D$4,'Costo SCyD'!$O$2:$S$2,0))+IF($D$6="Sí",INDEX(costos.acceso,MATCH($D59,vel.SAIB,0),MATCH($D$4,years,0)),0)</f>
        <v>237.68477745065385</v>
      </c>
      <c r="J59" s="9"/>
      <c r="K59" s="34" cm="1">
        <f t="array" ref="K59">INDEX('Costo SCyD'!$O$9:$S$597,MATCH(K$11&amp;$F$44&amp;K$13&amp;$D59,'Costo SCyD'!$A$9:$A$597&amp;'Costo SCyD'!$B$9:$B$597&amp;'Costo SCyD'!$C$9:$C$597&amp;'Costo SCyD'!$D$9:$D$597,0),MATCH('Resultados Caso II'!$D$4,'Costo SCyD'!$O$2:$S$2,0))+IF($D$6="Sí",INDEX(costos.acceso,MATCH($D59,vel.SAIB,0),MATCH($D$4,years,0)),0)</f>
        <v>236.74688354989834</v>
      </c>
      <c r="L59" s="34" cm="1">
        <f t="array" ref="L59">INDEX('Costo SCyD'!$O$9:$S$597,MATCH(L$11&amp;$F$44&amp;L$13&amp;$D59,'Costo SCyD'!$A$9:$A$597&amp;'Costo SCyD'!$B$9:$B$597&amp;'Costo SCyD'!$C$9:$C$597&amp;'Costo SCyD'!$D$9:$D$597,0),MATCH('Resultados Caso II'!$D$4,'Costo SCyD'!$O$2:$S$2,0))+IF($D$6="Sí",INDEX(costos.acceso,MATCH($D59,vel.SAIB,0),MATCH($D$4,years,0)),0)</f>
        <v>262.82456033647981</v>
      </c>
      <c r="M59" s="34" cm="1">
        <f t="array" ref="M59">INDEX('Costo SCyD'!$O$9:$S$597,MATCH(M$11&amp;$F$44&amp;M$13&amp;$D59,'Costo SCyD'!$A$9:$A$597&amp;'Costo SCyD'!$B$9:$B$597&amp;'Costo SCyD'!$C$9:$C$597&amp;'Costo SCyD'!$D$9:$D$597,0),MATCH('Resultados Caso II'!$D$4,'Costo SCyD'!$O$2:$S$2,0))+IF($D$6="Sí",INDEX(costos.acceso,MATCH($D59,vel.SAIB,0),MATCH($D$4,years,0)),0)</f>
        <v>301.32283436610567</v>
      </c>
      <c r="N59" s="34" cm="1">
        <f t="array" ref="N59">INDEX('Costo SCyD'!$O$9:$S$597,MATCH(N$11&amp;$F$44&amp;N$13&amp;$D59,'Costo SCyD'!$A$9:$A$597&amp;'Costo SCyD'!$B$9:$B$597&amp;'Costo SCyD'!$C$9:$C$597&amp;'Costo SCyD'!$D$9:$D$597,0),MATCH('Resultados Caso II'!$D$4,'Costo SCyD'!$O$2:$S$2,0))+IF($D$6="Sí",INDEX(costos.acceso,MATCH($D59,vel.SAIB,0),MATCH($D$4,years,0)),0)</f>
        <v>336.1805746408557</v>
      </c>
      <c r="O59" s="9"/>
      <c r="P59" s="34" cm="1">
        <f t="array" ref="P59">INDEX('Costo SCyD'!$O$9:$S$597,MATCH(P$11&amp;$F$44&amp;P$13&amp;$D59,'Costo SCyD'!$A$9:$A$597&amp;'Costo SCyD'!$B$9:$B$597&amp;'Costo SCyD'!$C$9:$C$597&amp;'Costo SCyD'!$D$9:$D$597,0),MATCH('Resultados Caso II'!$D$4,'Costo SCyD'!$O$2:$S$2,0))+IF($D$6="Sí",INDEX(costos.acceso,MATCH($D59,vel.SAIB,0),MATCH($D$4,years,0)),0)</f>
        <v>316.41404443763986</v>
      </c>
      <c r="Q59" s="34" cm="1">
        <f t="array" ref="Q59">INDEX('Costo SCyD'!$O$9:$S$597,MATCH(Q$11&amp;$F$44&amp;Q$13&amp;$D59,'Costo SCyD'!$A$9:$A$597&amp;'Costo SCyD'!$B$9:$B$597&amp;'Costo SCyD'!$C$9:$C$597&amp;'Costo SCyD'!$D$9:$D$597,0),MATCH('Resultados Caso II'!$D$4,'Costo SCyD'!$O$2:$S$2,0))+IF($D$6="Sí",INDEX(costos.acceso,MATCH($D59,vel.SAIB,0),MATCH($D$4,years,0)),0)</f>
        <v>351.26706154120262</v>
      </c>
      <c r="R59" s="34" cm="1">
        <f t="array" ref="R59">INDEX('Costo SCyD'!$O$9:$S$597,MATCH(R$11&amp;$F$44&amp;R$13&amp;$D59,'Costo SCyD'!$A$9:$A$597&amp;'Costo SCyD'!$B$9:$B$597&amp;'Costo SCyD'!$C$9:$C$597&amp;'Costo SCyD'!$D$9:$D$597,0),MATCH('Resultados Caso II'!$D$4,'Costo SCyD'!$O$2:$S$2,0))+IF($D$6="Sí",INDEX(costos.acceso,MATCH($D59,vel.SAIB,0),MATCH($D$4,years,0)),0)</f>
        <v>402.72030310843553</v>
      </c>
      <c r="S59" s="34" cm="1">
        <f t="array" ref="S59">INDEX('Costo SCyD'!$O$9:$S$597,MATCH(S$11&amp;$F$44&amp;S$13&amp;$D59,'Costo SCyD'!$A$9:$A$597&amp;'Costo SCyD'!$B$9:$B$597&amp;'Costo SCyD'!$C$9:$C$597&amp;'Costo SCyD'!$D$9:$D$597,0),MATCH('Resultados Caso II'!$D$4,'Costo SCyD'!$O$2:$S$2,0))+IF($D$6="Sí",INDEX(costos.acceso,MATCH($D59,vel.SAIB,0),MATCH($D$4,years,0)),0)</f>
        <v>449.30794310144864</v>
      </c>
    </row>
    <row r="60" spans="3:19">
      <c r="C60" s="10" t="str">
        <f t="shared" si="1"/>
        <v>120 Mbps</v>
      </c>
      <c r="D60" s="22">
        <v>120</v>
      </c>
      <c r="F60" s="34" cm="1">
        <f t="array" ref="F60">INDEX('Costo SCyD'!$O$9:$S$597,MATCH(F$11&amp;$F$44&amp;F$13&amp;$D60,'Costo SCyD'!$A$9:$A$597&amp;'Costo SCyD'!$B$9:$B$597&amp;'Costo SCyD'!$C$9:$C$597&amp;'Costo SCyD'!$D$9:$D$597,0),MATCH('Resultados Caso II'!$D$4,'Costo SCyD'!$O$2:$S$2,0))+IF($D$6="Sí",INDEX(costos.acceso,MATCH($D60,vel.SAIB,0),MATCH($D$4,years,0)),0)</f>
        <v>182.89883771138159</v>
      </c>
      <c r="G60" s="34" cm="1">
        <f t="array" ref="G60">INDEX('Costo SCyD'!$O$9:$S$597,MATCH(G$11&amp;$F$44&amp;G$13&amp;$D60,'Costo SCyD'!$A$9:$A$597&amp;'Costo SCyD'!$B$9:$B$597&amp;'Costo SCyD'!$C$9:$C$597&amp;'Costo SCyD'!$D$9:$D$597,0),MATCH('Resultados Caso II'!$D$4,'Costo SCyD'!$O$2:$S$2,0))+IF($D$6="Sí",INDEX(costos.acceso,MATCH($D60,vel.SAIB,0),MATCH($D$4,years,0)),0)</f>
        <v>203.04515052851971</v>
      </c>
      <c r="H60" s="34" cm="1">
        <f t="array" ref="H60">INDEX('Costo SCyD'!$O$9:$S$597,MATCH(H$11&amp;$F$44&amp;H$13&amp;$D60,'Costo SCyD'!$A$9:$A$597&amp;'Costo SCyD'!$B$9:$B$597&amp;'Costo SCyD'!$C$9:$C$597&amp;'Costo SCyD'!$D$9:$D$597,0),MATCH('Resultados Caso II'!$D$4,'Costo SCyD'!$O$2:$S$2,0))+IF($D$6="Sí",INDEX(costos.acceso,MATCH($D60,vel.SAIB,0),MATCH($D$4,years,0)),0)</f>
        <v>232.7869974678851</v>
      </c>
      <c r="I60" s="34" cm="1">
        <f t="array" ref="I60">INDEX('Costo SCyD'!$O$9:$S$597,MATCH(I$11&amp;$F$44&amp;I$13&amp;$D60,'Costo SCyD'!$A$9:$A$597&amp;'Costo SCyD'!$B$9:$B$597&amp;'Costo SCyD'!$C$9:$C$597&amp;'Costo SCyD'!$D$9:$D$597,0),MATCH('Resultados Caso II'!$D$4,'Costo SCyD'!$O$2:$S$2,0))+IF($D$6="Sí",INDEX(costos.acceso,MATCH($D60,vel.SAIB,0),MATCH($D$4,years,0)),0)</f>
        <v>259.71634955016185</v>
      </c>
      <c r="J60" s="9"/>
      <c r="K60" s="34" cm="1">
        <f t="array" ref="K60">INDEX('Costo SCyD'!$O$9:$S$597,MATCH(K$11&amp;$F$44&amp;K$13&amp;$D60,'Costo SCyD'!$A$9:$A$597&amp;'Costo SCyD'!$B$9:$B$597&amp;'Costo SCyD'!$C$9:$C$597&amp;'Costo SCyD'!$D$9:$D$597,0),MATCH('Resultados Caso II'!$D$4,'Costo SCyD'!$O$2:$S$2,0))+IF($D$6="Sí",INDEX(costos.acceso,MATCH($D60,vel.SAIB,0),MATCH($D$4,years,0)),0)</f>
        <v>258.69152001424362</v>
      </c>
      <c r="L60" s="34" cm="1">
        <f t="array" ref="L60">INDEX('Costo SCyD'!$O$9:$S$597,MATCH(L$11&amp;$F$44&amp;L$13&amp;$D60,'Costo SCyD'!$A$9:$A$597&amp;'Costo SCyD'!$B$9:$B$597&amp;'Costo SCyD'!$C$9:$C$597&amp;'Costo SCyD'!$D$9:$D$597,0),MATCH('Resultados Caso II'!$D$4,'Costo SCyD'!$O$2:$S$2,0))+IF($D$6="Sí",INDEX(costos.acceso,MATCH($D60,vel.SAIB,0),MATCH($D$4,years,0)),0)</f>
        <v>287.18639920845726</v>
      </c>
      <c r="M60" s="34" cm="1">
        <f t="array" ref="M60">INDEX('Costo SCyD'!$O$9:$S$597,MATCH(M$11&amp;$F$44&amp;M$13&amp;$D60,'Costo SCyD'!$A$9:$A$597&amp;'Costo SCyD'!$B$9:$B$597&amp;'Costo SCyD'!$C$9:$C$597&amp;'Costo SCyD'!$D$9:$D$597,0),MATCH('Resultados Caso II'!$D$4,'Costo SCyD'!$O$2:$S$2,0))+IF($D$6="Sí",INDEX(costos.acceso,MATCH($D60,vel.SAIB,0),MATCH($D$4,years,0)),0)</f>
        <v>329.25317059448793</v>
      </c>
      <c r="N60" s="34" cm="1">
        <f t="array" ref="N60">INDEX('Costo SCyD'!$O$9:$S$597,MATCH(N$11&amp;$F$44&amp;N$13&amp;$D60,'Costo SCyD'!$A$9:$A$597&amp;'Costo SCyD'!$B$9:$B$597&amp;'Costo SCyD'!$C$9:$C$597&amp;'Costo SCyD'!$D$9:$D$597,0),MATCH('Resultados Caso II'!$D$4,'Costo SCyD'!$O$2:$S$2,0))+IF($D$6="Sí",INDEX(costos.acceso,MATCH($D60,vel.SAIB,0),MATCH($D$4,years,0)),0)</f>
        <v>367.34195842022598</v>
      </c>
      <c r="O60" s="9"/>
      <c r="P60" s="34" cm="1">
        <f t="array" ref="P60">INDEX('Costo SCyD'!$O$9:$S$597,MATCH(P$11&amp;$F$44&amp;P$13&amp;$D60,'Costo SCyD'!$A$9:$A$597&amp;'Costo SCyD'!$B$9:$B$597&amp;'Costo SCyD'!$C$9:$C$597&amp;'Costo SCyD'!$D$9:$D$597,0),MATCH('Resultados Caso II'!$D$4,'Costo SCyD'!$O$2:$S$2,0))+IF($D$6="Sí",INDEX(costos.acceso,MATCH($D60,vel.SAIB,0),MATCH($D$4,years,0)),0)</f>
        <v>345.7432211232275</v>
      </c>
      <c r="Q60" s="34" cm="1">
        <f t="array" ref="Q60">INDEX('Costo SCyD'!$O$9:$S$597,MATCH(Q$11&amp;$F$44&amp;Q$13&amp;$D60,'Costo SCyD'!$A$9:$A$597&amp;'Costo SCyD'!$B$9:$B$597&amp;'Costo SCyD'!$C$9:$C$597&amp;'Costo SCyD'!$D$9:$D$597,0),MATCH('Resultados Caso II'!$D$4,'Costo SCyD'!$O$2:$S$2,0))+IF($D$6="Sí",INDEX(costos.acceso,MATCH($D60,vel.SAIB,0),MATCH($D$4,years,0)),0)</f>
        <v>383.82684797571261</v>
      </c>
      <c r="R60" s="34" cm="1">
        <f t="array" ref="R60">INDEX('Costo SCyD'!$O$9:$S$597,MATCH(R$11&amp;$F$44&amp;R$13&amp;$D60,'Costo SCyD'!$A$9:$A$597&amp;'Costo SCyD'!$B$9:$B$597&amp;'Costo SCyD'!$C$9:$C$597&amp;'Costo SCyD'!$D$9:$D$597,0),MATCH('Resultados Caso II'!$D$4,'Costo SCyD'!$O$2:$S$2,0))+IF($D$6="Sí",INDEX(costos.acceso,MATCH($D60,vel.SAIB,0),MATCH($D$4,years,0)),0)</f>
        <v>440.04941391239214</v>
      </c>
      <c r="S60" s="34" cm="1">
        <f t="array" ref="S60">INDEX('Costo SCyD'!$O$9:$S$597,MATCH(S$11&amp;$F$44&amp;S$13&amp;$D60,'Costo SCyD'!$A$9:$A$597&amp;'Costo SCyD'!$B$9:$B$597&amp;'Costo SCyD'!$C$9:$C$597&amp;'Costo SCyD'!$D$9:$D$597,0),MATCH('Resultados Caso II'!$D$4,'Costo SCyD'!$O$2:$S$2,0))+IF($D$6="Sí",INDEX(costos.acceso,MATCH($D60,vel.SAIB,0),MATCH($D$4,years,0)),0)</f>
        <v>490.95537399498301</v>
      </c>
    </row>
    <row r="61" spans="3:19">
      <c r="C61" s="10" t="str">
        <f t="shared" si="1"/>
        <v>150 Mbps</v>
      </c>
      <c r="D61" s="22">
        <v>150</v>
      </c>
      <c r="F61" s="34" cm="1">
        <f t="array" ref="F61">INDEX('Costo SCyD'!$O$9:$S$597,MATCH(F$11&amp;$F$44&amp;F$13&amp;$D61,'Costo SCyD'!$A$9:$A$597&amp;'Costo SCyD'!$B$9:$B$597&amp;'Costo SCyD'!$C$9:$C$597&amp;'Costo SCyD'!$D$9:$D$597,0),MATCH('Resultados Caso II'!$D$4,'Costo SCyD'!$O$2:$S$2,0))+IF($D$6="Sí",INDEX(costos.acceso,MATCH($D61,vel.SAIB,0),MATCH($D$4,years,0)),0)</f>
        <v>203.85839185853689</v>
      </c>
      <c r="G61" s="34" cm="1">
        <f t="array" ref="G61">INDEX('Costo SCyD'!$O$9:$S$597,MATCH(G$11&amp;$F$44&amp;G$13&amp;$D61,'Costo SCyD'!$A$9:$A$597&amp;'Costo SCyD'!$B$9:$B$597&amp;'Costo SCyD'!$C$9:$C$597&amp;'Costo SCyD'!$D$9:$D$597,0),MATCH('Resultados Caso II'!$D$4,'Costo SCyD'!$O$2:$S$2,0))+IF($D$6="Sí",INDEX(costos.acceso,MATCH($D61,vel.SAIB,0),MATCH($D$4,years,0)),0)</f>
        <v>226.3134002345974</v>
      </c>
      <c r="H61" s="34" cm="1">
        <f t="array" ref="H61">INDEX('Costo SCyD'!$O$9:$S$597,MATCH(H$11&amp;$F$44&amp;H$13&amp;$D61,'Costo SCyD'!$A$9:$A$597&amp;'Costo SCyD'!$B$9:$B$597&amp;'Costo SCyD'!$C$9:$C$597&amp;'Costo SCyD'!$D$9:$D$597,0),MATCH('Resultados Caso II'!$D$4,'Costo SCyD'!$O$2:$S$2,0))+IF($D$6="Sí",INDEX(costos.acceso,MATCH($D61,vel.SAIB,0),MATCH($D$4,years,0)),0)</f>
        <v>259.46355670267468</v>
      </c>
      <c r="I61" s="34" cm="1">
        <f t="array" ref="I61">INDEX('Costo SCyD'!$O$9:$S$597,MATCH(I$11&amp;$F$44&amp;I$13&amp;$D61,'Costo SCyD'!$A$9:$A$597&amp;'Costo SCyD'!$B$9:$B$597&amp;'Costo SCyD'!$C$9:$C$597&amp;'Costo SCyD'!$D$9:$D$597,0),MATCH('Resultados Caso II'!$D$4,'Costo SCyD'!$O$2:$S$2,0))+IF($D$6="Sí",INDEX(costos.acceso,MATCH($D61,vel.SAIB,0),MATCH($D$4,years,0)),0)</f>
        <v>289.47891643912237</v>
      </c>
      <c r="J61" s="9"/>
      <c r="K61" s="34" cm="1">
        <f t="array" ref="K61">INDEX('Costo SCyD'!$O$9:$S$597,MATCH(K$11&amp;$F$44&amp;K$13&amp;$D61,'Costo SCyD'!$A$9:$A$597&amp;'Costo SCyD'!$B$9:$B$597&amp;'Costo SCyD'!$C$9:$C$597&amp;'Costo SCyD'!$D$9:$D$597,0),MATCH('Resultados Caso II'!$D$4,'Costo SCyD'!$O$2:$S$2,0))+IF($D$6="Sí",INDEX(costos.acceso,MATCH($D61,vel.SAIB,0),MATCH($D$4,years,0)),0)</f>
        <v>288.33664509538045</v>
      </c>
      <c r="L61" s="34" cm="1">
        <f t="array" ref="L61">INDEX('Costo SCyD'!$O$9:$S$597,MATCH(L$11&amp;$F$44&amp;L$13&amp;$D61,'Costo SCyD'!$A$9:$A$597&amp;'Costo SCyD'!$B$9:$B$597&amp;'Costo SCyD'!$C$9:$C$597&amp;'Costo SCyD'!$D$9:$D$597,0),MATCH('Resultados Caso II'!$D$4,'Costo SCyD'!$O$2:$S$2,0))+IF($D$6="Sí",INDEX(costos.acceso,MATCH($D61,vel.SAIB,0),MATCH($D$4,years,0)),0)</f>
        <v>320.09693576438002</v>
      </c>
      <c r="M61" s="34" cm="1">
        <f t="array" ref="M61">INDEX('Costo SCyD'!$O$9:$S$597,MATCH(M$11&amp;$F$44&amp;M$13&amp;$D61,'Costo SCyD'!$A$9:$A$597&amp;'Costo SCyD'!$B$9:$B$597&amp;'Costo SCyD'!$C$9:$C$597&amp;'Costo SCyD'!$D$9:$D$597,0),MATCH('Resultados Caso II'!$D$4,'Costo SCyD'!$O$2:$S$2,0))+IF($D$6="Sí",INDEX(costos.acceso,MATCH($D61,vel.SAIB,0),MATCH($D$4,years,0)),0)</f>
        <v>366.98440904056082</v>
      </c>
      <c r="N61" s="34" cm="1">
        <f t="array" ref="N61">INDEX('Costo SCyD'!$O$9:$S$597,MATCH(N$11&amp;$F$44&amp;N$13&amp;$D61,'Costo SCyD'!$A$9:$A$597&amp;'Costo SCyD'!$B$9:$B$597&amp;'Costo SCyD'!$C$9:$C$597&amp;'Costo SCyD'!$D$9:$D$597,0),MATCH('Resultados Caso II'!$D$4,'Costo SCyD'!$O$2:$S$2,0))+IF($D$6="Sí",INDEX(costos.acceso,MATCH($D61,vel.SAIB,0),MATCH($D$4,years,0)),0)</f>
        <v>409.43803603544018</v>
      </c>
      <c r="O61" s="9"/>
      <c r="P61" s="34" cm="1">
        <f t="array" ref="P61">INDEX('Costo SCyD'!$O$9:$S$597,MATCH(P$11&amp;$F$44&amp;P$13&amp;$D61,'Costo SCyD'!$A$9:$A$597&amp;'Costo SCyD'!$B$9:$B$597&amp;'Costo SCyD'!$C$9:$C$597&amp;'Costo SCyD'!$D$9:$D$597,0),MATCH('Resultados Caso II'!$D$4,'Costo SCyD'!$O$2:$S$2,0))+IF($D$6="Sí",INDEX(costos.acceso,MATCH($D61,vel.SAIB,0),MATCH($D$4,years,0)),0)</f>
        <v>385.36416051694579</v>
      </c>
      <c r="Q61" s="34" cm="1">
        <f t="array" ref="Q61">INDEX('Costo SCyD'!$O$9:$S$597,MATCH(Q$11&amp;$F$44&amp;Q$13&amp;$D61,'Costo SCyD'!$A$9:$A$597&amp;'Costo SCyD'!$B$9:$B$597&amp;'Costo SCyD'!$C$9:$C$597&amp;'Costo SCyD'!$D$9:$D$597,0),MATCH('Resultados Caso II'!$D$4,'Costo SCyD'!$O$2:$S$2,0))+IF($D$6="Sí",INDEX(costos.acceso,MATCH($D61,vel.SAIB,0),MATCH($D$4,years,0)),0)</f>
        <v>427.81203510945386</v>
      </c>
      <c r="R61" s="34" cm="1">
        <f t="array" ref="R61">INDEX('Costo SCyD'!$O$9:$S$597,MATCH(R$11&amp;$F$44&amp;R$13&amp;$D61,'Costo SCyD'!$A$9:$A$597&amp;'Costo SCyD'!$B$9:$B$597&amp;'Costo SCyD'!$C$9:$C$597&amp;'Costo SCyD'!$D$9:$D$597,0),MATCH('Resultados Caso II'!$D$4,'Costo SCyD'!$O$2:$S$2,0))+IF($D$6="Sí",INDEX(costos.acceso,MATCH($D61,vel.SAIB,0),MATCH($D$4,years,0)),0)</f>
        <v>490.47750647837773</v>
      </c>
      <c r="S61" s="34" cm="1">
        <f t="array" ref="S61">INDEX('Costo SCyD'!$O$9:$S$597,MATCH(S$11&amp;$F$44&amp;S$13&amp;$D61,'Costo SCyD'!$A$9:$A$597&amp;'Costo SCyD'!$B$9:$B$597&amp;'Costo SCyD'!$C$9:$C$597&amp;'Costo SCyD'!$D$9:$D$597,0),MATCH('Resultados Caso II'!$D$4,'Costo SCyD'!$O$2:$S$2,0))+IF($D$6="Sí",INDEX(costos.acceso,MATCH($D61,vel.SAIB,0),MATCH($D$4,years,0)),0)</f>
        <v>547.21710793406294</v>
      </c>
    </row>
    <row r="62" spans="3:19">
      <c r="C62" s="10" t="str">
        <f t="shared" si="1"/>
        <v>200 Mbps</v>
      </c>
      <c r="D62" s="22">
        <v>200</v>
      </c>
      <c r="F62" s="34" cm="1">
        <f t="array" ref="F62">INDEX('Costo SCyD'!$O$9:$S$597,MATCH(F$11&amp;$F$44&amp;F$13&amp;$D62,'Costo SCyD'!$A$9:$A$597&amp;'Costo SCyD'!$B$9:$B$597&amp;'Costo SCyD'!$C$9:$C$597&amp;'Costo SCyD'!$D$9:$D$597,0),MATCH('Resultados Caso II'!$D$4,'Costo SCyD'!$O$2:$S$2,0))+IF($D$6="Sí",INDEX(costos.acceso,MATCH($D62,vel.SAIB,0),MATCH($D$4,years,0)),0)</f>
        <v>234.46272472976744</v>
      </c>
      <c r="G62" s="34" cm="1">
        <f t="array" ref="G62">INDEX('Costo SCyD'!$O$9:$S$597,MATCH(G$11&amp;$F$44&amp;G$13&amp;$D62,'Costo SCyD'!$A$9:$A$597&amp;'Costo SCyD'!$B$9:$B$597&amp;'Costo SCyD'!$C$9:$C$597&amp;'Costo SCyD'!$D$9:$D$597,0),MATCH('Resultados Caso II'!$D$4,'Costo SCyD'!$O$2:$S$2,0))+IF($D$6="Sí",INDEX(costos.acceso,MATCH($D62,vel.SAIB,0),MATCH($D$4,years,0)),0)</f>
        <v>260.28880134933746</v>
      </c>
      <c r="H62" s="34" cm="1">
        <f t="array" ref="H62">INDEX('Costo SCyD'!$O$9:$S$597,MATCH(H$11&amp;$F$44&amp;H$13&amp;$D62,'Costo SCyD'!$A$9:$A$597&amp;'Costo SCyD'!$B$9:$B$597&amp;'Costo SCyD'!$C$9:$C$597&amp;'Costo SCyD'!$D$9:$D$597,0),MATCH('Resultados Caso II'!$D$4,'Costo SCyD'!$O$2:$S$2,0))+IF($D$6="Sí",INDEX(costos.acceso,MATCH($D62,vel.SAIB,0),MATCH($D$4,years,0)),0)</f>
        <v>298.41563998405542</v>
      </c>
      <c r="I62" s="34" cm="1">
        <f t="array" ref="I62">INDEX('Costo SCyD'!$O$9:$S$597,MATCH(I$11&amp;$F$44&amp;I$13&amp;$D62,'Costo SCyD'!$A$9:$A$597&amp;'Costo SCyD'!$B$9:$B$597&amp;'Costo SCyD'!$C$9:$C$597&amp;'Costo SCyD'!$D$9:$D$597,0),MATCH('Resultados Caso II'!$D$4,'Costo SCyD'!$O$2:$S$2,0))+IF($D$6="Sí",INDEX(costos.acceso,MATCH($D62,vel.SAIB,0),MATCH($D$4,years,0)),0)</f>
        <v>332.93706911626975</v>
      </c>
      <c r="J62" s="9"/>
      <c r="K62" s="34" cm="1">
        <f t="array" ref="K62">INDEX('Costo SCyD'!$O$9:$S$597,MATCH(K$11&amp;$F$44&amp;K$13&amp;$D62,'Costo SCyD'!$A$9:$A$597&amp;'Costo SCyD'!$B$9:$B$597&amp;'Costo SCyD'!$C$9:$C$597&amp;'Costo SCyD'!$D$9:$D$597,0),MATCH('Resultados Caso II'!$D$4,'Costo SCyD'!$O$2:$S$2,0))+IF($D$6="Sí",INDEX(costos.acceso,MATCH($D62,vel.SAIB,0),MATCH($D$4,years,0)),0)</f>
        <v>331.62331377270601</v>
      </c>
      <c r="L62" s="34" cm="1">
        <f t="array" ref="L62">INDEX('Costo SCyD'!$O$9:$S$597,MATCH(L$11&amp;$F$44&amp;L$13&amp;$D62,'Costo SCyD'!$A$9:$A$597&amp;'Costo SCyD'!$B$9:$B$597&amp;'Costo SCyD'!$C$9:$C$597&amp;'Costo SCyD'!$D$9:$D$597,0),MATCH('Resultados Caso II'!$D$4,'Costo SCyD'!$O$2:$S$2,0))+IF($D$6="Sí",INDEX(costos.acceso,MATCH($D62,vel.SAIB,0),MATCH($D$4,years,0)),0)</f>
        <v>368.15163237943017</v>
      </c>
      <c r="M62" s="34" cm="1">
        <f t="array" ref="M62">INDEX('Costo SCyD'!$O$9:$S$597,MATCH(M$11&amp;$F$44&amp;M$13&amp;$D62,'Costo SCyD'!$A$9:$A$597&amp;'Costo SCyD'!$B$9:$B$597&amp;'Costo SCyD'!$C$9:$C$597&amp;'Costo SCyD'!$D$9:$D$597,0),MATCH('Resultados Caso II'!$D$4,'Costo SCyD'!$O$2:$S$2,0))+IF($D$6="Sí",INDEX(costos.acceso,MATCH($D62,vel.SAIB,0),MATCH($D$4,years,0)),0)</f>
        <v>422.07810869371463</v>
      </c>
      <c r="N62" s="34" cm="1">
        <f t="array" ref="N62">INDEX('Costo SCyD'!$O$9:$S$597,MATCH(N$11&amp;$F$44&amp;N$13&amp;$D62,'Costo SCyD'!$A$9:$A$597&amp;'Costo SCyD'!$B$9:$B$597&amp;'Costo SCyD'!$C$9:$C$597&amp;'Costo SCyD'!$D$9:$D$597,0),MATCH('Resultados Caso II'!$D$4,'Costo SCyD'!$O$2:$S$2,0))+IF($D$6="Sí",INDEX(costos.acceso,MATCH($D62,vel.SAIB,0),MATCH($D$4,years,0)),0)</f>
        <v>470.90510555724256</v>
      </c>
      <c r="O62" s="9"/>
      <c r="P62" s="34" cm="1">
        <f t="array" ref="P62">INDEX('Costo SCyD'!$O$9:$S$597,MATCH(P$11&amp;$F$44&amp;P$13&amp;$D62,'Costo SCyD'!$A$9:$A$597&amp;'Costo SCyD'!$B$9:$B$597&amp;'Costo SCyD'!$C$9:$C$597&amp;'Costo SCyD'!$D$9:$D$597,0),MATCH('Resultados Caso II'!$D$4,'Costo SCyD'!$O$2:$S$2,0))+IF($D$6="Sí",INDEX(costos.acceso,MATCH($D62,vel.SAIB,0),MATCH($D$4,years,0)),0)</f>
        <v>443.21712863653636</v>
      </c>
      <c r="Q62" s="34" cm="1">
        <f t="array" ref="Q62">INDEX('Costo SCyD'!$O$9:$S$597,MATCH(Q$11&amp;$F$44&amp;Q$13&amp;$D62,'Costo SCyD'!$A$9:$A$597&amp;'Costo SCyD'!$B$9:$B$597&amp;'Costo SCyD'!$C$9:$C$597&amp;'Costo SCyD'!$D$9:$D$597,0),MATCH('Resultados Caso II'!$D$4,'Costo SCyD'!$O$2:$S$2,0))+IF($D$6="Sí",INDEX(costos.acceso,MATCH($D62,vel.SAIB,0),MATCH($D$4,years,0)),0)</f>
        <v>492.0375095156968</v>
      </c>
      <c r="R62" s="34" cm="1">
        <f t="array" ref="R62">INDEX('Costo SCyD'!$O$9:$S$597,MATCH(R$11&amp;$F$44&amp;R$13&amp;$D62,'Costo SCyD'!$A$9:$A$597&amp;'Costo SCyD'!$B$9:$B$597&amp;'Costo SCyD'!$C$9:$C$597&amp;'Costo SCyD'!$D$9:$D$597,0),MATCH('Resultados Caso II'!$D$4,'Costo SCyD'!$O$2:$S$2,0))+IF($D$6="Sí",INDEX(costos.acceso,MATCH($D62,vel.SAIB,0),MATCH($D$4,years,0)),0)</f>
        <v>564.11066299092306</v>
      </c>
      <c r="S62" s="34" cm="1">
        <f t="array" ref="S62">INDEX('Costo SCyD'!$O$9:$S$597,MATCH(S$11&amp;$F$44&amp;S$13&amp;$D62,'Costo SCyD'!$A$9:$A$597&amp;'Costo SCyD'!$B$9:$B$597&amp;'Costo SCyD'!$C$9:$C$597&amp;'Costo SCyD'!$D$9:$D$597,0),MATCH('Resultados Caso II'!$D$4,'Costo SCyD'!$O$2:$S$2,0))+IF($D$6="Sí",INDEX(costos.acceso,MATCH($D62,vel.SAIB,0),MATCH($D$4,years,0)),0)</f>
        <v>629.3683226638816</v>
      </c>
    </row>
    <row r="63" spans="3:19">
      <c r="C63" s="10" t="str">
        <f t="shared" si="1"/>
        <v>250 Mbps</v>
      </c>
      <c r="D63" s="22">
        <v>250</v>
      </c>
      <c r="F63" s="34" cm="1">
        <f t="array" ref="F63">INDEX('Costo SCyD'!$O$9:$S$597,MATCH(F$11&amp;$F$44&amp;F$13&amp;$D63,'Costo SCyD'!$A$9:$A$597&amp;'Costo SCyD'!$B$9:$B$597&amp;'Costo SCyD'!$C$9:$C$597&amp;'Costo SCyD'!$D$9:$D$597,0),MATCH('Resultados Caso II'!$D$4,'Costo SCyD'!$O$2:$S$2,0))+IF($D$6="Sí",INDEX(costos.acceso,MATCH($D63,vel.SAIB,0),MATCH($D$4,years,0)),0)</f>
        <v>261.33131632911869</v>
      </c>
      <c r="G63" s="34" cm="1">
        <f t="array" ref="G63">INDEX('Costo SCyD'!$O$9:$S$597,MATCH(G$11&amp;$F$44&amp;G$13&amp;$D63,'Costo SCyD'!$A$9:$A$597&amp;'Costo SCyD'!$B$9:$B$597&amp;'Costo SCyD'!$C$9:$C$597&amp;'Costo SCyD'!$D$9:$D$597,0),MATCH('Resultados Caso II'!$D$4,'Costo SCyD'!$O$2:$S$2,0))+IF($D$6="Sí",INDEX(costos.acceso,MATCH($D63,vel.SAIB,0),MATCH($D$4,years,0)),0)</f>
        <v>290.11696917175169</v>
      </c>
      <c r="H63" s="34" cm="1">
        <f t="array" ref="H63">INDEX('Costo SCyD'!$O$9:$S$597,MATCH(H$11&amp;$F$44&amp;H$13&amp;$D63,'Costo SCyD'!$A$9:$A$597&amp;'Costo SCyD'!$B$9:$B$597&amp;'Costo SCyD'!$C$9:$C$597&amp;'Costo SCyD'!$D$9:$D$597,0),MATCH('Resultados Caso II'!$D$4,'Costo SCyD'!$O$2:$S$2,0))+IF($D$6="Sí",INDEX(costos.acceso,MATCH($D63,vel.SAIB,0),MATCH($D$4,years,0)),0)</f>
        <v>332.61300746253988</v>
      </c>
      <c r="I63" s="34" cm="1">
        <f t="array" ref="I63">INDEX('Costo SCyD'!$O$9:$S$597,MATCH(I$11&amp;$F$44&amp;I$13&amp;$D63,'Costo SCyD'!$A$9:$A$597&amp;'Costo SCyD'!$B$9:$B$597&amp;'Costo SCyD'!$C$9:$C$597&amp;'Costo SCyD'!$D$9:$D$597,0),MATCH('Resultados Caso II'!$D$4,'Costo SCyD'!$O$2:$S$2,0))+IF($D$6="Sí",INDEX(costos.acceso,MATCH($D63,vel.SAIB,0),MATCH($D$4,years,0)),0)</f>
        <v>371.0904691873485</v>
      </c>
      <c r="J63" s="9"/>
      <c r="K63" s="34" cm="1">
        <f t="array" ref="K63">INDEX('Costo SCyD'!$O$9:$S$597,MATCH(K$11&amp;$F$44&amp;K$13&amp;$D63,'Costo SCyD'!$A$9:$A$597&amp;'Costo SCyD'!$B$9:$B$597&amp;'Costo SCyD'!$C$9:$C$597&amp;'Costo SCyD'!$D$9:$D$597,0),MATCH('Resultados Caso II'!$D$4,'Costo SCyD'!$O$2:$S$2,0))+IF($D$6="Sí",INDEX(costos.acceso,MATCH($D63,vel.SAIB,0),MATCH($D$4,years,0)),0)</f>
        <v>369.62616216940518</v>
      </c>
      <c r="L63" s="34" cm="1">
        <f t="array" ref="L63">INDEX('Costo SCyD'!$O$9:$S$597,MATCH(L$11&amp;$F$44&amp;L$13&amp;$D63,'Costo SCyD'!$A$9:$A$597&amp;'Costo SCyD'!$B$9:$B$597&amp;'Costo SCyD'!$C$9:$C$597&amp;'Costo SCyD'!$D$9:$D$597,0),MATCH('Resultados Caso II'!$D$4,'Costo SCyD'!$O$2:$S$2,0))+IF($D$6="Sí",INDEX(costos.acceso,MATCH($D63,vel.SAIB,0),MATCH($D$4,years,0)),0)</f>
        <v>410.34049574113607</v>
      </c>
      <c r="M63" s="34" cm="1">
        <f t="array" ref="M63">INDEX('Costo SCyD'!$O$9:$S$597,MATCH(M$11&amp;$F$44&amp;M$13&amp;$D63,'Costo SCyD'!$A$9:$A$597&amp;'Costo SCyD'!$B$9:$B$597&amp;'Costo SCyD'!$C$9:$C$597&amp;'Costo SCyD'!$D$9:$D$597,0),MATCH('Resultados Caso II'!$D$4,'Costo SCyD'!$O$2:$S$2,0))+IF($D$6="Sí",INDEX(costos.acceso,MATCH($D63,vel.SAIB,0),MATCH($D$4,years,0)),0)</f>
        <v>470.44675381028389</v>
      </c>
      <c r="N63" s="34" cm="1">
        <f t="array" ref="N63">INDEX('Costo SCyD'!$O$9:$S$597,MATCH(N$11&amp;$F$44&amp;N$13&amp;$D63,'Costo SCyD'!$A$9:$A$597&amp;'Costo SCyD'!$B$9:$B$597&amp;'Costo SCyD'!$C$9:$C$597&amp;'Costo SCyD'!$D$9:$D$597,0),MATCH('Resultados Caso II'!$D$4,'Costo SCyD'!$O$2:$S$2,0))+IF($D$6="Sí",INDEX(costos.acceso,MATCH($D63,vel.SAIB,0),MATCH($D$4,years,0)),0)</f>
        <v>524.86915028055523</v>
      </c>
      <c r="O63" s="9"/>
      <c r="P63" s="34" cm="1">
        <f t="array" ref="P63">INDEX('Costo SCyD'!$O$9:$S$597,MATCH(P$11&amp;$F$44&amp;P$13&amp;$D63,'Costo SCyD'!$A$9:$A$597&amp;'Costo SCyD'!$B$9:$B$597&amp;'Costo SCyD'!$C$9:$C$597&amp;'Costo SCyD'!$D$9:$D$597,0),MATCH('Resultados Caso II'!$D$4,'Costo SCyD'!$O$2:$S$2,0))+IF($D$6="Sí",INDEX(costos.acceso,MATCH($D63,vel.SAIB,0),MATCH($D$4,years,0)),0)</f>
        <v>494.00823000626423</v>
      </c>
      <c r="Q63" s="34" cm="1">
        <f t="array" ref="Q63">INDEX('Costo SCyD'!$O$9:$S$597,MATCH(Q$11&amp;$F$44&amp;Q$13&amp;$D63,'Costo SCyD'!$A$9:$A$597&amp;'Costo SCyD'!$B$9:$B$597&amp;'Costo SCyD'!$C$9:$C$597&amp;'Costo SCyD'!$D$9:$D$597,0),MATCH('Resultados Caso II'!$D$4,'Costo SCyD'!$O$2:$S$2,0))+IF($D$6="Sí",INDEX(costos.acceso,MATCH($D63,vel.SAIB,0),MATCH($D$4,years,0)),0)</f>
        <v>548.42325232396809</v>
      </c>
      <c r="R63" s="34" cm="1">
        <f t="array" ref="R63">INDEX('Costo SCyD'!$O$9:$S$597,MATCH(R$11&amp;$F$44&amp;R$13&amp;$D63,'Costo SCyD'!$A$9:$A$597&amp;'Costo SCyD'!$B$9:$B$597&amp;'Costo SCyD'!$C$9:$C$597&amp;'Costo SCyD'!$D$9:$D$597,0),MATCH('Resultados Caso II'!$D$4,'Costo SCyD'!$O$2:$S$2,0))+IF($D$6="Sí",INDEX(costos.acceso,MATCH($D63,vel.SAIB,0),MATCH($D$4,years,0)),0)</f>
        <v>628.75573200226188</v>
      </c>
      <c r="S63" s="34" cm="1">
        <f t="array" ref="S63">INDEX('Costo SCyD'!$O$9:$S$597,MATCH(S$11&amp;$F$44&amp;S$13&amp;$D63,'Costo SCyD'!$A$9:$A$597&amp;'Costo SCyD'!$B$9:$B$597&amp;'Costo SCyD'!$C$9:$C$597&amp;'Costo SCyD'!$D$9:$D$597,0),MATCH('Resultados Caso II'!$D$4,'Costo SCyD'!$O$2:$S$2,0))+IF($D$6="Sí",INDEX(costos.acceso,MATCH($D63,vel.SAIB,0),MATCH($D$4,years,0)),0)</f>
        <v>701.49168660889518</v>
      </c>
    </row>
    <row r="64" spans="3:19">
      <c r="C64" s="10" t="str">
        <f t="shared" si="1"/>
        <v>300 Mbps</v>
      </c>
      <c r="D64" s="22">
        <v>300</v>
      </c>
      <c r="F64" s="34" cm="1">
        <f t="array" ref="F64">INDEX('Costo SCyD'!$O$9:$S$597,MATCH(F$11&amp;$F$44&amp;F$13&amp;$D64,'Costo SCyD'!$A$9:$A$597&amp;'Costo SCyD'!$B$9:$B$597&amp;'Costo SCyD'!$C$9:$C$597&amp;'Costo SCyD'!$D$9:$D$597,0),MATCH('Resultados Caso II'!$D$4,'Costo SCyD'!$O$2:$S$2,0))+IF($D$6="Sí",INDEX(costos.acceso,MATCH($D64,vel.SAIB,0),MATCH($D$4,years,0)),0)</f>
        <v>285.5547428325666</v>
      </c>
      <c r="G64" s="34" cm="1">
        <f t="array" ref="G64">INDEX('Costo SCyD'!$O$9:$S$597,MATCH(G$11&amp;$F$44&amp;G$13&amp;$D64,'Costo SCyD'!$A$9:$A$597&amp;'Costo SCyD'!$B$9:$B$597&amp;'Costo SCyD'!$C$9:$C$597&amp;'Costo SCyD'!$D$9:$D$597,0),MATCH('Resultados Caso II'!$D$4,'Costo SCyD'!$O$2:$S$2,0))+IF($D$6="Sí",INDEX(costos.acceso,MATCH($D64,vel.SAIB,0),MATCH($D$4,years,0)),0)</f>
        <v>317.00860687844136</v>
      </c>
      <c r="H64" s="34" cm="1">
        <f t="array" ref="H64">INDEX('Costo SCyD'!$O$9:$S$597,MATCH(H$11&amp;$F$44&amp;H$13&amp;$D64,'Costo SCyD'!$A$9:$A$597&amp;'Costo SCyD'!$B$9:$B$597&amp;'Costo SCyD'!$C$9:$C$597&amp;'Costo SCyD'!$D$9:$D$597,0),MATCH('Resultados Caso II'!$D$4,'Costo SCyD'!$O$2:$S$2,0))+IF($D$6="Sí",INDEX(costos.acceso,MATCH($D64,vel.SAIB,0),MATCH($D$4,years,0)),0)</f>
        <v>363.44370488348216</v>
      </c>
      <c r="I64" s="34" cm="1">
        <f t="array" ref="I64">INDEX('Costo SCyD'!$O$9:$S$597,MATCH(I$11&amp;$F$44&amp;I$13&amp;$D64,'Costo SCyD'!$A$9:$A$597&amp;'Costo SCyD'!$B$9:$B$597&amp;'Costo SCyD'!$C$9:$C$597&amp;'Costo SCyD'!$D$9:$D$597,0),MATCH('Resultados Caso II'!$D$4,'Costo SCyD'!$O$2:$S$2,0))+IF($D$6="Sí",INDEX(costos.acceso,MATCH($D64,vel.SAIB,0),MATCH($D$4,years,0)),0)</f>
        <v>405.48773482224453</v>
      </c>
      <c r="J64" s="9"/>
      <c r="K64" s="34" cm="1">
        <f t="array" ref="K64">INDEX('Costo SCyD'!$O$9:$S$597,MATCH(K$11&amp;$F$44&amp;K$13&amp;$D64,'Costo SCyD'!$A$9:$A$597&amp;'Costo SCyD'!$B$9:$B$597&amp;'Costo SCyD'!$C$9:$C$597&amp;'Costo SCyD'!$D$9:$D$597,0),MATCH('Resultados Caso II'!$D$4,'Costo SCyD'!$O$2:$S$2,0))+IF($D$6="Sí",INDEX(costos.acceso,MATCH($D64,vel.SAIB,0),MATCH($D$4,years,0)),0)</f>
        <v>403.88769767472508</v>
      </c>
      <c r="L64" s="34" cm="1">
        <f t="array" ref="L64">INDEX('Costo SCyD'!$O$9:$S$597,MATCH(L$11&amp;$F$44&amp;L$13&amp;$D64,'Costo SCyD'!$A$9:$A$597&amp;'Costo SCyD'!$B$9:$B$597&amp;'Costo SCyD'!$C$9:$C$597&amp;'Costo SCyD'!$D$9:$D$597,0),MATCH('Resultados Caso II'!$D$4,'Costo SCyD'!$O$2:$S$2,0))+IF($D$6="Sí",INDEX(costos.acceso,MATCH($D64,vel.SAIB,0),MATCH($D$4,years,0)),0)</f>
        <v>448.37594047695023</v>
      </c>
      <c r="M64" s="34" cm="1">
        <f t="array" ref="M64">INDEX('Costo SCyD'!$O$9:$S$597,MATCH(M$11&amp;$F$44&amp;M$13&amp;$D64,'Costo SCyD'!$A$9:$A$597&amp;'Costo SCyD'!$B$9:$B$597&amp;'Costo SCyD'!$C$9:$C$597&amp;'Costo SCyD'!$D$9:$D$597,0),MATCH('Resultados Caso II'!$D$4,'Costo SCyD'!$O$2:$S$2,0))+IF($D$6="Sí",INDEX(costos.acceso,MATCH($D64,vel.SAIB,0),MATCH($D$4,years,0)),0)</f>
        <v>514.05359176902755</v>
      </c>
      <c r="N64" s="34" cm="1">
        <f t="array" ref="N64">INDEX('Costo SCyD'!$O$9:$S$597,MATCH(N$11&amp;$F$44&amp;N$13&amp;$D64,'Costo SCyD'!$A$9:$A$597&amp;'Costo SCyD'!$B$9:$B$597&amp;'Costo SCyD'!$C$9:$C$597&amp;'Costo SCyD'!$D$9:$D$597,0),MATCH('Resultados Caso II'!$D$4,'Costo SCyD'!$O$2:$S$2,0))+IF($D$6="Sí",INDEX(costos.acceso,MATCH($D64,vel.SAIB,0),MATCH($D$4,years,0)),0)</f>
        <v>573.52053069810961</v>
      </c>
      <c r="O64" s="9"/>
      <c r="P64" s="34" cm="1">
        <f t="array" ref="P64">INDEX('Costo SCyD'!$O$9:$S$597,MATCH(P$11&amp;$F$44&amp;P$13&amp;$D64,'Costo SCyD'!$A$9:$A$597&amp;'Costo SCyD'!$B$9:$B$597&amp;'Costo SCyD'!$C$9:$C$597&amp;'Costo SCyD'!$D$9:$D$597,0),MATCH('Resultados Caso II'!$D$4,'Costo SCyD'!$O$2:$S$2,0))+IF($D$6="Sí",INDEX(costos.acceso,MATCH($D64,vel.SAIB,0),MATCH($D$4,years,0)),0)</f>
        <v>539.79903770488886</v>
      </c>
      <c r="Q64" s="34" cm="1">
        <f t="array" ref="Q64">INDEX('Costo SCyD'!$O$9:$S$597,MATCH(Q$11&amp;$F$44&amp;Q$13&amp;$D64,'Costo SCyD'!$A$9:$A$597&amp;'Costo SCyD'!$B$9:$B$597&amp;'Costo SCyD'!$C$9:$C$597&amp;'Costo SCyD'!$D$9:$D$597,0),MATCH('Resultados Caso II'!$D$4,'Costo SCyD'!$O$2:$S$2,0))+IF($D$6="Sí",INDEX(costos.acceso,MATCH($D64,vel.SAIB,0),MATCH($D$4,years,0)),0)</f>
        <v>599.25791895351517</v>
      </c>
      <c r="R64" s="34" cm="1">
        <f t="array" ref="R64">INDEX('Costo SCyD'!$O$9:$S$597,MATCH(R$11&amp;$F$44&amp;R$13&amp;$D64,'Costo SCyD'!$A$9:$A$597&amp;'Costo SCyD'!$B$9:$B$597&amp;'Costo SCyD'!$C$9:$C$597&amp;'Costo SCyD'!$D$9:$D$597,0),MATCH('Resultados Caso II'!$D$4,'Costo SCyD'!$O$2:$S$2,0))+IF($D$6="Sí",INDEX(costos.acceso,MATCH($D64,vel.SAIB,0),MATCH($D$4,years,0)),0)</f>
        <v>687.03660884748865</v>
      </c>
      <c r="S64" s="34" cm="1">
        <f t="array" ref="S64">INDEX('Costo SCyD'!$O$9:$S$597,MATCH(S$11&amp;$F$44&amp;S$13&amp;$D64,'Costo SCyD'!$A$9:$A$597&amp;'Costo SCyD'!$B$9:$B$597&amp;'Costo SCyD'!$C$9:$C$597&amp;'Costo SCyD'!$D$9:$D$597,0),MATCH('Resultados Caso II'!$D$4,'Costo SCyD'!$O$2:$S$2,0))+IF($D$6="Sí",INDEX(costos.acceso,MATCH($D64,vel.SAIB,0),MATCH($D$4,years,0)),0)</f>
        <v>766.51463354094221</v>
      </c>
    </row>
    <row r="65" spans="3:19">
      <c r="C65" s="10" t="str">
        <f t="shared" si="1"/>
        <v>350 Mbps</v>
      </c>
      <c r="D65" s="22">
        <v>350</v>
      </c>
      <c r="F65" s="34" cm="1">
        <f t="array" ref="F65">INDEX('Costo SCyD'!$O$9:$S$597,MATCH(F$11&amp;$F$44&amp;F$13&amp;$D65,'Costo SCyD'!$A$9:$A$597&amp;'Costo SCyD'!$B$9:$B$597&amp;'Costo SCyD'!$C$9:$C$597&amp;'Costo SCyD'!$D$9:$D$597,0),MATCH('Resultados Caso II'!$D$4,'Costo SCyD'!$O$2:$S$2,0))+IF($D$6="Sí",INDEX(costos.acceso,MATCH($D65,vel.SAIB,0),MATCH($D$4,years,0)),0)</f>
        <v>307.778945219332</v>
      </c>
      <c r="G65" s="34" cm="1">
        <f t="array" ref="G65">INDEX('Costo SCyD'!$O$9:$S$597,MATCH(G$11&amp;$F$44&amp;G$13&amp;$D65,'Costo SCyD'!$A$9:$A$597&amp;'Costo SCyD'!$B$9:$B$597&amp;'Costo SCyD'!$C$9:$C$597&amp;'Costo SCyD'!$D$9:$D$597,0),MATCH('Resultados Caso II'!$D$4,'Costo SCyD'!$O$2:$S$2,0))+IF($D$6="Sí",INDEX(costos.acceso,MATCH($D65,vel.SAIB,0),MATCH($D$4,years,0)),0)</f>
        <v>341.68080586812505</v>
      </c>
      <c r="H65" s="34" cm="1">
        <f t="array" ref="H65">INDEX('Costo SCyD'!$O$9:$S$597,MATCH(H$11&amp;$F$44&amp;H$13&amp;$D65,'Costo SCyD'!$A$9:$A$597&amp;'Costo SCyD'!$B$9:$B$597&amp;'Costo SCyD'!$C$9:$C$597&amp;'Costo SCyD'!$D$9:$D$597,0),MATCH('Resultados Caso II'!$D$4,'Costo SCyD'!$O$2:$S$2,0))+IF($D$6="Sí",INDEX(costos.acceso,MATCH($D65,vel.SAIB,0),MATCH($D$4,years,0)),0)</f>
        <v>391.72986246365014</v>
      </c>
      <c r="I65" s="34" cm="1">
        <f t="array" ref="I65">INDEX('Costo SCyD'!$O$9:$S$597,MATCH(I$11&amp;$F$44&amp;I$13&amp;$D65,'Costo SCyD'!$A$9:$A$597&amp;'Costo SCyD'!$B$9:$B$597&amp;'Costo SCyD'!$C$9:$C$597&amp;'Costo SCyD'!$D$9:$D$597,0),MATCH('Resultados Caso II'!$D$4,'Costo SCyD'!$O$2:$S$2,0))+IF($D$6="Sí",INDEX(costos.acceso,MATCH($D65,vel.SAIB,0),MATCH($D$4,years,0)),0)</f>
        <v>437.0461022114514</v>
      </c>
      <c r="J65" s="9"/>
      <c r="K65" s="34" cm="1">
        <f t="array" ref="K65">INDEX('Costo SCyD'!$O$9:$S$597,MATCH(K$11&amp;$F$44&amp;K$13&amp;$D65,'Costo SCyD'!$A$9:$A$597&amp;'Costo SCyD'!$B$9:$B$597&amp;'Costo SCyD'!$C$9:$C$597&amp;'Costo SCyD'!$D$9:$D$597,0),MATCH('Resultados Caso II'!$D$4,'Costo SCyD'!$O$2:$S$2,0))+IF($D$6="Sí",INDEX(costos.acceso,MATCH($D65,vel.SAIB,0),MATCH($D$4,years,0)),0)</f>
        <v>435.32153710463393</v>
      </c>
      <c r="L65" s="34" cm="1">
        <f t="array" ref="L65">INDEX('Costo SCyD'!$O$9:$S$597,MATCH(L$11&amp;$F$44&amp;L$13&amp;$D65,'Costo SCyD'!$A$9:$A$597&amp;'Costo SCyD'!$B$9:$B$597&amp;'Costo SCyD'!$C$9:$C$597&amp;'Costo SCyD'!$D$9:$D$597,0),MATCH('Resultados Caso II'!$D$4,'Costo SCyD'!$O$2:$S$2,0))+IF($D$6="Sí",INDEX(costos.acceso,MATCH($D65,vel.SAIB,0),MATCH($D$4,years,0)),0)</f>
        <v>483.27221832430791</v>
      </c>
      <c r="M65" s="34" cm="1">
        <f t="array" ref="M65">INDEX('Costo SCyD'!$O$9:$S$597,MATCH(M$11&amp;$F$44&amp;M$13&amp;$D65,'Costo SCyD'!$A$9:$A$597&amp;'Costo SCyD'!$B$9:$B$597&amp;'Costo SCyD'!$C$9:$C$597&amp;'Costo SCyD'!$D$9:$D$597,0),MATCH('Resultados Caso II'!$D$4,'Costo SCyD'!$O$2:$S$2,0))+IF($D$6="Sí",INDEX(costos.acceso,MATCH($D65,vel.SAIB,0),MATCH($D$4,years,0)),0)</f>
        <v>554.06144086932136</v>
      </c>
      <c r="N65" s="34" cm="1">
        <f t="array" ref="N65">INDEX('Costo SCyD'!$O$9:$S$597,MATCH(N$11&amp;$F$44&amp;N$13&amp;$D65,'Costo SCyD'!$A$9:$A$597&amp;'Costo SCyD'!$B$9:$B$597&amp;'Costo SCyD'!$C$9:$C$597&amp;'Costo SCyD'!$D$9:$D$597,0),MATCH('Resultados Caso II'!$D$4,'Costo SCyD'!$O$2:$S$2,0))+IF($D$6="Sí",INDEX(costos.acceso,MATCH($D65,vel.SAIB,0),MATCH($D$4,years,0)),0)</f>
        <v>618.1565826885801</v>
      </c>
      <c r="O65" s="9"/>
      <c r="P65" s="34" cm="1">
        <f t="array" ref="P65">INDEX('Costo SCyD'!$O$9:$S$597,MATCH(P$11&amp;$F$44&amp;P$13&amp;$D65,'Costo SCyD'!$A$9:$A$597&amp;'Costo SCyD'!$B$9:$B$597&amp;'Costo SCyD'!$C$9:$C$597&amp;'Costo SCyD'!$D$9:$D$597,0),MATCH('Resultados Caso II'!$D$4,'Costo SCyD'!$O$2:$S$2,0))+IF($D$6="Sí",INDEX(costos.acceso,MATCH($D65,vel.SAIB,0),MATCH($D$4,years,0)),0)</f>
        <v>581.81060768665179</v>
      </c>
      <c r="Q65" s="34" cm="1">
        <f t="array" ref="Q65">INDEX('Costo SCyD'!$O$9:$S$597,MATCH(Q$11&amp;$F$44&amp;Q$13&amp;$D65,'Costo SCyD'!$A$9:$A$597&amp;'Costo SCyD'!$B$9:$B$597&amp;'Costo SCyD'!$C$9:$C$597&amp;'Costo SCyD'!$D$9:$D$597,0),MATCH('Resultados Caso II'!$D$4,'Costo SCyD'!$O$2:$S$2,0))+IF($D$6="Sí",INDEX(costos.acceso,MATCH($D65,vel.SAIB,0),MATCH($D$4,years,0)),0)</f>
        <v>645.89706471094973</v>
      </c>
      <c r="R65" s="34" cm="1">
        <f t="array" ref="R65">INDEX('Costo SCyD'!$O$9:$S$597,MATCH(R$11&amp;$F$44&amp;R$13&amp;$D65,'Costo SCyD'!$A$9:$A$597&amp;'Costo SCyD'!$B$9:$B$597&amp;'Costo SCyD'!$C$9:$C$597&amp;'Costo SCyD'!$D$9:$D$597,0),MATCH('Resultados Caso II'!$D$4,'Costo SCyD'!$O$2:$S$2,0))+IF($D$6="Sí",INDEX(costos.acceso,MATCH($D65,vel.SAIB,0),MATCH($D$4,years,0)),0)</f>
        <v>740.50740919450425</v>
      </c>
      <c r="S65" s="34" cm="1">
        <f t="array" ref="S65">INDEX('Costo SCyD'!$O$9:$S$597,MATCH(S$11&amp;$F$44&amp;S$13&amp;$D65,'Costo SCyD'!$A$9:$A$597&amp;'Costo SCyD'!$B$9:$B$597&amp;'Costo SCyD'!$C$9:$C$597&amp;'Costo SCyD'!$D$9:$D$597,0),MATCH('Resultados Caso II'!$D$4,'Costo SCyD'!$O$2:$S$2,0))+IF($D$6="Sí",INDEX(costos.acceso,MATCH($D65,vel.SAIB,0),MATCH($D$4,years,0)),0)</f>
        <v>826.17106291504547</v>
      </c>
    </row>
    <row r="66" spans="3:19">
      <c r="C66" s="10" t="str">
        <f t="shared" si="1"/>
        <v>400 Mbps</v>
      </c>
      <c r="D66" s="22">
        <v>400</v>
      </c>
      <c r="F66" s="34" cm="1">
        <f t="array" ref="F66">INDEX('Costo SCyD'!$O$9:$S$597,MATCH(F$11&amp;$F$44&amp;F$13&amp;$D66,'Costo SCyD'!$A$9:$A$597&amp;'Costo SCyD'!$B$9:$B$597&amp;'Costo SCyD'!$C$9:$C$597&amp;'Costo SCyD'!$D$9:$D$597,0),MATCH('Resultados Caso II'!$D$4,'Costo SCyD'!$O$2:$S$2,0))+IF($D$6="Sí",INDEX(costos.acceso,MATCH($D66,vel.SAIB,0),MATCH($D$4,years,0)),0)</f>
        <v>328.42377718005065</v>
      </c>
      <c r="G66" s="34" cm="1">
        <f t="array" ref="G66">INDEX('Costo SCyD'!$O$9:$S$597,MATCH(G$11&amp;$F$44&amp;G$13&amp;$D66,'Costo SCyD'!$A$9:$A$597&amp;'Costo SCyD'!$B$9:$B$597&amp;'Costo SCyD'!$C$9:$C$597&amp;'Costo SCyD'!$D$9:$D$597,0),MATCH('Resultados Caso II'!$D$4,'Costo SCyD'!$O$2:$S$2,0))+IF($D$6="Sí",INDEX(costos.acceso,MATCH($D66,vel.SAIB,0),MATCH($D$4,years,0)),0)</f>
        <v>364.59966672887549</v>
      </c>
      <c r="H66" s="34" cm="1">
        <f t="array" ref="H66">INDEX('Costo SCyD'!$O$9:$S$597,MATCH(H$11&amp;$F$44&amp;H$13&amp;$D66,'Costo SCyD'!$A$9:$A$597&amp;'Costo SCyD'!$B$9:$B$597&amp;'Costo SCyD'!$C$9:$C$597&amp;'Costo SCyD'!$D$9:$D$597,0),MATCH('Resultados Caso II'!$D$4,'Costo SCyD'!$O$2:$S$2,0))+IF($D$6="Sí",INDEX(costos.acceso,MATCH($D66,vel.SAIB,0),MATCH($D$4,years,0)),0)</f>
        <v>418.00585473074409</v>
      </c>
      <c r="I66" s="34" cm="1">
        <f t="array" ref="I66">INDEX('Costo SCyD'!$O$9:$S$597,MATCH(I$11&amp;$F$44&amp;I$13&amp;$D66,'Costo SCyD'!$A$9:$A$597&amp;'Costo SCyD'!$B$9:$B$597&amp;'Costo SCyD'!$C$9:$C$597&amp;'Costo SCyD'!$D$9:$D$597,0),MATCH('Resultados Caso II'!$D$4,'Costo SCyD'!$O$2:$S$2,0))+IF($D$6="Sí",INDEX(costos.acceso,MATCH($D66,vel.SAIB,0),MATCH($D$4,years,0)),0)</f>
        <v>466.3617635956719</v>
      </c>
      <c r="J66" s="9"/>
      <c r="K66" s="34" cm="1">
        <f t="array" ref="K66">INDEX('Costo SCyD'!$O$9:$S$597,MATCH(K$11&amp;$F$44&amp;K$13&amp;$D66,'Costo SCyD'!$A$9:$A$597&amp;'Costo SCyD'!$B$9:$B$597&amp;'Costo SCyD'!$C$9:$C$597&amp;'Costo SCyD'!$D$9:$D$597,0),MATCH('Resultados Caso II'!$D$4,'Costo SCyD'!$O$2:$S$2,0))+IF($D$6="Sí",INDEX(costos.acceso,MATCH($D66,vel.SAIB,0),MATCH($D$4,years,0)),0)</f>
        <v>464.52152015091548</v>
      </c>
      <c r="L66" s="34" cm="1">
        <f t="array" ref="L66">INDEX('Costo SCyD'!$O$9:$S$597,MATCH(L$11&amp;$F$44&amp;L$13&amp;$D66,'Costo SCyD'!$A$9:$A$597&amp;'Costo SCyD'!$B$9:$B$597&amp;'Costo SCyD'!$C$9:$C$597&amp;'Costo SCyD'!$D$9:$D$597,0),MATCH('Resultados Caso II'!$D$4,'Costo SCyD'!$O$2:$S$2,0))+IF($D$6="Sí",INDEX(costos.acceso,MATCH($D66,vel.SAIB,0),MATCH($D$4,years,0)),0)</f>
        <v>515.68858043601495</v>
      </c>
      <c r="M66" s="34" cm="1">
        <f t="array" ref="M66">INDEX('Costo SCyD'!$O$9:$S$597,MATCH(M$11&amp;$F$44&amp;M$13&amp;$D66,'Costo SCyD'!$A$9:$A$597&amp;'Costo SCyD'!$B$9:$B$597&amp;'Costo SCyD'!$C$9:$C$597&amp;'Costo SCyD'!$D$9:$D$597,0),MATCH('Resultados Caso II'!$D$4,'Costo SCyD'!$O$2:$S$2,0))+IF($D$6="Sí",INDEX(costos.acceso,MATCH($D66,vel.SAIB,0),MATCH($D$4,years,0)),0)</f>
        <v>591.22611870168384</v>
      </c>
      <c r="N66" s="34" cm="1">
        <f t="array" ref="N66">INDEX('Costo SCyD'!$O$9:$S$597,MATCH(N$11&amp;$F$44&amp;N$13&amp;$D66,'Costo SCyD'!$A$9:$A$597&amp;'Costo SCyD'!$B$9:$B$597&amp;'Costo SCyD'!$C$9:$C$597&amp;'Costo SCyD'!$D$9:$D$597,0),MATCH('Resultados Caso II'!$D$4,'Costo SCyD'!$O$2:$S$2,0))+IF($D$6="Sí",INDEX(costos.acceso,MATCH($D66,vel.SAIB,0),MATCH($D$4,years,0)),0)</f>
        <v>659.62055861429997</v>
      </c>
      <c r="O66" s="9"/>
      <c r="P66" s="34" cm="1">
        <f t="array" ref="P66">INDEX('Costo SCyD'!$O$9:$S$597,MATCH(P$11&amp;$F$44&amp;P$13&amp;$D66,'Costo SCyD'!$A$9:$A$597&amp;'Costo SCyD'!$B$9:$B$597&amp;'Costo SCyD'!$C$9:$C$597&amp;'Costo SCyD'!$D$9:$D$597,0),MATCH('Resultados Caso II'!$D$4,'Costo SCyD'!$O$2:$S$2,0))+IF($D$6="Sí",INDEX(costos.acceso,MATCH($D66,vel.SAIB,0),MATCH($D$4,years,0)),0)</f>
        <v>620.83661130133976</v>
      </c>
      <c r="Q66" s="34" cm="1">
        <f t="array" ref="Q66">INDEX('Costo SCyD'!$O$9:$S$597,MATCH(Q$11&amp;$F$44&amp;Q$13&amp;$D66,'Costo SCyD'!$A$9:$A$597&amp;'Costo SCyD'!$B$9:$B$597&amp;'Costo SCyD'!$C$9:$C$597&amp;'Costo SCyD'!$D$9:$D$597,0),MATCH('Resultados Caso II'!$D$4,'Costo SCyD'!$O$2:$S$2,0))+IF($D$6="Sí",INDEX(costos.acceso,MATCH($D66,vel.SAIB,0),MATCH($D$4,years,0)),0)</f>
        <v>689.22178387059364</v>
      </c>
      <c r="R66" s="34" cm="1">
        <f t="array" ref="R66">INDEX('Costo SCyD'!$O$9:$S$597,MATCH(R$11&amp;$F$44&amp;R$13&amp;$D66,'Costo SCyD'!$A$9:$A$597&amp;'Costo SCyD'!$B$9:$B$597&amp;'Costo SCyD'!$C$9:$C$597&amp;'Costo SCyD'!$D$9:$D$597,0),MATCH('Resultados Caso II'!$D$4,'Costo SCyD'!$O$2:$S$2,0))+IF($D$6="Sí",INDEX(costos.acceso,MATCH($D66,vel.SAIB,0),MATCH($D$4,years,0)),0)</f>
        <v>790.17828910993603</v>
      </c>
      <c r="S66" s="34" cm="1">
        <f t="array" ref="S66">INDEX('Costo SCyD'!$O$9:$S$597,MATCH(S$11&amp;$F$44&amp;S$13&amp;$D66,'Costo SCyD'!$A$9:$A$597&amp;'Costo SCyD'!$B$9:$B$597&amp;'Costo SCyD'!$C$9:$C$597&amp;'Costo SCyD'!$D$9:$D$597,0),MATCH('Resultados Caso II'!$D$4,'Costo SCyD'!$O$2:$S$2,0))+IF($D$6="Sí",INDEX(costos.acceso,MATCH($D66,vel.SAIB,0),MATCH($D$4,years,0)),0)</f>
        <v>881.58798804790251</v>
      </c>
    </row>
    <row r="67" spans="3:19">
      <c r="C67" s="10" t="str">
        <f t="shared" si="1"/>
        <v>500 Mbps</v>
      </c>
      <c r="D67" s="22">
        <v>500</v>
      </c>
      <c r="F67" s="34" cm="1">
        <f t="array" ref="F67">INDEX('Costo SCyD'!$O$9:$S$597,MATCH(F$11&amp;$F$44&amp;F$13&amp;$D67,'Costo SCyD'!$A$9:$A$597&amp;'Costo SCyD'!$B$9:$B$597&amp;'Costo SCyD'!$C$9:$C$597&amp;'Costo SCyD'!$D$9:$D$597,0),MATCH('Resultados Caso II'!$D$4,'Costo SCyD'!$O$2:$S$2,0))+IF($D$6="Sí",INDEX(costos.acceso,MATCH($D67,vel.SAIB,0),MATCH($D$4,years,0)),0)</f>
        <v>366.05997010042898</v>
      </c>
      <c r="G67" s="34" cm="1">
        <f t="array" ref="G67">INDEX('Costo SCyD'!$O$9:$S$597,MATCH(G$11&amp;$F$44&amp;G$13&amp;$D67,'Costo SCyD'!$A$9:$A$597&amp;'Costo SCyD'!$B$9:$B$597&amp;'Costo SCyD'!$C$9:$C$597&amp;'Costo SCyD'!$D$9:$D$597,0),MATCH('Resultados Caso II'!$D$4,'Costo SCyD'!$O$2:$S$2,0))+IF($D$6="Sí",INDEX(costos.acceso,MATCH($D67,vel.SAIB,0),MATCH($D$4,years,0)),0)</f>
        <v>406.38148750182995</v>
      </c>
      <c r="H67" s="34" cm="1">
        <f t="array" ref="H67">INDEX('Costo SCyD'!$O$9:$S$597,MATCH(H$11&amp;$F$44&amp;H$13&amp;$D67,'Costo SCyD'!$A$9:$A$597&amp;'Costo SCyD'!$B$9:$B$597&amp;'Costo SCyD'!$C$9:$C$597&amp;'Costo SCyD'!$D$9:$D$597,0),MATCH('Resultados Caso II'!$D$4,'Costo SCyD'!$O$2:$S$2,0))+IF($D$6="Sí",INDEX(costos.acceso,MATCH($D67,vel.SAIB,0),MATCH($D$4,years,0)),0)</f>
        <v>465.90783407455132</v>
      </c>
      <c r="I67" s="34" cm="1">
        <f t="array" ref="I67">INDEX('Costo SCyD'!$O$9:$S$597,MATCH(I$11&amp;$F$44&amp;I$13&amp;$D67,'Costo SCyD'!$A$9:$A$597&amp;'Costo SCyD'!$B$9:$B$597&amp;'Costo SCyD'!$C$9:$C$597&amp;'Costo SCyD'!$D$9:$D$597,0),MATCH('Resultados Caso II'!$D$4,'Costo SCyD'!$O$2:$S$2,0))+IF($D$6="Sí",INDEX(costos.acceso,MATCH($D67,vel.SAIB,0),MATCH($D$4,years,0)),0)</f>
        <v>519.80515754260921</v>
      </c>
      <c r="J67" s="9"/>
      <c r="K67" s="34" cm="1">
        <f t="array" ref="K67">INDEX('Costo SCyD'!$O$9:$S$597,MATCH(K$11&amp;$F$44&amp;K$13&amp;$D67,'Costo SCyD'!$A$9:$A$597&amp;'Costo SCyD'!$B$9:$B$597&amp;'Costo SCyD'!$C$9:$C$597&amp;'Costo SCyD'!$D$9:$D$597,0),MATCH('Resultados Caso II'!$D$4,'Costo SCyD'!$O$2:$S$2,0))+IF($D$6="Sí",INDEX(costos.acceso,MATCH($D67,vel.SAIB,0),MATCH($D$4,years,0)),0)</f>
        <v>517.75402876579187</v>
      </c>
      <c r="L67" s="34" cm="1">
        <f t="array" ref="L67">INDEX('Costo SCyD'!$O$9:$S$597,MATCH(L$11&amp;$F$44&amp;L$13&amp;$D67,'Costo SCyD'!$A$9:$A$597&amp;'Costo SCyD'!$B$9:$B$597&amp;'Costo SCyD'!$C$9:$C$597&amp;'Costo SCyD'!$D$9:$D$597,0),MATCH('Resultados Caso II'!$D$4,'Costo SCyD'!$O$2:$S$2,0))+IF($D$6="Sí",INDEX(costos.acceso,MATCH($D67,vel.SAIB,0),MATCH($D$4,years,0)),0)</f>
        <v>574.78465157548555</v>
      </c>
      <c r="M67" s="34" cm="1">
        <f t="array" ref="M67">INDEX('Costo SCyD'!$O$9:$S$597,MATCH(M$11&amp;$F$44&amp;M$13&amp;$D67,'Costo SCyD'!$A$9:$A$597&amp;'Costo SCyD'!$B$9:$B$597&amp;'Costo SCyD'!$C$9:$C$597&amp;'Costo SCyD'!$D$9:$D$597,0),MATCH('Resultados Caso II'!$D$4,'Costo SCyD'!$O$2:$S$2,0))+IF($D$6="Sí",INDEX(costos.acceso,MATCH($D67,vel.SAIB,0),MATCH($D$4,years,0)),0)</f>
        <v>658.97852217892728</v>
      </c>
      <c r="N67" s="34" cm="1">
        <f t="array" ref="N67">INDEX('Costo SCyD'!$O$9:$S$597,MATCH(N$11&amp;$F$44&amp;N$13&amp;$D67,'Costo SCyD'!$A$9:$A$597&amp;'Costo SCyD'!$B$9:$B$597&amp;'Costo SCyD'!$C$9:$C$597&amp;'Costo SCyD'!$D$9:$D$597,0),MATCH('Resultados Caso II'!$D$4,'Costo SCyD'!$O$2:$S$2,0))+IF($D$6="Sí",INDEX(costos.acceso,MATCH($D67,vel.SAIB,0),MATCH($D$4,years,0)),0)</f>
        <v>735.21072084742445</v>
      </c>
      <c r="O67" s="9"/>
      <c r="P67" s="34" cm="1">
        <f t="array" ref="P67">INDEX('Costo SCyD'!$O$9:$S$597,MATCH(P$11&amp;$F$44&amp;P$13&amp;$D67,'Costo SCyD'!$A$9:$A$597&amp;'Costo SCyD'!$B$9:$B$597&amp;'Costo SCyD'!$C$9:$C$597&amp;'Costo SCyD'!$D$9:$D$597,0),MATCH('Resultados Caso II'!$D$4,'Costo SCyD'!$O$2:$S$2,0))+IF($D$6="Sí",INDEX(costos.acceso,MATCH($D67,vel.SAIB,0),MATCH($D$4,years,0)),0)</f>
        <v>691.98227156868802</v>
      </c>
      <c r="Q67" s="34" cm="1">
        <f t="array" ref="Q67">INDEX('Costo SCyD'!$O$9:$S$597,MATCH(Q$11&amp;$F$44&amp;Q$13&amp;$D67,'Costo SCyD'!$A$9:$A$597&amp;'Costo SCyD'!$B$9:$B$597&amp;'Costo SCyD'!$C$9:$C$597&amp;'Costo SCyD'!$D$9:$D$597,0),MATCH('Resultados Caso II'!$D$4,'Costo SCyD'!$O$2:$S$2,0))+IF($D$6="Sí",INDEX(costos.acceso,MATCH($D67,vel.SAIB,0),MATCH($D$4,years,0)),0)</f>
        <v>768.20414088934319</v>
      </c>
      <c r="R67" s="34" cm="1">
        <f t="array" ref="R67">INDEX('Costo SCyD'!$O$9:$S$597,MATCH(R$11&amp;$F$44&amp;R$13&amp;$D67,'Costo SCyD'!$A$9:$A$597&amp;'Costo SCyD'!$B$9:$B$597&amp;'Costo SCyD'!$C$9:$C$597&amp;'Costo SCyD'!$D$9:$D$597,0),MATCH('Resultados Caso II'!$D$4,'Costo SCyD'!$O$2:$S$2,0))+IF($D$6="Sí",INDEX(costos.acceso,MATCH($D67,vel.SAIB,0),MATCH($D$4,years,0)),0)</f>
        <v>880.72990137682802</v>
      </c>
      <c r="S67" s="34" cm="1">
        <f t="array" ref="S67">INDEX('Costo SCyD'!$O$9:$S$597,MATCH(S$11&amp;$F$44&amp;S$13&amp;$D67,'Costo SCyD'!$A$9:$A$597&amp;'Costo SCyD'!$B$9:$B$597&amp;'Costo SCyD'!$C$9:$C$597&amp;'Costo SCyD'!$D$9:$D$597,0),MATCH('Resultados Caso II'!$D$4,'Costo SCyD'!$O$2:$S$2,0))+IF($D$6="Sí",INDEX(costos.acceso,MATCH($D67,vel.SAIB,0),MATCH($D$4,years,0)),0)</f>
        <v>982.61482562753713</v>
      </c>
    </row>
    <row r="68" spans="3:19">
      <c r="C68" s="10" t="str">
        <f t="shared" si="1"/>
        <v>750 Mbps</v>
      </c>
      <c r="D68" s="22">
        <v>750</v>
      </c>
      <c r="F68" s="34" cm="1">
        <f t="array" ref="F68">INDEX('Costo SCyD'!$O$9:$S$597,MATCH(F$11&amp;$F$44&amp;F$13&amp;$D68,'Costo SCyD'!$A$9:$A$597&amp;'Costo SCyD'!$B$9:$B$597&amp;'Costo SCyD'!$C$9:$C$597&amp;'Costo SCyD'!$D$9:$D$597,0),MATCH('Resultados Caso II'!$D$4,'Costo SCyD'!$O$2:$S$2,0))+IF($D$6="Sí",INDEX(costos.acceso,MATCH($D68,vel.SAIB,0),MATCH($D$4,years,0)),0)</f>
        <v>445.82848187831308</v>
      </c>
      <c r="G68" s="34" cm="1">
        <f t="array" ref="G68">INDEX('Costo SCyD'!$O$9:$S$597,MATCH(G$11&amp;$F$44&amp;G$13&amp;$D68,'Costo SCyD'!$A$9:$A$597&amp;'Costo SCyD'!$B$9:$B$597&amp;'Costo SCyD'!$C$9:$C$597&amp;'Costo SCyD'!$D$9:$D$597,0),MATCH('Resultados Caso II'!$D$4,'Costo SCyD'!$O$2:$S$2,0))+IF($D$6="Sí",INDEX(costos.acceso,MATCH($D68,vel.SAIB,0),MATCH($D$4,years,0)),0)</f>
        <v>494.93650340048242</v>
      </c>
      <c r="H68" s="34" cm="1">
        <f t="array" ref="H68">INDEX('Costo SCyD'!$O$9:$S$597,MATCH(H$11&amp;$F$44&amp;H$13&amp;$D68,'Costo SCyD'!$A$9:$A$597&amp;'Costo SCyD'!$B$9:$B$597&amp;'Costo SCyD'!$C$9:$C$597&amp;'Costo SCyD'!$D$9:$D$597,0),MATCH('Resultados Caso II'!$D$4,'Costo SCyD'!$O$2:$S$2,0))+IF($D$6="Sí",INDEX(costos.acceso,MATCH($D68,vel.SAIB,0),MATCH($D$4,years,0)),0)</f>
        <v>567.43429854863223</v>
      </c>
      <c r="I68" s="34" cm="1">
        <f t="array" ref="I68">INDEX('Costo SCyD'!$O$9:$S$597,MATCH(I$11&amp;$F$44&amp;I$13&amp;$D68,'Costo SCyD'!$A$9:$A$597&amp;'Costo SCyD'!$B$9:$B$597&amp;'Costo SCyD'!$C$9:$C$597&amp;'Costo SCyD'!$D$9:$D$597,0),MATCH('Resultados Caso II'!$D$4,'Costo SCyD'!$O$2:$S$2,0))+IF($D$6="Sí",INDEX(costos.acceso,MATCH($D68,vel.SAIB,0),MATCH($D$4,years,0)),0)</f>
        <v>633.07644426720458</v>
      </c>
      <c r="J68" s="9"/>
      <c r="K68" s="34" cm="1">
        <f t="array" ref="K68">INDEX('Costo SCyD'!$O$9:$S$597,MATCH(K$11&amp;$F$44&amp;K$13&amp;$D68,'Costo SCyD'!$A$9:$A$597&amp;'Costo SCyD'!$B$9:$B$597&amp;'Costo SCyD'!$C$9:$C$597&amp;'Costo SCyD'!$D$9:$D$597,0),MATCH('Resultados Caso II'!$D$4,'Costo SCyD'!$O$2:$S$2,0))+IF($D$6="Sí",INDEX(costos.acceso,MATCH($D68,vel.SAIB,0),MATCH($D$4,years,0)),0)</f>
        <v>630.57835186869806</v>
      </c>
      <c r="L68" s="34" cm="1">
        <f t="array" ref="L68">INDEX('Costo SCyD'!$O$9:$S$597,MATCH(L$11&amp;$F$44&amp;L$13&amp;$D68,'Costo SCyD'!$A$9:$A$597&amp;'Costo SCyD'!$B$9:$B$597&amp;'Costo SCyD'!$C$9:$C$597&amp;'Costo SCyD'!$D$9:$D$597,0),MATCH('Resultados Caso II'!$D$4,'Costo SCyD'!$O$2:$S$2,0))+IF($D$6="Sí",INDEX(costos.acceso,MATCH($D68,vel.SAIB,0),MATCH($D$4,years,0)),0)</f>
        <v>700.03657747267425</v>
      </c>
      <c r="M68" s="34" cm="1">
        <f t="array" ref="M68">INDEX('Costo SCyD'!$O$9:$S$597,MATCH(M$11&amp;$F$44&amp;M$13&amp;$D68,'Costo SCyD'!$A$9:$A$597&amp;'Costo SCyD'!$B$9:$B$597&amp;'Costo SCyD'!$C$9:$C$597&amp;'Costo SCyD'!$D$9:$D$597,0),MATCH('Resultados Caso II'!$D$4,'Costo SCyD'!$O$2:$S$2,0))+IF($D$6="Sí",INDEX(costos.acceso,MATCH($D68,vel.SAIB,0),MATCH($D$4,years,0)),0)</f>
        <v>802.5772226688523</v>
      </c>
      <c r="N68" s="34" cm="1">
        <f t="array" ref="N68">INDEX('Costo SCyD'!$O$9:$S$597,MATCH(N$11&amp;$F$44&amp;N$13&amp;$D68,'Costo SCyD'!$A$9:$A$597&amp;'Costo SCyD'!$B$9:$B$597&amp;'Costo SCyD'!$C$9:$C$597&amp;'Costo SCyD'!$D$9:$D$597,0),MATCH('Resultados Caso II'!$D$4,'Costo SCyD'!$O$2:$S$2,0))+IF($D$6="Sí",INDEX(costos.acceso,MATCH($D68,vel.SAIB,0),MATCH($D$4,years,0)),0)</f>
        <v>895.42125965355115</v>
      </c>
      <c r="O68" s="9"/>
      <c r="P68" s="34" cm="1">
        <f t="array" ref="P68">INDEX('Costo SCyD'!$O$9:$S$597,MATCH(P$11&amp;$F$44&amp;P$13&amp;$D68,'Costo SCyD'!$A$9:$A$597&amp;'Costo SCyD'!$B$9:$B$597&amp;'Costo SCyD'!$C$9:$C$597&amp;'Costo SCyD'!$D$9:$D$597,0),MATCH('Resultados Caso II'!$D$4,'Costo SCyD'!$O$2:$S$2,0))+IF($D$6="Sí",INDEX(costos.acceso,MATCH($D68,vel.SAIB,0),MATCH($D$4,years,0)),0)</f>
        <v>842.77285368169578</v>
      </c>
      <c r="Q68" s="34" cm="1">
        <f t="array" ref="Q68">INDEX('Costo SCyD'!$O$9:$S$597,MATCH(Q$11&amp;$F$44&amp;Q$13&amp;$D68,'Costo SCyD'!$A$9:$A$597&amp;'Costo SCyD'!$B$9:$B$597&amp;'Costo SCyD'!$C$9:$C$597&amp;'Costo SCyD'!$D$9:$D$597,0),MATCH('Resultados Caso II'!$D$4,'Costo SCyD'!$O$2:$S$2,0))+IF($D$6="Sí",INDEX(costos.acceso,MATCH($D68,vel.SAIB,0),MATCH($D$4,years,0)),0)</f>
        <v>935.60431043953736</v>
      </c>
      <c r="R68" s="34" cm="1">
        <f t="array" ref="R68">INDEX('Costo SCyD'!$O$9:$S$597,MATCH(R$11&amp;$F$44&amp;R$13&amp;$D68,'Costo SCyD'!$A$9:$A$597&amp;'Costo SCyD'!$B$9:$B$597&amp;'Costo SCyD'!$C$9:$C$597&amp;'Costo SCyD'!$D$9:$D$597,0),MATCH('Resultados Caso II'!$D$4,'Costo SCyD'!$O$2:$S$2,0))+IF($D$6="Sí",INDEX(costos.acceso,MATCH($D68,vel.SAIB,0),MATCH($D$4,years,0)),0)</f>
        <v>1072.6506773410445</v>
      </c>
      <c r="S68" s="34" cm="1">
        <f t="array" ref="S68">INDEX('Costo SCyD'!$O$9:$S$597,MATCH(S$11&amp;$F$44&amp;S$13&amp;$D68,'Costo SCyD'!$A$9:$A$597&amp;'Costo SCyD'!$B$9:$B$597&amp;'Costo SCyD'!$C$9:$C$597&amp;'Costo SCyD'!$D$9:$D$597,0),MATCH('Resultados Caso II'!$D$4,'Costo SCyD'!$O$2:$S$2,0))+IF($D$6="Sí",INDEX(costos.acceso,MATCH($D68,vel.SAIB,0),MATCH($D$4,years,0)),0)</f>
        <v>1196.7374522280079</v>
      </c>
    </row>
    <row r="69" spans="3:19">
      <c r="C69" s="10" t="str">
        <f t="shared" si="1"/>
        <v>1000 Mbps</v>
      </c>
      <c r="D69" s="22">
        <v>1000</v>
      </c>
      <c r="F69" s="34" cm="1">
        <f t="array" ref="F69">INDEX('Costo SCyD'!$O$9:$S$597,MATCH(F$11&amp;$F$44&amp;F$13&amp;$D69,'Costo SCyD'!$A$9:$A$597&amp;'Costo SCyD'!$B$9:$B$597&amp;'Costo SCyD'!$C$9:$C$597&amp;'Costo SCyD'!$D$9:$D$597,0),MATCH('Resultados Caso II'!$D$4,'Costo SCyD'!$O$2:$S$2,0))+IF($D$6="Sí",INDEX(costos.acceso,MATCH($D69,vel.SAIB,0),MATCH($D$4,years,0)),0)</f>
        <v>512.7586834681864</v>
      </c>
      <c r="G69" s="34" cm="1">
        <f t="array" ref="G69">INDEX('Costo SCyD'!$O$9:$S$597,MATCH(G$11&amp;$F$44&amp;G$13&amp;$D69,'Costo SCyD'!$A$9:$A$597&amp;'Costo SCyD'!$B$9:$B$597&amp;'Costo SCyD'!$C$9:$C$597&amp;'Costo SCyD'!$D$9:$D$597,0),MATCH('Resultados Caso II'!$D$4,'Costo SCyD'!$O$2:$S$2,0))+IF($D$6="Sí",INDEX(costos.acceso,MATCH($D69,vel.SAIB,0),MATCH($D$4,years,0)),0)</f>
        <v>569.2390688337581</v>
      </c>
      <c r="H69" s="34" cm="1">
        <f t="array" ref="H69">INDEX('Costo SCyD'!$O$9:$S$597,MATCH(H$11&amp;$F$44&amp;H$13&amp;$D69,'Costo SCyD'!$A$9:$A$597&amp;'Costo SCyD'!$B$9:$B$597&amp;'Costo SCyD'!$C$9:$C$597&amp;'Costo SCyD'!$D$9:$D$597,0),MATCH('Resultados Caso II'!$D$4,'Costo SCyD'!$O$2:$S$2,0))+IF($D$6="Sí",INDEX(costos.acceso,MATCH($D69,vel.SAIB,0),MATCH($D$4,years,0)),0)</f>
        <v>652.62062812287047</v>
      </c>
      <c r="I69" s="34" cm="1">
        <f t="array" ref="I69">INDEX('Costo SCyD'!$O$9:$S$597,MATCH(I$11&amp;$F$44&amp;I$13&amp;$D69,'Costo SCyD'!$A$9:$A$597&amp;'Costo SCyD'!$B$9:$B$597&amp;'Costo SCyD'!$C$9:$C$597&amp;'Costo SCyD'!$D$9:$D$597,0),MATCH('Resultados Caso II'!$D$4,'Costo SCyD'!$O$2:$S$2,0))+IF($D$6="Sí",INDEX(costos.acceso,MATCH($D69,vel.SAIB,0),MATCH($D$4,years,0)),0)</f>
        <v>728.11733052482464</v>
      </c>
      <c r="J69" s="9"/>
      <c r="K69" s="34" cm="1">
        <f t="array" ref="K69">INDEX('Costo SCyD'!$O$9:$S$597,MATCH(K$11&amp;$F$44&amp;K$13&amp;$D69,'Costo SCyD'!$A$9:$A$597&amp;'Costo SCyD'!$B$9:$B$597&amp;'Costo SCyD'!$C$9:$C$597&amp;'Costo SCyD'!$D$9:$D$597,0),MATCH('Resultados Caso II'!$D$4,'Costo SCyD'!$O$2:$S$2,0))+IF($D$6="Sí",INDEX(costos.acceso,MATCH($D69,vel.SAIB,0),MATCH($D$4,years,0)),0)</f>
        <v>725.24421088015004</v>
      </c>
      <c r="L69" s="34" cm="1">
        <f t="array" ref="L69">INDEX('Costo SCyD'!$O$9:$S$597,MATCH(L$11&amp;$F$44&amp;L$13&amp;$D69,'Costo SCyD'!$A$9:$A$597&amp;'Costo SCyD'!$B$9:$B$597&amp;'Costo SCyD'!$C$9:$C$597&amp;'Costo SCyD'!$D$9:$D$597,0),MATCH('Resultados Caso II'!$D$4,'Costo SCyD'!$O$2:$S$2,0))+IF($D$6="Sí",INDEX(costos.acceso,MATCH($D69,vel.SAIB,0),MATCH($D$4,years,0)),0)</f>
        <v>805.12988387861094</v>
      </c>
      <c r="M69" s="34" cm="1">
        <f t="array" ref="M69">INDEX('Costo SCyD'!$O$9:$S$597,MATCH(M$11&amp;$F$44&amp;M$13&amp;$D69,'Costo SCyD'!$A$9:$A$597&amp;'Costo SCyD'!$B$9:$B$597&amp;'Costo SCyD'!$C$9:$C$597&amp;'Costo SCyD'!$D$9:$D$597,0),MATCH('Resultados Caso II'!$D$4,'Costo SCyD'!$O$2:$S$2,0))+IF($D$6="Sí",INDEX(costos.acceso,MATCH($D69,vel.SAIB,0),MATCH($D$4,years,0)),0)</f>
        <v>923.06448960692251</v>
      </c>
      <c r="N69" s="34" cm="1">
        <f t="array" ref="N69">INDEX('Costo SCyD'!$O$9:$S$597,MATCH(N$11&amp;$F$44&amp;N$13&amp;$D69,'Costo SCyD'!$A$9:$A$597&amp;'Costo SCyD'!$B$9:$B$597&amp;'Costo SCyD'!$C$9:$C$597&amp;'Costo SCyD'!$D$9:$D$597,0),MATCH('Resultados Caso II'!$D$4,'Costo SCyD'!$O$2:$S$2,0))+IF($D$6="Sí",INDEX(costos.acceso,MATCH($D69,vel.SAIB,0),MATCH($D$4,years,0)),0)</f>
        <v>1029.8467794498129</v>
      </c>
      <c r="O69" s="9"/>
      <c r="P69" s="34" cm="1">
        <f t="array" ref="P69">INDEX('Costo SCyD'!$O$9:$S$597,MATCH(P$11&amp;$F$44&amp;P$13&amp;$D69,'Costo SCyD'!$A$9:$A$597&amp;'Costo SCyD'!$B$9:$B$597&amp;'Costo SCyD'!$C$9:$C$597&amp;'Costo SCyD'!$D$9:$D$597,0),MATCH('Resultados Caso II'!$D$4,'Costo SCyD'!$O$2:$S$2,0))+IF($D$6="Sí",INDEX(costos.acceso,MATCH($D69,vel.SAIB,0),MATCH($D$4,years,0)),0)</f>
        <v>969.2945078248797</v>
      </c>
      <c r="Q69" s="34" cm="1">
        <f t="array" ref="Q69">INDEX('Costo SCyD'!$O$9:$S$597,MATCH(Q$11&amp;$F$44&amp;Q$13&amp;$D69,'Costo SCyD'!$A$9:$A$597&amp;'Costo SCyD'!$B$9:$B$597&amp;'Costo SCyD'!$C$9:$C$597&amp;'Costo SCyD'!$D$9:$D$597,0),MATCH('Resultados Caso II'!$D$4,'Costo SCyD'!$O$2:$S$2,0))+IF($D$6="Sí",INDEX(costos.acceso,MATCH($D69,vel.SAIB,0),MATCH($D$4,years,0)),0)</f>
        <v>1076.0623288286913</v>
      </c>
      <c r="R69" s="34" cm="1">
        <f t="array" ref="R69">INDEX('Costo SCyD'!$O$9:$S$597,MATCH(R$11&amp;$F$44&amp;R$13&amp;$D69,'Costo SCyD'!$A$9:$A$597&amp;'Costo SCyD'!$B$9:$B$597&amp;'Costo SCyD'!$C$9:$C$597&amp;'Costo SCyD'!$D$9:$D$597,0),MATCH('Resultados Caso II'!$D$4,'Costo SCyD'!$O$2:$S$2,0))+IF($D$6="Sí",INDEX(costos.acceso,MATCH($D69,vel.SAIB,0),MATCH($D$4,years,0)),0)</f>
        <v>1233.6828432705995</v>
      </c>
      <c r="S69" s="34" cm="1">
        <f t="array" ref="S69">INDEX('Costo SCyD'!$O$9:$S$597,MATCH(S$11&amp;$F$44&amp;S$13&amp;$D69,'Costo SCyD'!$A$9:$A$597&amp;'Costo SCyD'!$B$9:$B$597&amp;'Costo SCyD'!$C$9:$C$597&amp;'Costo SCyD'!$D$9:$D$597,0),MATCH('Resultados Caso II'!$D$4,'Costo SCyD'!$O$2:$S$2,0))+IF($D$6="Sí",INDEX(costos.acceso,MATCH($D69,vel.SAIB,0),MATCH($D$4,years,0)),0)</f>
        <v>1376.3982011113292</v>
      </c>
    </row>
  </sheetData>
  <mergeCells count="12">
    <mergeCell ref="F40:I40"/>
    <mergeCell ref="K40:N40"/>
    <mergeCell ref="P40:S40"/>
    <mergeCell ref="F41:I41"/>
    <mergeCell ref="K41:N41"/>
    <mergeCell ref="P41:S41"/>
    <mergeCell ref="F8:I8"/>
    <mergeCell ref="K8:N8"/>
    <mergeCell ref="P8:S8"/>
    <mergeCell ref="F9:I9"/>
    <mergeCell ref="K9:N9"/>
    <mergeCell ref="P9:S9"/>
  </mergeCells>
  <dataValidations count="2">
    <dataValidation type="list" allowBlank="1" showInputMessage="1" showErrorMessage="1" sqref="D4" xr:uid="{9BA79339-28A0-4299-8350-A20A7FB87781}">
      <formula1>years</formula1>
    </dataValidation>
    <dataValidation type="list" allowBlank="1" showInputMessage="1" showErrorMessage="1" sqref="D6" xr:uid="{988458D3-67B6-46F8-8E4B-6FBB2F03046D}">
      <formula1>"Sí,No"</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373C310612454E87FA67A34FACAE27" ma:contentTypeVersion="18" ma:contentTypeDescription="Crear nuevo documento." ma:contentTypeScope="" ma:versionID="3992aeb53b2f939112f13068294e4ab0">
  <xsd:schema xmlns:xsd="http://www.w3.org/2001/XMLSchema" xmlns:xs="http://www.w3.org/2001/XMLSchema" xmlns:p="http://schemas.microsoft.com/office/2006/metadata/properties" xmlns:ns3="f4027de5-4fa1-4b3b-b037-3c59b9ed5c3d" xmlns:ns4="0f9bfead-820e-4107-aaaf-47e5e77485e7" targetNamespace="http://schemas.microsoft.com/office/2006/metadata/properties" ma:root="true" ma:fieldsID="28f8b3dca421e4bd0f1244b49d56a244" ns3:_="" ns4:_="">
    <xsd:import namespace="f4027de5-4fa1-4b3b-b037-3c59b9ed5c3d"/>
    <xsd:import namespace="0f9bfead-820e-4107-aaaf-47e5e7748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27de5-4fa1-4b3b-b037-3c59b9ed5c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9bfead-820e-4107-aaaf-47e5e77485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4027de5-4fa1-4b3b-b037-3c59b9ed5c3d" xsi:nil="true"/>
  </documentManagement>
</p:properties>
</file>

<file path=customXml/itemProps1.xml><?xml version="1.0" encoding="utf-8"?>
<ds:datastoreItem xmlns:ds="http://schemas.openxmlformats.org/officeDocument/2006/customXml" ds:itemID="{349566BE-CEEA-480A-AC69-96E6F5C72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27de5-4fa1-4b3b-b037-3c59b9ed5c3d"/>
    <ds:schemaRef ds:uri="0f9bfead-820e-4107-aaaf-47e5e7748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03F2F4-9E1A-4FED-8C9F-5FAEE8443CB5}">
  <ds:schemaRefs>
    <ds:schemaRef ds:uri="http://schemas.microsoft.com/sharepoint/v3/contenttype/forms"/>
  </ds:schemaRefs>
</ds:datastoreItem>
</file>

<file path=customXml/itemProps3.xml><?xml version="1.0" encoding="utf-8"?>
<ds:datastoreItem xmlns:ds="http://schemas.openxmlformats.org/officeDocument/2006/customXml" ds:itemID="{C325D9E3-8E7A-427E-9D17-344D15BFC72D}">
  <ds:schemaRefs>
    <ds:schemaRef ds:uri="http://schemas.microsoft.com/office/infopath/2007/PartnerControls"/>
    <ds:schemaRef ds:uri="f4027de5-4fa1-4b3b-b037-3c59b9ed5c3d"/>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0f9bfead-820e-4107-aaaf-47e5e77485e7"/>
    <ds:schemaRef ds:uri="http://purl.org/dc/dcmitype/"/>
  </ds:schemaRefs>
</ds:datastoreItem>
</file>

<file path=docMetadata/LabelInfo.xml><?xml version="1.0" encoding="utf-8"?>
<clbl:labelList xmlns:clbl="http://schemas.microsoft.com/office/2020/mipLabelMetadata">
  <clbl:label id="{7f4d25dc-0cb0-4908-89bf-16102a1937e6}" enabled="0" method="" siteId="{7f4d25dc-0cb0-4908-89bf-16102a1937e6}" removed="1"/>
  <clbl:label id="{f2d06fff-1cf9-44fc-a24c-977797e9de2e}" enabled="1" method="Standard" siteId="{090837fc-2949-4d3c-b475-8fe9817d6f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V</vt:lpstr>
      <vt:lpstr>S</vt:lpstr>
      <vt:lpstr>Listas</vt:lpstr>
      <vt:lpstr>Insumos</vt:lpstr>
      <vt:lpstr>Costo SCyD</vt:lpstr>
      <vt:lpstr>Resultados Caso I</vt:lpstr>
      <vt:lpstr>Resultados Caso II</vt:lpstr>
      <vt:lpstr>calidad.SAIB</vt:lpstr>
      <vt:lpstr>costo.unitario</vt:lpstr>
      <vt:lpstr>costos.acceso</vt:lpstr>
      <vt:lpstr>factor.calidad.SAIB</vt:lpstr>
      <vt:lpstr>factor.simetria.SAIB</vt:lpstr>
      <vt:lpstr>factor.vel.SAIB</vt:lpstr>
      <vt:lpstr>indice.tiempo</vt:lpstr>
      <vt:lpstr>Network_minutes_per_Mbps</vt:lpstr>
      <vt:lpstr>niveles.desagregacion</vt:lpstr>
      <vt:lpstr>simetria.SAIB</vt:lpstr>
      <vt:lpstr>vel.SAIB</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2024-12-13T15:58:03Z</dcterms:created>
  <dcterms:modified xsi:type="dcterms:W3CDTF">2024-12-13T16:00:28Z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0x01010050373C310612454E87FA67A34FACAE27</vt:lpwstr>
  </property>
</Properties>
</file>